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xml" ContentType="application/vnd.openxmlformats-officedocument.drawing+xml"/>
  <Override PartName="/xl/tables/table3.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4.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4.xml" ContentType="application/vnd.openxmlformats-officedocument.spreadsheetml.tab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P:\OMEDIT 2025\AUDIT_EPP ATB MIPA PSY\MIPA 2025\"/>
    </mc:Choice>
  </mc:AlternateContent>
  <xr:revisionPtr revIDLastSave="0" documentId="13_ncr:1_{9A57064C-7566-47DA-B29C-1DCC168CA234}" xr6:coauthVersionLast="47" xr6:coauthVersionMax="47" xr10:uidLastSave="{00000000-0000-0000-0000-000000000000}"/>
  <workbookProtection workbookAlgorithmName="SHA-512" workbookHashValue="/3NHxP1TFcpqDOuJk1cAUXn7oXfOtGhd4MwIeDLDwI7w0tAF23hpAWBFPMouKYl387lB3tdG7C1SkO237PLPrg==" workbookSaltValue="20K3ODpeSj3XH8JY6vlGQg==" workbookSpinCount="100000" lockStructure="1"/>
  <bookViews>
    <workbookView xWindow="-120" yWindow="-120" windowWidth="29040" windowHeight="15720" tabRatio="758" xr2:uid="{48EC9E23-2CDC-4310-A2A7-24A366FCE844}"/>
  </bookViews>
  <sheets>
    <sheet name="PRESENTATION" sheetId="289" r:id="rId1"/>
    <sheet name="Menu déroulant" sheetId="4" state="hidden" r:id="rId2"/>
    <sheet name="Menu conditionnel" sheetId="13" state="hidden" r:id="rId3"/>
    <sheet name="SYNTHESE DES RESULTATS_MPI" sheetId="138" r:id="rId4"/>
    <sheet name="SYNTHESE DES RESULTATS_OMI" sheetId="139" r:id="rId5"/>
    <sheet name="SYNTHESE DES DOSSIERS" sheetId="10" state="hidden" r:id="rId6"/>
    <sheet name="SYNTHESE DES RESULTATS_MPI+OMI" sheetId="137" r:id="rId7"/>
    <sheet name="PATIENT_1" sheetId="1" r:id="rId8"/>
    <sheet name="PATIENT_2" sheetId="319" r:id="rId9"/>
    <sheet name="PATIENT_3" sheetId="320" r:id="rId10"/>
    <sheet name="PATIENT_4" sheetId="321" r:id="rId11"/>
    <sheet name="PATIENT_5" sheetId="322" r:id="rId12"/>
    <sheet name="PATIENT_6" sheetId="323" r:id="rId13"/>
    <sheet name="PATIENT_7" sheetId="324" r:id="rId14"/>
    <sheet name="PATIENT_8" sheetId="325" r:id="rId15"/>
    <sheet name="PATIENT_9" sheetId="326" r:id="rId16"/>
    <sheet name="PATIENT_10" sheetId="327" r:id="rId17"/>
    <sheet name="PATIENT_11" sheetId="328" r:id="rId18"/>
    <sheet name="PATIENT_12" sheetId="329" r:id="rId19"/>
    <sheet name="PATIENT_13" sheetId="330" r:id="rId20"/>
    <sheet name="PATIENT_14" sheetId="331" r:id="rId21"/>
    <sheet name="PATIENT_15" sheetId="332" r:id="rId22"/>
    <sheet name="PATIENT_16" sheetId="333" r:id="rId23"/>
    <sheet name="PATIENT_17" sheetId="334" r:id="rId24"/>
    <sheet name="PATIENT_18" sheetId="335" r:id="rId25"/>
    <sheet name="PATIENT_19" sheetId="336" r:id="rId26"/>
    <sheet name="PATIENT_20" sheetId="337" r:id="rId27"/>
    <sheet name="PATIENT_21" sheetId="338" r:id="rId28"/>
    <sheet name="PATIENT_22" sheetId="339" r:id="rId29"/>
    <sheet name="PATIENT_23" sheetId="340" r:id="rId30"/>
    <sheet name="PATIENT_24" sheetId="341" r:id="rId31"/>
    <sheet name="PATIENT_25" sheetId="342" r:id="rId32"/>
    <sheet name="PATIENT_26" sheetId="343" r:id="rId33"/>
    <sheet name="PATIENT_27" sheetId="344" r:id="rId34"/>
    <sheet name="PATIENT_28" sheetId="345" r:id="rId35"/>
    <sheet name="PATIENT_29" sheetId="346" r:id="rId36"/>
    <sheet name="PATIENT_30" sheetId="347" r:id="rId37"/>
    <sheet name="SYNTHESE DES RESULTATS V2023" sheetId="5" state="hidden" r:id="rId38"/>
    <sheet name="Liste MPI" sheetId="3" state="hidden" r:id="rId39"/>
    <sheet name="SYNTHESE ETABLISSEMENT" sheetId="17" state="hidden" r:id="rId40"/>
    <sheet name="OLDDDD " sheetId="7" state="hidden" r:id="rId41"/>
  </sheets>
  <externalReferences>
    <externalReference r:id="rId42"/>
    <externalReference r:id="rId43"/>
  </externalReferences>
  <definedNames>
    <definedName name="_xlnm._FilterDatabase" localSheetId="1" hidden="1">'Menu déroulant'!$A$16:$J$16</definedName>
    <definedName name="_xlnm._FilterDatabase" localSheetId="7" hidden="1">PATIENT_1!$A$11:$J$18</definedName>
    <definedName name="_xlnm._FilterDatabase" localSheetId="16" hidden="1">PATIENT_10!$A$11:$J$18</definedName>
    <definedName name="_xlnm._FilterDatabase" localSheetId="17" hidden="1">PATIENT_11!$A$11:$J$18</definedName>
    <definedName name="_xlnm._FilterDatabase" localSheetId="18" hidden="1">PATIENT_12!$A$11:$J$18</definedName>
    <definedName name="_xlnm._FilterDatabase" localSheetId="19" hidden="1">PATIENT_13!$A$11:$J$18</definedName>
    <definedName name="_xlnm._FilterDatabase" localSheetId="20" hidden="1">PATIENT_14!$A$11:$J$18</definedName>
    <definedName name="_xlnm._FilterDatabase" localSheetId="21" hidden="1">PATIENT_15!$A$11:$J$18</definedName>
    <definedName name="_xlnm._FilterDatabase" localSheetId="22" hidden="1">PATIENT_16!$A$11:$J$18</definedName>
    <definedName name="_xlnm._FilterDatabase" localSheetId="23" hidden="1">PATIENT_17!$A$11:$J$18</definedName>
    <definedName name="_xlnm._FilterDatabase" localSheetId="24" hidden="1">PATIENT_18!$A$11:$J$18</definedName>
    <definedName name="_xlnm._FilterDatabase" localSheetId="25" hidden="1">PATIENT_19!$A$11:$J$18</definedName>
    <definedName name="_xlnm._FilterDatabase" localSheetId="8" hidden="1">PATIENT_2!$A$11:$J$18</definedName>
    <definedName name="_xlnm._FilterDatabase" localSheetId="26" hidden="1">PATIENT_20!$A$11:$J$18</definedName>
    <definedName name="_xlnm._FilterDatabase" localSheetId="27" hidden="1">PATIENT_21!$A$11:$J$18</definedName>
    <definedName name="_xlnm._FilterDatabase" localSheetId="28" hidden="1">PATIENT_22!$A$11:$J$18</definedName>
    <definedName name="_xlnm._FilterDatabase" localSheetId="29" hidden="1">PATIENT_23!$A$11:$J$18</definedName>
    <definedName name="_xlnm._FilterDatabase" localSheetId="30" hidden="1">PATIENT_24!$A$11:$J$18</definedName>
    <definedName name="_xlnm._FilterDatabase" localSheetId="31" hidden="1">PATIENT_25!$A$11:$J$18</definedName>
    <definedName name="_xlnm._FilterDatabase" localSheetId="32" hidden="1">PATIENT_26!$A$11:$J$18</definedName>
    <definedName name="_xlnm._FilterDatabase" localSheetId="33" hidden="1">PATIENT_27!$A$11:$J$18</definedName>
    <definedName name="_xlnm._FilterDatabase" localSheetId="34" hidden="1">PATIENT_28!$A$11:$J$18</definedName>
    <definedName name="_xlnm._FilterDatabase" localSheetId="35" hidden="1">PATIENT_29!$A$11:$J$18</definedName>
    <definedName name="_xlnm._FilterDatabase" localSheetId="9" hidden="1">PATIENT_3!$A$11:$J$18</definedName>
    <definedName name="_xlnm._FilterDatabase" localSheetId="36" hidden="1">PATIENT_30!$A$11:$J$18</definedName>
    <definedName name="_xlnm._FilterDatabase" localSheetId="10" hidden="1">PATIENT_4!$A$11:$J$18</definedName>
    <definedName name="_xlnm._FilterDatabase" localSheetId="11" hidden="1">PATIENT_5!$A$11:$J$18</definedName>
    <definedName name="_xlnm._FilterDatabase" localSheetId="12" hidden="1">PATIENT_6!$A$11:$J$18</definedName>
    <definedName name="_xlnm._FilterDatabase" localSheetId="13" hidden="1">PATIENT_7!$A$11:$J$18</definedName>
    <definedName name="_xlnm._FilterDatabase" localSheetId="14" hidden="1">PATIENT_8!$A$11:$J$18</definedName>
    <definedName name="_xlnm._FilterDatabase" localSheetId="15" hidden="1">PATIENT_9!$A$11:$J$18</definedName>
    <definedName name="_xlnm._FilterDatabase" localSheetId="5" hidden="1">'SYNTHESE DES DOSSIERS'!$B$6:$AQ$6</definedName>
    <definedName name="_xlnm._FilterDatabase" localSheetId="37" hidden="1">'SYNTHESE DES RESULTATS V2023'!$AI$65:$AT$104</definedName>
    <definedName name="_xlnm._FilterDatabase" localSheetId="3" hidden="1">'SYNTHESE DES RESULTATS_MPI'!$AI$64:$AT$103</definedName>
    <definedName name="_xlnm._FilterDatabase" localSheetId="6" hidden="1">'SYNTHESE DES RESULTATS_MPI+OMI'!#REF!</definedName>
    <definedName name="_xlnm._FilterDatabase" localSheetId="4" hidden="1">'SYNTHESE DES RESULTATS_OMI'!$AI$61:$AT$82</definedName>
    <definedName name="cat">[1]cat!$A$4:$AF$133</definedName>
    <definedName name="catpsy">[1]catpsy!$A$4:$O$421</definedName>
    <definedName name="CBUMPP">'[1]ES CBUMPP'!$B$3:$AO$132</definedName>
    <definedName name="finess" localSheetId="0">#REF!</definedName>
    <definedName name="finess" localSheetId="6">#REF!</definedName>
    <definedName name="finess">#REF!</definedName>
    <definedName name="FINESS_CAQES">[1]PHEV!$M$1:$N$119</definedName>
    <definedName name="finess_juridique_CNAMTS">[1]PHEV!$P$1:$Q$119</definedName>
    <definedName name="FINESS_RAE" localSheetId="0">#REF!</definedName>
    <definedName name="FINESS_RAE" localSheetId="6">#REF!</definedName>
    <definedName name="FINESS_RAE">#REF!</definedName>
    <definedName name="FLESCQ">[1]!Tableau1[[Entité juridique (EJ)]:[email EJ]]</definedName>
    <definedName name="_xlnm.Print_Titles" localSheetId="7">PATIENT_1!$11:$11</definedName>
    <definedName name="_xlnm.Print_Titles" localSheetId="16">PATIENT_10!$11:$11</definedName>
    <definedName name="_xlnm.Print_Titles" localSheetId="17">PATIENT_11!$11:$11</definedName>
    <definedName name="_xlnm.Print_Titles" localSheetId="18">PATIENT_12!$11:$11</definedName>
    <definedName name="_xlnm.Print_Titles" localSheetId="19">PATIENT_13!$11:$11</definedName>
    <definedName name="_xlnm.Print_Titles" localSheetId="20">PATIENT_14!$11:$11</definedName>
    <definedName name="_xlnm.Print_Titles" localSheetId="21">PATIENT_15!$11:$11</definedName>
    <definedName name="_xlnm.Print_Titles" localSheetId="22">PATIENT_16!$11:$11</definedName>
    <definedName name="_xlnm.Print_Titles" localSheetId="23">PATIENT_17!$11:$11</definedName>
    <definedName name="_xlnm.Print_Titles" localSheetId="24">PATIENT_18!$11:$11</definedName>
    <definedName name="_xlnm.Print_Titles" localSheetId="25">PATIENT_19!$11:$11</definedName>
    <definedName name="_xlnm.Print_Titles" localSheetId="8">PATIENT_2!$11:$11</definedName>
    <definedName name="_xlnm.Print_Titles" localSheetId="26">PATIENT_20!$11:$11</definedName>
    <definedName name="_xlnm.Print_Titles" localSheetId="27">PATIENT_21!$11:$11</definedName>
    <definedName name="_xlnm.Print_Titles" localSheetId="28">PATIENT_22!$11:$11</definedName>
    <definedName name="_xlnm.Print_Titles" localSheetId="29">PATIENT_23!$11:$11</definedName>
    <definedName name="_xlnm.Print_Titles" localSheetId="30">PATIENT_24!$11:$11</definedName>
    <definedName name="_xlnm.Print_Titles" localSheetId="31">PATIENT_25!$11:$11</definedName>
    <definedName name="_xlnm.Print_Titles" localSheetId="32">PATIENT_26!$11:$11</definedName>
    <definedName name="_xlnm.Print_Titles" localSheetId="33">PATIENT_27!$11:$11</definedName>
    <definedName name="_xlnm.Print_Titles" localSheetId="34">PATIENT_28!$11:$11</definedName>
    <definedName name="_xlnm.Print_Titles" localSheetId="35">PATIENT_29!$11:$11</definedName>
    <definedName name="_xlnm.Print_Titles" localSheetId="9">PATIENT_3!$11:$11</definedName>
    <definedName name="_xlnm.Print_Titles" localSheetId="36">PATIENT_30!$11:$11</definedName>
    <definedName name="_xlnm.Print_Titles" localSheetId="10">PATIENT_4!$11:$11</definedName>
    <definedName name="_xlnm.Print_Titles" localSheetId="11">PATIENT_5!$11:$11</definedName>
    <definedName name="_xlnm.Print_Titles" localSheetId="12">PATIENT_6!$11:$11</definedName>
    <definedName name="_xlnm.Print_Titles" localSheetId="13">PATIENT_7!$11:$11</definedName>
    <definedName name="_xlnm.Print_Titles" localSheetId="14">PATIENT_8!$11:$11</definedName>
    <definedName name="_xlnm.Print_Titles" localSheetId="15">PATIENT_9!$11:$11</definedName>
    <definedName name="justification">'Menu conditionnel'!$F$3:$F$4</definedName>
    <definedName name="justification_omi">'Menu conditionnel'!$F$14:$F$15</definedName>
    <definedName name="modification">'Menu conditionnel'!$D$3:$D$7</definedName>
    <definedName name="nom_etab" localSheetId="0">#REF!</definedName>
    <definedName name="nom_etab" localSheetId="6">#REF!</definedName>
    <definedName name="nom_etab">#REF!</definedName>
    <definedName name="nom_etab2" localSheetId="0">#REF!</definedName>
    <definedName name="nom_etab2" localSheetId="6">#REF!</definedName>
    <definedName name="nom_etab2">#REF!</definedName>
    <definedName name="non_omi">'Menu conditionnel'!$C$14</definedName>
    <definedName name="non_prescrit">'Menu conditionnel'!$C$3</definedName>
    <definedName name="numéro_dossier" localSheetId="0">#REF!</definedName>
    <definedName name="numéro_dossier" localSheetId="6">#REF!</definedName>
    <definedName name="numéro_dossier">#REF!</definedName>
    <definedName name="omi">'Menu conditionnel'!$B$14:$B$15</definedName>
    <definedName name="pas_justification">'Menu conditionnel'!$G$3</definedName>
    <definedName name="pas_justification_omi">'Menu conditionnel'!$G$14</definedName>
    <definedName name="pas_modification">'Menu conditionnel'!$E$3</definedName>
    <definedName name="pas_proposition">'Menu conditionnel'!$I$3</definedName>
    <definedName name="pas_proposition_omi">'Menu conditionnel'!$I$14</definedName>
    <definedName name="prescrit">'Menu conditionnel'!$B$3:$B$4</definedName>
    <definedName name="proposition">'Menu conditionnel'!$H$3:$H$5</definedName>
    <definedName name="proposition_omi">'Menu conditionnel'!$H$14:$H$16</definedName>
    <definedName name="SAE" localSheetId="0">#REF!</definedName>
    <definedName name="SAE" localSheetId="6">#REF!</definedName>
    <definedName name="SAE">#REF!</definedName>
    <definedName name="SAEGEO" localSheetId="0">#REF!</definedName>
    <definedName name="SAEGEO" localSheetId="6">#REF!</definedName>
    <definedName name="SAEGEO">#REF!</definedName>
    <definedName name="Si_Autres_localisation_qu_infection_urinaire_préciser_laquelle" localSheetId="0">'[2]menu déroulant Audit IU'!#REF!</definedName>
    <definedName name="Si_Autres_localisation_qu_infection_urinaire_préciser_laquelle" localSheetId="6">'[2]menu déroulant Audit IU'!#REF!</definedName>
    <definedName name="Si_Autres_localisation_qu_infection_urinaire_préciser_laquelle">'[2]menu déroulant Audit IU'!#REF!</definedName>
    <definedName name="_xlnm.Print_Area" localSheetId="7">PATIENT_1!$A$2:$P$74</definedName>
    <definedName name="_xlnm.Print_Area" localSheetId="16">PATIENT_10!$A$2:$P$74</definedName>
    <definedName name="_xlnm.Print_Area" localSheetId="17">PATIENT_11!$A$2:$P$74</definedName>
    <definedName name="_xlnm.Print_Area" localSheetId="18">PATIENT_12!$A$2:$P$74</definedName>
    <definedName name="_xlnm.Print_Area" localSheetId="19">PATIENT_13!$A$2:$P$74</definedName>
    <definedName name="_xlnm.Print_Area" localSheetId="20">PATIENT_14!$A$2:$P$74</definedName>
    <definedName name="_xlnm.Print_Area" localSheetId="21">PATIENT_15!$A$2:$P$74</definedName>
    <definedName name="_xlnm.Print_Area" localSheetId="22">PATIENT_16!$A$2:$P$74</definedName>
    <definedName name="_xlnm.Print_Area" localSheetId="23">PATIENT_17!$A$2:$P$74</definedName>
    <definedName name="_xlnm.Print_Area" localSheetId="24">PATIENT_18!$A$2:$P$74</definedName>
    <definedName name="_xlnm.Print_Area" localSheetId="25">PATIENT_19!$A$2:$P$74</definedName>
    <definedName name="_xlnm.Print_Area" localSheetId="8">PATIENT_2!$A$2:$P$74</definedName>
    <definedName name="_xlnm.Print_Area" localSheetId="26">PATIENT_20!$A$2:$P$74</definedName>
    <definedName name="_xlnm.Print_Area" localSheetId="27">PATIENT_21!$A$2:$P$74</definedName>
    <definedName name="_xlnm.Print_Area" localSheetId="28">PATIENT_22!$A$2:$P$74</definedName>
    <definedName name="_xlnm.Print_Area" localSheetId="29">PATIENT_23!$A$2:$P$74</definedName>
    <definedName name="_xlnm.Print_Area" localSheetId="30">PATIENT_24!$A$2:$P$74</definedName>
    <definedName name="_xlnm.Print_Area" localSheetId="31">PATIENT_25!$A$2:$P$74</definedName>
    <definedName name="_xlnm.Print_Area" localSheetId="32">PATIENT_26!$A$2:$P$74</definedName>
    <definedName name="_xlnm.Print_Area" localSheetId="33">PATIENT_27!$A$2:$P$74</definedName>
    <definedName name="_xlnm.Print_Area" localSheetId="34">PATIENT_28!$A$2:$P$74</definedName>
    <definedName name="_xlnm.Print_Area" localSheetId="35">PATIENT_29!$A$2:$P$74</definedName>
    <definedName name="_xlnm.Print_Area" localSheetId="9">PATIENT_3!$A$2:$P$74</definedName>
    <definedName name="_xlnm.Print_Area" localSheetId="36">PATIENT_30!$A$2:$P$74</definedName>
    <definedName name="_xlnm.Print_Area" localSheetId="10">PATIENT_4!$A$2:$P$74</definedName>
    <definedName name="_xlnm.Print_Area" localSheetId="11">PATIENT_5!$A$2:$P$74</definedName>
    <definedName name="_xlnm.Print_Area" localSheetId="12">PATIENT_6!$A$2:$P$74</definedName>
    <definedName name="_xlnm.Print_Area" localSheetId="13">PATIENT_7!$A$2:$P$74</definedName>
    <definedName name="_xlnm.Print_Area" localSheetId="14">PATIENT_8!$A$2:$P$74</definedName>
    <definedName name="_xlnm.Print_Area" localSheetId="15">PATIENT_9!$A$2:$P$74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138" l="1"/>
  <c r="I4" i="138"/>
  <c r="C4" i="139"/>
  <c r="I4" i="139"/>
  <c r="C4" i="137"/>
  <c r="I4" i="137"/>
  <c r="D5" i="289" l="1"/>
  <c r="L32" i="10" a="1"/>
  <c r="L32" i="10" l="1"/>
  <c r="R120" i="347"/>
  <c r="P120" i="347"/>
  <c r="Q120" i="347" s="1"/>
  <c r="R119" i="347"/>
  <c r="P119" i="347"/>
  <c r="Q119" i="347" s="1"/>
  <c r="R118" i="347"/>
  <c r="P118" i="347"/>
  <c r="Q118" i="347" s="1"/>
  <c r="R117" i="347"/>
  <c r="P117" i="347"/>
  <c r="Q117" i="347" s="1"/>
  <c r="R115" i="347"/>
  <c r="P115" i="347"/>
  <c r="Q115" i="347" s="1"/>
  <c r="R114" i="347"/>
  <c r="P114" i="347"/>
  <c r="Q114" i="347" s="1"/>
  <c r="R112" i="347"/>
  <c r="P112" i="347"/>
  <c r="Q112" i="347" s="1"/>
  <c r="R111" i="347"/>
  <c r="P111" i="347"/>
  <c r="Q111" i="347" s="1"/>
  <c r="R109" i="347"/>
  <c r="Q109" i="347"/>
  <c r="P109" i="347"/>
  <c r="R108" i="347"/>
  <c r="P108" i="347"/>
  <c r="Q108" i="347" s="1"/>
  <c r="R107" i="347"/>
  <c r="P107" i="347"/>
  <c r="Q107" i="347" s="1"/>
  <c r="R106" i="347"/>
  <c r="P106" i="347"/>
  <c r="Q106" i="347" s="1"/>
  <c r="R105" i="347"/>
  <c r="P105" i="347"/>
  <c r="Q105" i="347" s="1"/>
  <c r="R103" i="347"/>
  <c r="P103" i="347"/>
  <c r="Q103" i="347" s="1"/>
  <c r="R102" i="347"/>
  <c r="P102" i="347"/>
  <c r="Q102" i="347" s="1"/>
  <c r="R101" i="347"/>
  <c r="P101" i="347"/>
  <c r="Q101" i="347" s="1"/>
  <c r="R99" i="347"/>
  <c r="P99" i="347"/>
  <c r="Q99" i="347" s="1"/>
  <c r="R98" i="347"/>
  <c r="P98" i="347"/>
  <c r="Q98" i="347" s="1"/>
  <c r="R96" i="347"/>
  <c r="P96" i="347"/>
  <c r="Q96" i="347" s="1"/>
  <c r="R95" i="347"/>
  <c r="P95" i="347"/>
  <c r="Q95" i="347" s="1"/>
  <c r="R94" i="347"/>
  <c r="P94" i="347"/>
  <c r="Q94" i="347" s="1"/>
  <c r="R92" i="347"/>
  <c r="P92" i="347"/>
  <c r="Q92" i="347" s="1"/>
  <c r="R91" i="347"/>
  <c r="P91" i="347"/>
  <c r="Q91" i="347" s="1"/>
  <c r="R89" i="347"/>
  <c r="P89" i="347"/>
  <c r="Q89" i="347" s="1"/>
  <c r="R88" i="347"/>
  <c r="P88" i="347"/>
  <c r="Q88" i="347" s="1"/>
  <c r="R87" i="347"/>
  <c r="P87" i="347"/>
  <c r="Q87" i="347" s="1"/>
  <c r="R86" i="347"/>
  <c r="P86" i="347"/>
  <c r="Q86" i="347" s="1"/>
  <c r="R85" i="347"/>
  <c r="P85" i="347"/>
  <c r="Q85" i="347" s="1"/>
  <c r="R84" i="347"/>
  <c r="P84" i="347"/>
  <c r="Q84" i="347" s="1"/>
  <c r="A78" i="347"/>
  <c r="Q74" i="347"/>
  <c r="S74" i="347" s="1"/>
  <c r="P74" i="347"/>
  <c r="R74" i="347" s="1"/>
  <c r="Q73" i="347"/>
  <c r="S73" i="347" s="1"/>
  <c r="P73" i="347"/>
  <c r="R73" i="347" s="1"/>
  <c r="Q72" i="347"/>
  <c r="S72" i="347" s="1"/>
  <c r="P72" i="347"/>
  <c r="R72" i="347" s="1"/>
  <c r="Q70" i="347"/>
  <c r="S70" i="347" s="1"/>
  <c r="P70" i="347"/>
  <c r="R70" i="347" s="1"/>
  <c r="Q69" i="347"/>
  <c r="S69" i="347" s="1"/>
  <c r="P69" i="347"/>
  <c r="R69" i="347" s="1"/>
  <c r="Q67" i="347"/>
  <c r="S67" i="347" s="1"/>
  <c r="P67" i="347"/>
  <c r="R67" i="347" s="1"/>
  <c r="R66" i="347"/>
  <c r="Q66" i="347"/>
  <c r="S66" i="347" s="1"/>
  <c r="P66" i="347"/>
  <c r="Q65" i="347"/>
  <c r="S65" i="347" s="1"/>
  <c r="P65" i="347"/>
  <c r="R65" i="347" s="1"/>
  <c r="R64" i="347"/>
  <c r="Q64" i="347"/>
  <c r="S64" i="347" s="1"/>
  <c r="P64" i="347"/>
  <c r="Q61" i="347"/>
  <c r="S61" i="347" s="1"/>
  <c r="P61" i="347"/>
  <c r="R61" i="347" s="1"/>
  <c r="Q60" i="347"/>
  <c r="S60" i="347" s="1"/>
  <c r="P60" i="347"/>
  <c r="R60" i="347" s="1"/>
  <c r="Q59" i="347"/>
  <c r="S59" i="347" s="1"/>
  <c r="P59" i="347"/>
  <c r="R59" i="347" s="1"/>
  <c r="Q57" i="347"/>
  <c r="S57" i="347" s="1"/>
  <c r="P57" i="347"/>
  <c r="R57" i="347" s="1"/>
  <c r="Q56" i="347"/>
  <c r="S56" i="347" s="1"/>
  <c r="P56" i="347"/>
  <c r="R56" i="347" s="1"/>
  <c r="Q55" i="347"/>
  <c r="S55" i="347" s="1"/>
  <c r="P55" i="347"/>
  <c r="R55" i="347" s="1"/>
  <c r="Q53" i="347"/>
  <c r="S53" i="347" s="1"/>
  <c r="P53" i="347"/>
  <c r="R53" i="347" s="1"/>
  <c r="Q52" i="347"/>
  <c r="S52" i="347" s="1"/>
  <c r="P52" i="347"/>
  <c r="R52" i="347" s="1"/>
  <c r="Q51" i="347"/>
  <c r="S51" i="347" s="1"/>
  <c r="P51" i="347"/>
  <c r="R51" i="347" s="1"/>
  <c r="Q49" i="347"/>
  <c r="S49" i="347" s="1"/>
  <c r="P49" i="347"/>
  <c r="R49" i="347" s="1"/>
  <c r="Q48" i="347"/>
  <c r="S48" i="347" s="1"/>
  <c r="P48" i="347"/>
  <c r="R48" i="347" s="1"/>
  <c r="Q47" i="347"/>
  <c r="S47" i="347" s="1"/>
  <c r="P47" i="347"/>
  <c r="R47" i="347" s="1"/>
  <c r="Q46" i="347"/>
  <c r="S46" i="347" s="1"/>
  <c r="P46" i="347"/>
  <c r="R46" i="347" s="1"/>
  <c r="R44" i="347"/>
  <c r="Q44" i="347"/>
  <c r="S44" i="347" s="1"/>
  <c r="P44" i="347"/>
  <c r="Q43" i="347"/>
  <c r="S43" i="347" s="1"/>
  <c r="P43" i="347"/>
  <c r="R43" i="347" s="1"/>
  <c r="R42" i="347"/>
  <c r="Q42" i="347"/>
  <c r="S42" i="347" s="1"/>
  <c r="P42" i="347"/>
  <c r="Q40" i="347"/>
  <c r="S40" i="347" s="1"/>
  <c r="P40" i="347"/>
  <c r="R40" i="347" s="1"/>
  <c r="Q39" i="347"/>
  <c r="S39" i="347" s="1"/>
  <c r="P39" i="347"/>
  <c r="R39" i="347" s="1"/>
  <c r="Q38" i="347"/>
  <c r="S38" i="347" s="1"/>
  <c r="P38" i="347"/>
  <c r="R38" i="347" s="1"/>
  <c r="Q37" i="347"/>
  <c r="S37" i="347" s="1"/>
  <c r="P37" i="347"/>
  <c r="R37" i="347" s="1"/>
  <c r="Q35" i="347"/>
  <c r="S35" i="347" s="1"/>
  <c r="P35" i="347"/>
  <c r="R35" i="347" s="1"/>
  <c r="Q34" i="347"/>
  <c r="S34" i="347" s="1"/>
  <c r="P34" i="347"/>
  <c r="R34" i="347" s="1"/>
  <c r="Q33" i="347"/>
  <c r="S33" i="347" s="1"/>
  <c r="P33" i="347"/>
  <c r="R33" i="347" s="1"/>
  <c r="Q32" i="347"/>
  <c r="S32" i="347" s="1"/>
  <c r="P32" i="347"/>
  <c r="R32" i="347" s="1"/>
  <c r="Q31" i="347"/>
  <c r="S31" i="347" s="1"/>
  <c r="P31" i="347"/>
  <c r="R31" i="347" s="1"/>
  <c r="Q30" i="347"/>
  <c r="S30" i="347" s="1"/>
  <c r="P30" i="347"/>
  <c r="R30" i="347" s="1"/>
  <c r="Q29" i="347"/>
  <c r="S29" i="347" s="1"/>
  <c r="P29" i="347"/>
  <c r="R29" i="347" s="1"/>
  <c r="Q28" i="347"/>
  <c r="S28" i="347" s="1"/>
  <c r="P28" i="347"/>
  <c r="R28" i="347" s="1"/>
  <c r="Q26" i="347"/>
  <c r="S26" i="347" s="1"/>
  <c r="P26" i="347"/>
  <c r="R26" i="347" s="1"/>
  <c r="R25" i="347"/>
  <c r="Q25" i="347"/>
  <c r="S25" i="347" s="1"/>
  <c r="P25" i="347"/>
  <c r="Q24" i="347"/>
  <c r="S24" i="347" s="1"/>
  <c r="P24" i="347"/>
  <c r="R24" i="347" s="1"/>
  <c r="R23" i="347"/>
  <c r="Q23" i="347"/>
  <c r="S23" i="347" s="1"/>
  <c r="P23" i="347"/>
  <c r="Q22" i="347"/>
  <c r="S22" i="347" s="1"/>
  <c r="P22" i="347"/>
  <c r="R22" i="347" s="1"/>
  <c r="Q21" i="347"/>
  <c r="S21" i="347" s="1"/>
  <c r="P21" i="347"/>
  <c r="R21" i="347" s="1"/>
  <c r="Q20" i="347"/>
  <c r="S20" i="347" s="1"/>
  <c r="P20" i="347"/>
  <c r="R20" i="347" s="1"/>
  <c r="Q18" i="347"/>
  <c r="S18" i="347" s="1"/>
  <c r="P18" i="347"/>
  <c r="R18" i="347" s="1"/>
  <c r="Q17" i="347"/>
  <c r="S17" i="347" s="1"/>
  <c r="P17" i="347"/>
  <c r="R17" i="347" s="1"/>
  <c r="Q16" i="347"/>
  <c r="S16" i="347" s="1"/>
  <c r="P16" i="347"/>
  <c r="R16" i="347" s="1"/>
  <c r="Q15" i="347"/>
  <c r="S15" i="347" s="1"/>
  <c r="P15" i="347"/>
  <c r="R15" i="347" s="1"/>
  <c r="Q14" i="347"/>
  <c r="S14" i="347" s="1"/>
  <c r="P14" i="347"/>
  <c r="R14" i="347" s="1"/>
  <c r="Q13" i="347"/>
  <c r="S13" i="347" s="1"/>
  <c r="P13" i="347"/>
  <c r="R13" i="347" s="1"/>
  <c r="I6" i="347"/>
  <c r="G6" i="347"/>
  <c r="I5" i="347"/>
  <c r="G5" i="347"/>
  <c r="E7" i="347" s="1"/>
  <c r="R120" i="346"/>
  <c r="P120" i="346"/>
  <c r="Q120" i="346" s="1"/>
  <c r="R119" i="346"/>
  <c r="P119" i="346"/>
  <c r="Q119" i="346" s="1"/>
  <c r="R118" i="346"/>
  <c r="P118" i="346"/>
  <c r="Q118" i="346" s="1"/>
  <c r="R117" i="346"/>
  <c r="P117" i="346"/>
  <c r="Q117" i="346" s="1"/>
  <c r="R115" i="346"/>
  <c r="P115" i="346"/>
  <c r="Q115" i="346" s="1"/>
  <c r="R114" i="346"/>
  <c r="P114" i="346"/>
  <c r="Q114" i="346" s="1"/>
  <c r="R112" i="346"/>
  <c r="P112" i="346"/>
  <c r="Q112" i="346" s="1"/>
  <c r="R111" i="346"/>
  <c r="P111" i="346"/>
  <c r="Q111" i="346" s="1"/>
  <c r="R109" i="346"/>
  <c r="P109" i="346"/>
  <c r="Q109" i="346" s="1"/>
  <c r="R108" i="346"/>
  <c r="P108" i="346"/>
  <c r="Q108" i="346" s="1"/>
  <c r="R107" i="346"/>
  <c r="P107" i="346"/>
  <c r="Q107" i="346" s="1"/>
  <c r="R106" i="346"/>
  <c r="P106" i="346"/>
  <c r="Q106" i="346" s="1"/>
  <c r="R105" i="346"/>
  <c r="P105" i="346"/>
  <c r="Q105" i="346" s="1"/>
  <c r="R103" i="346"/>
  <c r="P103" i="346"/>
  <c r="Q103" i="346" s="1"/>
  <c r="R102" i="346"/>
  <c r="P102" i="346"/>
  <c r="Q102" i="346" s="1"/>
  <c r="R101" i="346"/>
  <c r="P101" i="346"/>
  <c r="Q101" i="346" s="1"/>
  <c r="R99" i="346"/>
  <c r="P99" i="346"/>
  <c r="Q99" i="346" s="1"/>
  <c r="R98" i="346"/>
  <c r="P98" i="346"/>
  <c r="Q98" i="346" s="1"/>
  <c r="R96" i="346"/>
  <c r="P96" i="346"/>
  <c r="Q96" i="346" s="1"/>
  <c r="R95" i="346"/>
  <c r="Q95" i="346"/>
  <c r="P95" i="346"/>
  <c r="R94" i="346"/>
  <c r="P94" i="346"/>
  <c r="Q94" i="346" s="1"/>
  <c r="R92" i="346"/>
  <c r="P92" i="346"/>
  <c r="Q92" i="346" s="1"/>
  <c r="R91" i="346"/>
  <c r="P91" i="346"/>
  <c r="Q91" i="346" s="1"/>
  <c r="R89" i="346"/>
  <c r="P89" i="346"/>
  <c r="Q89" i="346" s="1"/>
  <c r="R88" i="346"/>
  <c r="P88" i="346"/>
  <c r="Q88" i="346" s="1"/>
  <c r="R87" i="346"/>
  <c r="P87" i="346"/>
  <c r="Q87" i="346" s="1"/>
  <c r="R86" i="346"/>
  <c r="P86" i="346"/>
  <c r="Q86" i="346" s="1"/>
  <c r="R85" i="346"/>
  <c r="Q85" i="346"/>
  <c r="P85" i="346"/>
  <c r="R84" i="346"/>
  <c r="P84" i="346"/>
  <c r="Q84" i="346" s="1"/>
  <c r="A78" i="346"/>
  <c r="Q74" i="346"/>
  <c r="S74" i="346" s="1"/>
  <c r="P74" i="346"/>
  <c r="R74" i="346" s="1"/>
  <c r="Q73" i="346"/>
  <c r="S73" i="346" s="1"/>
  <c r="P73" i="346"/>
  <c r="R73" i="346" s="1"/>
  <c r="Q72" i="346"/>
  <c r="S72" i="346" s="1"/>
  <c r="P72" i="346"/>
  <c r="R72" i="346" s="1"/>
  <c r="Q70" i="346"/>
  <c r="S70" i="346" s="1"/>
  <c r="P70" i="346"/>
  <c r="R70" i="346" s="1"/>
  <c r="Q69" i="346"/>
  <c r="S69" i="346" s="1"/>
  <c r="P69" i="346"/>
  <c r="R69" i="346" s="1"/>
  <c r="Q67" i="346"/>
  <c r="S67" i="346" s="1"/>
  <c r="P67" i="346"/>
  <c r="R67" i="346" s="1"/>
  <c r="Q66" i="346"/>
  <c r="S66" i="346" s="1"/>
  <c r="P66" i="346"/>
  <c r="R66" i="346" s="1"/>
  <c r="Q65" i="346"/>
  <c r="S65" i="346" s="1"/>
  <c r="P65" i="346"/>
  <c r="R65" i="346" s="1"/>
  <c r="Q64" i="346"/>
  <c r="S64" i="346" s="1"/>
  <c r="P64" i="346"/>
  <c r="R64" i="346" s="1"/>
  <c r="Q61" i="346"/>
  <c r="S61" i="346" s="1"/>
  <c r="P61" i="346"/>
  <c r="R61" i="346" s="1"/>
  <c r="Q60" i="346"/>
  <c r="S60" i="346" s="1"/>
  <c r="P60" i="346"/>
  <c r="R60" i="346" s="1"/>
  <c r="Q59" i="346"/>
  <c r="S59" i="346" s="1"/>
  <c r="P59" i="346"/>
  <c r="R59" i="346" s="1"/>
  <c r="Q57" i="346"/>
  <c r="S57" i="346" s="1"/>
  <c r="P57" i="346"/>
  <c r="R57" i="346" s="1"/>
  <c r="Q56" i="346"/>
  <c r="S56" i="346" s="1"/>
  <c r="P56" i="346"/>
  <c r="R56" i="346" s="1"/>
  <c r="Q55" i="346"/>
  <c r="S55" i="346" s="1"/>
  <c r="P55" i="346"/>
  <c r="R55" i="346" s="1"/>
  <c r="Q53" i="346"/>
  <c r="S53" i="346" s="1"/>
  <c r="P53" i="346"/>
  <c r="R53" i="346" s="1"/>
  <c r="Q52" i="346"/>
  <c r="S52" i="346" s="1"/>
  <c r="P52" i="346"/>
  <c r="R52" i="346" s="1"/>
  <c r="Q51" i="346"/>
  <c r="S51" i="346" s="1"/>
  <c r="P51" i="346"/>
  <c r="R51" i="346" s="1"/>
  <c r="Q49" i="346"/>
  <c r="S49" i="346" s="1"/>
  <c r="P49" i="346"/>
  <c r="R49" i="346" s="1"/>
  <c r="Q48" i="346"/>
  <c r="S48" i="346" s="1"/>
  <c r="P48" i="346"/>
  <c r="R48" i="346" s="1"/>
  <c r="S47" i="346"/>
  <c r="Q47" i="346"/>
  <c r="P47" i="346"/>
  <c r="R47" i="346" s="1"/>
  <c r="Q46" i="346"/>
  <c r="S46" i="346" s="1"/>
  <c r="P46" i="346"/>
  <c r="R46" i="346" s="1"/>
  <c r="S44" i="346"/>
  <c r="Q44" i="346"/>
  <c r="P44" i="346"/>
  <c r="R44" i="346" s="1"/>
  <c r="Q43" i="346"/>
  <c r="S43" i="346" s="1"/>
  <c r="P43" i="346"/>
  <c r="R43" i="346" s="1"/>
  <c r="Q42" i="346"/>
  <c r="S42" i="346" s="1"/>
  <c r="P42" i="346"/>
  <c r="R42" i="346" s="1"/>
  <c r="Q40" i="346"/>
  <c r="S40" i="346" s="1"/>
  <c r="P40" i="346"/>
  <c r="R40" i="346" s="1"/>
  <c r="Q39" i="346"/>
  <c r="S39" i="346" s="1"/>
  <c r="P39" i="346"/>
  <c r="R39" i="346" s="1"/>
  <c r="Q38" i="346"/>
  <c r="S38" i="346" s="1"/>
  <c r="P38" i="346"/>
  <c r="R38" i="346" s="1"/>
  <c r="Q37" i="346"/>
  <c r="S37" i="346" s="1"/>
  <c r="P37" i="346"/>
  <c r="R37" i="346" s="1"/>
  <c r="Q35" i="346"/>
  <c r="S35" i="346" s="1"/>
  <c r="P35" i="346"/>
  <c r="R35" i="346" s="1"/>
  <c r="Q34" i="346"/>
  <c r="S34" i="346" s="1"/>
  <c r="P34" i="346"/>
  <c r="R34" i="346" s="1"/>
  <c r="Q33" i="346"/>
  <c r="S33" i="346" s="1"/>
  <c r="P33" i="346"/>
  <c r="R33" i="346" s="1"/>
  <c r="Q32" i="346"/>
  <c r="S32" i="346" s="1"/>
  <c r="P32" i="346"/>
  <c r="R32" i="346" s="1"/>
  <c r="Q31" i="346"/>
  <c r="S31" i="346" s="1"/>
  <c r="P31" i="346"/>
  <c r="R31" i="346" s="1"/>
  <c r="Q30" i="346"/>
  <c r="S30" i="346" s="1"/>
  <c r="P30" i="346"/>
  <c r="R30" i="346" s="1"/>
  <c r="Q29" i="346"/>
  <c r="S29" i="346" s="1"/>
  <c r="P29" i="346"/>
  <c r="R29" i="346" s="1"/>
  <c r="Q28" i="346"/>
  <c r="S28" i="346" s="1"/>
  <c r="P28" i="346"/>
  <c r="R28" i="346" s="1"/>
  <c r="Q26" i="346"/>
  <c r="S26" i="346" s="1"/>
  <c r="P26" i="346"/>
  <c r="R26" i="346" s="1"/>
  <c r="S25" i="346"/>
  <c r="Q25" i="346"/>
  <c r="P25" i="346"/>
  <c r="R25" i="346" s="1"/>
  <c r="Q24" i="346"/>
  <c r="S24" i="346" s="1"/>
  <c r="P24" i="346"/>
  <c r="R24" i="346" s="1"/>
  <c r="Q23" i="346"/>
  <c r="S23" i="346" s="1"/>
  <c r="P23" i="346"/>
  <c r="R23" i="346" s="1"/>
  <c r="Q22" i="346"/>
  <c r="S22" i="346" s="1"/>
  <c r="P22" i="346"/>
  <c r="R22" i="346" s="1"/>
  <c r="Q21" i="346"/>
  <c r="S21" i="346" s="1"/>
  <c r="P21" i="346"/>
  <c r="R21" i="346" s="1"/>
  <c r="Q20" i="346"/>
  <c r="S20" i="346" s="1"/>
  <c r="P20" i="346"/>
  <c r="R20" i="346" s="1"/>
  <c r="Q18" i="346"/>
  <c r="S18" i="346" s="1"/>
  <c r="P18" i="346"/>
  <c r="R18" i="346" s="1"/>
  <c r="Q17" i="346"/>
  <c r="S17" i="346" s="1"/>
  <c r="P17" i="346"/>
  <c r="R17" i="346" s="1"/>
  <c r="Q16" i="346"/>
  <c r="S16" i="346" s="1"/>
  <c r="P16" i="346"/>
  <c r="R16" i="346" s="1"/>
  <c r="Q15" i="346"/>
  <c r="S15" i="346" s="1"/>
  <c r="P15" i="346"/>
  <c r="R15" i="346" s="1"/>
  <c r="Q14" i="346"/>
  <c r="S14" i="346" s="1"/>
  <c r="P14" i="346"/>
  <c r="R14" i="346" s="1"/>
  <c r="Q13" i="346"/>
  <c r="S13" i="346" s="1"/>
  <c r="P13" i="346"/>
  <c r="R13" i="346" s="1"/>
  <c r="I6" i="346"/>
  <c r="G6" i="346"/>
  <c r="I5" i="346"/>
  <c r="G5" i="346"/>
  <c r="R120" i="345"/>
  <c r="P120" i="345"/>
  <c r="Q120" i="345" s="1"/>
  <c r="R119" i="345"/>
  <c r="P119" i="345"/>
  <c r="Q119" i="345" s="1"/>
  <c r="R118" i="345"/>
  <c r="P118" i="345"/>
  <c r="Q118" i="345" s="1"/>
  <c r="R117" i="345"/>
  <c r="P117" i="345"/>
  <c r="Q117" i="345" s="1"/>
  <c r="R115" i="345"/>
  <c r="P115" i="345"/>
  <c r="Q115" i="345" s="1"/>
  <c r="R114" i="345"/>
  <c r="P114" i="345"/>
  <c r="Q114" i="345" s="1"/>
  <c r="R112" i="345"/>
  <c r="Q112" i="345"/>
  <c r="P112" i="345"/>
  <c r="R111" i="345"/>
  <c r="P111" i="345"/>
  <c r="Q111" i="345" s="1"/>
  <c r="R109" i="345"/>
  <c r="P109" i="345"/>
  <c r="Q109" i="345" s="1"/>
  <c r="R108" i="345"/>
  <c r="Q108" i="345"/>
  <c r="P108" i="345"/>
  <c r="R107" i="345"/>
  <c r="P107" i="345"/>
  <c r="Q107" i="345" s="1"/>
  <c r="R106" i="345"/>
  <c r="P106" i="345"/>
  <c r="Q106" i="345" s="1"/>
  <c r="R105" i="345"/>
  <c r="P105" i="345"/>
  <c r="Q105" i="345" s="1"/>
  <c r="R103" i="345"/>
  <c r="P103" i="345"/>
  <c r="Q103" i="345" s="1"/>
  <c r="R102" i="345"/>
  <c r="P102" i="345"/>
  <c r="Q102" i="345" s="1"/>
  <c r="R101" i="345"/>
  <c r="P101" i="345"/>
  <c r="Q101" i="345" s="1"/>
  <c r="R99" i="345"/>
  <c r="P99" i="345"/>
  <c r="Q99" i="345" s="1"/>
  <c r="R98" i="345"/>
  <c r="P98" i="345"/>
  <c r="Q98" i="345" s="1"/>
  <c r="R96" i="345"/>
  <c r="Q96" i="345"/>
  <c r="P96" i="345"/>
  <c r="R95" i="345"/>
  <c r="P95" i="345"/>
  <c r="Q95" i="345" s="1"/>
  <c r="R94" i="345"/>
  <c r="P94" i="345"/>
  <c r="Q94" i="345" s="1"/>
  <c r="R92" i="345"/>
  <c r="P92" i="345"/>
  <c r="Q92" i="345" s="1"/>
  <c r="R91" i="345"/>
  <c r="P91" i="345"/>
  <c r="Q91" i="345" s="1"/>
  <c r="R89" i="345"/>
  <c r="P89" i="345"/>
  <c r="Q89" i="345" s="1"/>
  <c r="R88" i="345"/>
  <c r="P88" i="345"/>
  <c r="Q88" i="345" s="1"/>
  <c r="R87" i="345"/>
  <c r="P87" i="345"/>
  <c r="Q87" i="345" s="1"/>
  <c r="R86" i="345"/>
  <c r="P86" i="345"/>
  <c r="Q86" i="345" s="1"/>
  <c r="R85" i="345"/>
  <c r="P85" i="345"/>
  <c r="Q85" i="345" s="1"/>
  <c r="R84" i="345"/>
  <c r="P84" i="345"/>
  <c r="Q84" i="345" s="1"/>
  <c r="A78" i="345"/>
  <c r="Q74" i="345"/>
  <c r="S74" i="345" s="1"/>
  <c r="P74" i="345"/>
  <c r="R74" i="345" s="1"/>
  <c r="Q73" i="345"/>
  <c r="S73" i="345" s="1"/>
  <c r="P73" i="345"/>
  <c r="R73" i="345" s="1"/>
  <c r="Q72" i="345"/>
  <c r="S72" i="345" s="1"/>
  <c r="P72" i="345"/>
  <c r="R72" i="345" s="1"/>
  <c r="Q70" i="345"/>
  <c r="S70" i="345" s="1"/>
  <c r="P70" i="345"/>
  <c r="R70" i="345" s="1"/>
  <c r="Q69" i="345"/>
  <c r="S69" i="345" s="1"/>
  <c r="P69" i="345"/>
  <c r="R69" i="345" s="1"/>
  <c r="Q67" i="345"/>
  <c r="S67" i="345" s="1"/>
  <c r="P67" i="345"/>
  <c r="R67" i="345" s="1"/>
  <c r="R66" i="345"/>
  <c r="Q66" i="345"/>
  <c r="S66" i="345" s="1"/>
  <c r="P66" i="345"/>
  <c r="Q65" i="345"/>
  <c r="S65" i="345" s="1"/>
  <c r="P65" i="345"/>
  <c r="R65" i="345" s="1"/>
  <c r="Q64" i="345"/>
  <c r="S64" i="345" s="1"/>
  <c r="P64" i="345"/>
  <c r="R64" i="345" s="1"/>
  <c r="Q61" i="345"/>
  <c r="S61" i="345" s="1"/>
  <c r="P61" i="345"/>
  <c r="R61" i="345" s="1"/>
  <c r="S60" i="345"/>
  <c r="Q60" i="345"/>
  <c r="P60" i="345"/>
  <c r="R60" i="345" s="1"/>
  <c r="Q59" i="345"/>
  <c r="S59" i="345" s="1"/>
  <c r="P59" i="345"/>
  <c r="R59" i="345" s="1"/>
  <c r="R57" i="345"/>
  <c r="Q57" i="345"/>
  <c r="S57" i="345" s="1"/>
  <c r="P57" i="345"/>
  <c r="Q56" i="345"/>
  <c r="S56" i="345" s="1"/>
  <c r="P56" i="345"/>
  <c r="R56" i="345" s="1"/>
  <c r="Q55" i="345"/>
  <c r="S55" i="345" s="1"/>
  <c r="P55" i="345"/>
  <c r="R55" i="345" s="1"/>
  <c r="Q53" i="345"/>
  <c r="S53" i="345" s="1"/>
  <c r="P53" i="345"/>
  <c r="R53" i="345" s="1"/>
  <c r="Q52" i="345"/>
  <c r="S52" i="345" s="1"/>
  <c r="P52" i="345"/>
  <c r="R52" i="345" s="1"/>
  <c r="Q51" i="345"/>
  <c r="S51" i="345" s="1"/>
  <c r="P51" i="345"/>
  <c r="R51" i="345" s="1"/>
  <c r="Q49" i="345"/>
  <c r="S49" i="345" s="1"/>
  <c r="P49" i="345"/>
  <c r="R49" i="345" s="1"/>
  <c r="S48" i="345"/>
  <c r="Q48" i="345"/>
  <c r="P48" i="345"/>
  <c r="R48" i="345" s="1"/>
  <c r="S47" i="345"/>
  <c r="Q47" i="345"/>
  <c r="P47" i="345"/>
  <c r="R47" i="345" s="1"/>
  <c r="Q46" i="345"/>
  <c r="S46" i="345" s="1"/>
  <c r="P46" i="345"/>
  <c r="R46" i="345" s="1"/>
  <c r="Q44" i="345"/>
  <c r="S44" i="345" s="1"/>
  <c r="P44" i="345"/>
  <c r="R44" i="345" s="1"/>
  <c r="Q43" i="345"/>
  <c r="S43" i="345" s="1"/>
  <c r="P43" i="345"/>
  <c r="R43" i="345" s="1"/>
  <c r="Q42" i="345"/>
  <c r="S42" i="345" s="1"/>
  <c r="P42" i="345"/>
  <c r="R42" i="345" s="1"/>
  <c r="Q40" i="345"/>
  <c r="S40" i="345" s="1"/>
  <c r="P40" i="345"/>
  <c r="R40" i="345" s="1"/>
  <c r="Q39" i="345"/>
  <c r="S39" i="345" s="1"/>
  <c r="P39" i="345"/>
  <c r="R39" i="345" s="1"/>
  <c r="Q38" i="345"/>
  <c r="S38" i="345" s="1"/>
  <c r="P38" i="345"/>
  <c r="R38" i="345" s="1"/>
  <c r="Q37" i="345"/>
  <c r="S37" i="345" s="1"/>
  <c r="P37" i="345"/>
  <c r="R37" i="345" s="1"/>
  <c r="S35" i="345"/>
  <c r="Q35" i="345"/>
  <c r="P35" i="345"/>
  <c r="R35" i="345" s="1"/>
  <c r="R34" i="345"/>
  <c r="Q34" i="345"/>
  <c r="S34" i="345" s="1"/>
  <c r="P34" i="345"/>
  <c r="Q33" i="345"/>
  <c r="S33" i="345" s="1"/>
  <c r="P33" i="345"/>
  <c r="R33" i="345" s="1"/>
  <c r="Q32" i="345"/>
  <c r="S32" i="345" s="1"/>
  <c r="P32" i="345"/>
  <c r="R32" i="345" s="1"/>
  <c r="Q31" i="345"/>
  <c r="S31" i="345" s="1"/>
  <c r="P31" i="345"/>
  <c r="R31" i="345" s="1"/>
  <c r="S30" i="345"/>
  <c r="Q30" i="345"/>
  <c r="P30" i="345"/>
  <c r="R30" i="345" s="1"/>
  <c r="S29" i="345"/>
  <c r="Q29" i="345"/>
  <c r="P29" i="345"/>
  <c r="R29" i="345" s="1"/>
  <c r="S28" i="345"/>
  <c r="R28" i="345"/>
  <c r="Q28" i="345"/>
  <c r="P28" i="345"/>
  <c r="Q26" i="345"/>
  <c r="S26" i="345" s="1"/>
  <c r="P26" i="345"/>
  <c r="R26" i="345" s="1"/>
  <c r="Q25" i="345"/>
  <c r="S25" i="345" s="1"/>
  <c r="P25" i="345"/>
  <c r="R25" i="345" s="1"/>
  <c r="Q24" i="345"/>
  <c r="S24" i="345" s="1"/>
  <c r="P24" i="345"/>
  <c r="R24" i="345" s="1"/>
  <c r="Q23" i="345"/>
  <c r="S23" i="345" s="1"/>
  <c r="P23" i="345"/>
  <c r="R23" i="345" s="1"/>
  <c r="Q22" i="345"/>
  <c r="S22" i="345" s="1"/>
  <c r="P22" i="345"/>
  <c r="R22" i="345" s="1"/>
  <c r="Q21" i="345"/>
  <c r="S21" i="345" s="1"/>
  <c r="P21" i="345"/>
  <c r="R21" i="345" s="1"/>
  <c r="S20" i="345"/>
  <c r="Q20" i="345"/>
  <c r="P20" i="345"/>
  <c r="R20" i="345" s="1"/>
  <c r="S18" i="345"/>
  <c r="Q18" i="345"/>
  <c r="P18" i="345"/>
  <c r="R18" i="345" s="1"/>
  <c r="S17" i="345"/>
  <c r="Q17" i="345"/>
  <c r="P17" i="345"/>
  <c r="R17" i="345" s="1"/>
  <c r="R16" i="345"/>
  <c r="Q16" i="345"/>
  <c r="S16" i="345" s="1"/>
  <c r="P16" i="345"/>
  <c r="Q15" i="345"/>
  <c r="S15" i="345" s="1"/>
  <c r="P15" i="345"/>
  <c r="R15" i="345" s="1"/>
  <c r="Q14" i="345"/>
  <c r="S14" i="345" s="1"/>
  <c r="P14" i="345"/>
  <c r="R14" i="345" s="1"/>
  <c r="Q13" i="345"/>
  <c r="S13" i="345" s="1"/>
  <c r="P13" i="345"/>
  <c r="R13" i="345" s="1"/>
  <c r="K6" i="345"/>
  <c r="I6" i="345"/>
  <c r="G6" i="345"/>
  <c r="I5" i="345"/>
  <c r="G5" i="345"/>
  <c r="E7" i="345" s="1"/>
  <c r="R120" i="344"/>
  <c r="P120" i="344"/>
  <c r="Q120" i="344" s="1"/>
  <c r="R119" i="344"/>
  <c r="Q119" i="344"/>
  <c r="P119" i="344"/>
  <c r="R118" i="344"/>
  <c r="P118" i="344"/>
  <c r="Q118" i="344" s="1"/>
  <c r="R117" i="344"/>
  <c r="P117" i="344"/>
  <c r="Q117" i="344" s="1"/>
  <c r="R115" i="344"/>
  <c r="P115" i="344"/>
  <c r="Q115" i="344" s="1"/>
  <c r="R114" i="344"/>
  <c r="P114" i="344"/>
  <c r="Q114" i="344" s="1"/>
  <c r="R112" i="344"/>
  <c r="P112" i="344"/>
  <c r="Q112" i="344" s="1"/>
  <c r="R111" i="344"/>
  <c r="P111" i="344"/>
  <c r="Q111" i="344" s="1"/>
  <c r="R109" i="344"/>
  <c r="P109" i="344"/>
  <c r="Q109" i="344" s="1"/>
  <c r="R108" i="344"/>
  <c r="P108" i="344"/>
  <c r="Q108" i="344" s="1"/>
  <c r="R107" i="344"/>
  <c r="P107" i="344"/>
  <c r="Q107" i="344" s="1"/>
  <c r="R106" i="344"/>
  <c r="P106" i="344"/>
  <c r="Q106" i="344" s="1"/>
  <c r="R105" i="344"/>
  <c r="P105" i="344"/>
  <c r="Q105" i="344" s="1"/>
  <c r="R103" i="344"/>
  <c r="P103" i="344"/>
  <c r="Q103" i="344" s="1"/>
  <c r="R102" i="344"/>
  <c r="P102" i="344"/>
  <c r="Q102" i="344" s="1"/>
  <c r="R101" i="344"/>
  <c r="P101" i="344"/>
  <c r="Q101" i="344" s="1"/>
  <c r="R99" i="344"/>
  <c r="P99" i="344"/>
  <c r="Q99" i="344" s="1"/>
  <c r="R98" i="344"/>
  <c r="P98" i="344"/>
  <c r="Q98" i="344" s="1"/>
  <c r="R96" i="344"/>
  <c r="P96" i="344"/>
  <c r="Q96" i="344" s="1"/>
  <c r="R95" i="344"/>
  <c r="P95" i="344"/>
  <c r="Q95" i="344" s="1"/>
  <c r="R94" i="344"/>
  <c r="P94" i="344"/>
  <c r="Q94" i="344" s="1"/>
  <c r="R92" i="344"/>
  <c r="P92" i="344"/>
  <c r="Q92" i="344" s="1"/>
  <c r="R91" i="344"/>
  <c r="P91" i="344"/>
  <c r="Q91" i="344" s="1"/>
  <c r="R89" i="344"/>
  <c r="P89" i="344"/>
  <c r="Q89" i="344" s="1"/>
  <c r="R88" i="344"/>
  <c r="P88" i="344"/>
  <c r="Q88" i="344" s="1"/>
  <c r="R87" i="344"/>
  <c r="P87" i="344"/>
  <c r="Q87" i="344" s="1"/>
  <c r="R86" i="344"/>
  <c r="P86" i="344"/>
  <c r="Q86" i="344" s="1"/>
  <c r="R85" i="344"/>
  <c r="P85" i="344"/>
  <c r="Q85" i="344" s="1"/>
  <c r="R84" i="344"/>
  <c r="P84" i="344"/>
  <c r="Q84" i="344" s="1"/>
  <c r="A78" i="344"/>
  <c r="Q74" i="344"/>
  <c r="S74" i="344" s="1"/>
  <c r="P74" i="344"/>
  <c r="R74" i="344" s="1"/>
  <c r="Q73" i="344"/>
  <c r="S73" i="344" s="1"/>
  <c r="P73" i="344"/>
  <c r="R73" i="344" s="1"/>
  <c r="Q72" i="344"/>
  <c r="S72" i="344" s="1"/>
  <c r="P72" i="344"/>
  <c r="R72" i="344" s="1"/>
  <c r="Q70" i="344"/>
  <c r="S70" i="344" s="1"/>
  <c r="P70" i="344"/>
  <c r="R70" i="344" s="1"/>
  <c r="Q69" i="344"/>
  <c r="S69" i="344" s="1"/>
  <c r="P69" i="344"/>
  <c r="R69" i="344" s="1"/>
  <c r="S67" i="344"/>
  <c r="Q67" i="344"/>
  <c r="P67" i="344"/>
  <c r="R67" i="344" s="1"/>
  <c r="R66" i="344"/>
  <c r="Q66" i="344"/>
  <c r="S66" i="344" s="1"/>
  <c r="P66" i="344"/>
  <c r="R65" i="344"/>
  <c r="Q65" i="344"/>
  <c r="S65" i="344" s="1"/>
  <c r="P65" i="344"/>
  <c r="Q64" i="344"/>
  <c r="S64" i="344" s="1"/>
  <c r="P64" i="344"/>
  <c r="R64" i="344" s="1"/>
  <c r="Q61" i="344"/>
  <c r="S61" i="344" s="1"/>
  <c r="P61" i="344"/>
  <c r="R61" i="344" s="1"/>
  <c r="Q60" i="344"/>
  <c r="S60" i="344" s="1"/>
  <c r="P60" i="344"/>
  <c r="R60" i="344" s="1"/>
  <c r="S59" i="344"/>
  <c r="Q59" i="344"/>
  <c r="P59" i="344"/>
  <c r="R59" i="344" s="1"/>
  <c r="R57" i="344"/>
  <c r="Q57" i="344"/>
  <c r="S57" i="344" s="1"/>
  <c r="P57" i="344"/>
  <c r="R56" i="344"/>
  <c r="Q56" i="344"/>
  <c r="S56" i="344" s="1"/>
  <c r="P56" i="344"/>
  <c r="Q55" i="344"/>
  <c r="S55" i="344" s="1"/>
  <c r="P55" i="344"/>
  <c r="R55" i="344" s="1"/>
  <c r="Q53" i="344"/>
  <c r="S53" i="344" s="1"/>
  <c r="P53" i="344"/>
  <c r="R53" i="344" s="1"/>
  <c r="Q52" i="344"/>
  <c r="S52" i="344" s="1"/>
  <c r="P52" i="344"/>
  <c r="R52" i="344" s="1"/>
  <c r="Q51" i="344"/>
  <c r="S51" i="344" s="1"/>
  <c r="P51" i="344"/>
  <c r="R51" i="344" s="1"/>
  <c r="Q49" i="344"/>
  <c r="S49" i="344" s="1"/>
  <c r="P49" i="344"/>
  <c r="R49" i="344" s="1"/>
  <c r="Q48" i="344"/>
  <c r="S48" i="344" s="1"/>
  <c r="P48" i="344"/>
  <c r="R48" i="344" s="1"/>
  <c r="Q47" i="344"/>
  <c r="S47" i="344" s="1"/>
  <c r="P47" i="344"/>
  <c r="R47" i="344" s="1"/>
  <c r="S46" i="344"/>
  <c r="Q46" i="344"/>
  <c r="P46" i="344"/>
  <c r="R46" i="344" s="1"/>
  <c r="R44" i="344"/>
  <c r="Q44" i="344"/>
  <c r="S44" i="344" s="1"/>
  <c r="P44" i="344"/>
  <c r="R43" i="344"/>
  <c r="Q43" i="344"/>
  <c r="S43" i="344" s="1"/>
  <c r="P43" i="344"/>
  <c r="Q42" i="344"/>
  <c r="S42" i="344" s="1"/>
  <c r="P42" i="344"/>
  <c r="R42" i="344" s="1"/>
  <c r="Q40" i="344"/>
  <c r="S40" i="344" s="1"/>
  <c r="P40" i="344"/>
  <c r="R40" i="344" s="1"/>
  <c r="Q39" i="344"/>
  <c r="S39" i="344" s="1"/>
  <c r="P39" i="344"/>
  <c r="R39" i="344" s="1"/>
  <c r="S38" i="344"/>
  <c r="Q38" i="344"/>
  <c r="P38" i="344"/>
  <c r="R38" i="344" s="1"/>
  <c r="R37" i="344"/>
  <c r="Q37" i="344"/>
  <c r="S37" i="344" s="1"/>
  <c r="P37" i="344"/>
  <c r="R35" i="344"/>
  <c r="Q35" i="344"/>
  <c r="S35" i="344" s="1"/>
  <c r="P35" i="344"/>
  <c r="Q34" i="344"/>
  <c r="S34" i="344" s="1"/>
  <c r="P34" i="344"/>
  <c r="R34" i="344" s="1"/>
  <c r="Q33" i="344"/>
  <c r="S33" i="344" s="1"/>
  <c r="P33" i="344"/>
  <c r="R33" i="344" s="1"/>
  <c r="Q32" i="344"/>
  <c r="S32" i="344" s="1"/>
  <c r="P32" i="344"/>
  <c r="R32" i="344" s="1"/>
  <c r="Q31" i="344"/>
  <c r="S31" i="344" s="1"/>
  <c r="P31" i="344"/>
  <c r="R31" i="344" s="1"/>
  <c r="Q30" i="344"/>
  <c r="S30" i="344" s="1"/>
  <c r="P30" i="344"/>
  <c r="R30" i="344" s="1"/>
  <c r="Q29" i="344"/>
  <c r="S29" i="344" s="1"/>
  <c r="P29" i="344"/>
  <c r="R29" i="344" s="1"/>
  <c r="Q28" i="344"/>
  <c r="S28" i="344" s="1"/>
  <c r="P28" i="344"/>
  <c r="R28" i="344" s="1"/>
  <c r="S26" i="344"/>
  <c r="Q26" i="344"/>
  <c r="P26" i="344"/>
  <c r="R26" i="344" s="1"/>
  <c r="R25" i="344"/>
  <c r="Q25" i="344"/>
  <c r="S25" i="344" s="1"/>
  <c r="P25" i="344"/>
  <c r="R24" i="344"/>
  <c r="Q24" i="344"/>
  <c r="S24" i="344" s="1"/>
  <c r="P24" i="344"/>
  <c r="Q23" i="344"/>
  <c r="S23" i="344" s="1"/>
  <c r="P23" i="344"/>
  <c r="R23" i="344" s="1"/>
  <c r="Q22" i="344"/>
  <c r="S22" i="344" s="1"/>
  <c r="P22" i="344"/>
  <c r="R22" i="344" s="1"/>
  <c r="Q21" i="344"/>
  <c r="S21" i="344" s="1"/>
  <c r="P21" i="344"/>
  <c r="R21" i="344" s="1"/>
  <c r="S20" i="344"/>
  <c r="Q20" i="344"/>
  <c r="P20" i="344"/>
  <c r="R20" i="344" s="1"/>
  <c r="R18" i="344"/>
  <c r="Q18" i="344"/>
  <c r="S18" i="344" s="1"/>
  <c r="P18" i="344"/>
  <c r="R17" i="344"/>
  <c r="Q17" i="344"/>
  <c r="S17" i="344" s="1"/>
  <c r="P17" i="344"/>
  <c r="Q16" i="344"/>
  <c r="S16" i="344" s="1"/>
  <c r="P16" i="344"/>
  <c r="R16" i="344" s="1"/>
  <c r="Q15" i="344"/>
  <c r="S15" i="344" s="1"/>
  <c r="P15" i="344"/>
  <c r="R15" i="344" s="1"/>
  <c r="Q14" i="344"/>
  <c r="S14" i="344" s="1"/>
  <c r="P14" i="344"/>
  <c r="R14" i="344" s="1"/>
  <c r="Q13" i="344"/>
  <c r="S13" i="344" s="1"/>
  <c r="P13" i="344"/>
  <c r="R13" i="344" s="1"/>
  <c r="I6" i="344"/>
  <c r="G6" i="344"/>
  <c r="I5" i="344"/>
  <c r="G5" i="344"/>
  <c r="E7" i="344" s="1"/>
  <c r="R120" i="343"/>
  <c r="P120" i="343"/>
  <c r="Q120" i="343" s="1"/>
  <c r="R119" i="343"/>
  <c r="P119" i="343"/>
  <c r="Q119" i="343" s="1"/>
  <c r="R118" i="343"/>
  <c r="P118" i="343"/>
  <c r="Q118" i="343" s="1"/>
  <c r="R117" i="343"/>
  <c r="P117" i="343"/>
  <c r="Q117" i="343" s="1"/>
  <c r="R115" i="343"/>
  <c r="P115" i="343"/>
  <c r="Q115" i="343" s="1"/>
  <c r="R114" i="343"/>
  <c r="P114" i="343"/>
  <c r="Q114" i="343" s="1"/>
  <c r="R112" i="343"/>
  <c r="P112" i="343"/>
  <c r="Q112" i="343" s="1"/>
  <c r="R111" i="343"/>
  <c r="P111" i="343"/>
  <c r="Q111" i="343" s="1"/>
  <c r="R109" i="343"/>
  <c r="P109" i="343"/>
  <c r="Q109" i="343" s="1"/>
  <c r="R108" i="343"/>
  <c r="P108" i="343"/>
  <c r="Q108" i="343" s="1"/>
  <c r="R107" i="343"/>
  <c r="P107" i="343"/>
  <c r="Q107" i="343" s="1"/>
  <c r="R106" i="343"/>
  <c r="P106" i="343"/>
  <c r="Q106" i="343" s="1"/>
  <c r="R105" i="343"/>
  <c r="P105" i="343"/>
  <c r="Q105" i="343" s="1"/>
  <c r="R103" i="343"/>
  <c r="P103" i="343"/>
  <c r="Q103" i="343" s="1"/>
  <c r="R102" i="343"/>
  <c r="P102" i="343"/>
  <c r="Q102" i="343" s="1"/>
  <c r="R101" i="343"/>
  <c r="P101" i="343"/>
  <c r="Q101" i="343" s="1"/>
  <c r="R99" i="343"/>
  <c r="P99" i="343"/>
  <c r="Q99" i="343" s="1"/>
  <c r="R98" i="343"/>
  <c r="P98" i="343"/>
  <c r="Q98" i="343" s="1"/>
  <c r="R96" i="343"/>
  <c r="P96" i="343"/>
  <c r="Q96" i="343" s="1"/>
  <c r="R95" i="343"/>
  <c r="P95" i="343"/>
  <c r="Q95" i="343" s="1"/>
  <c r="R94" i="343"/>
  <c r="P94" i="343"/>
  <c r="Q94" i="343" s="1"/>
  <c r="R92" i="343"/>
  <c r="P92" i="343"/>
  <c r="Q92" i="343" s="1"/>
  <c r="R91" i="343"/>
  <c r="P91" i="343"/>
  <c r="Q91" i="343" s="1"/>
  <c r="R89" i="343"/>
  <c r="P89" i="343"/>
  <c r="Q89" i="343" s="1"/>
  <c r="R88" i="343"/>
  <c r="P88" i="343"/>
  <c r="Q88" i="343" s="1"/>
  <c r="R87" i="343"/>
  <c r="P87" i="343"/>
  <c r="Q87" i="343" s="1"/>
  <c r="R86" i="343"/>
  <c r="Q86" i="343"/>
  <c r="P86" i="343"/>
  <c r="R85" i="343"/>
  <c r="P85" i="343"/>
  <c r="Q85" i="343" s="1"/>
  <c r="R84" i="343"/>
  <c r="P84" i="343"/>
  <c r="Q84" i="343" s="1"/>
  <c r="A78" i="343"/>
  <c r="Q74" i="343"/>
  <c r="S74" i="343" s="1"/>
  <c r="P74" i="343"/>
  <c r="R74" i="343" s="1"/>
  <c r="Q73" i="343"/>
  <c r="S73" i="343" s="1"/>
  <c r="P73" i="343"/>
  <c r="R73" i="343" s="1"/>
  <c r="R72" i="343"/>
  <c r="Q72" i="343"/>
  <c r="S72" i="343" s="1"/>
  <c r="P72" i="343"/>
  <c r="Q70" i="343"/>
  <c r="S70" i="343" s="1"/>
  <c r="P70" i="343"/>
  <c r="R70" i="343" s="1"/>
  <c r="Q69" i="343"/>
  <c r="S69" i="343" s="1"/>
  <c r="P69" i="343"/>
  <c r="R69" i="343" s="1"/>
  <c r="Q67" i="343"/>
  <c r="S67" i="343" s="1"/>
  <c r="P67" i="343"/>
  <c r="R67" i="343" s="1"/>
  <c r="Q66" i="343"/>
  <c r="S66" i="343" s="1"/>
  <c r="P66" i="343"/>
  <c r="R66" i="343" s="1"/>
  <c r="Q65" i="343"/>
  <c r="S65" i="343" s="1"/>
  <c r="P65" i="343"/>
  <c r="R65" i="343" s="1"/>
  <c r="Q64" i="343"/>
  <c r="S64" i="343" s="1"/>
  <c r="P64" i="343"/>
  <c r="R64" i="343" s="1"/>
  <c r="Q61" i="343"/>
  <c r="S61" i="343" s="1"/>
  <c r="P61" i="343"/>
  <c r="R61" i="343" s="1"/>
  <c r="Q60" i="343"/>
  <c r="S60" i="343" s="1"/>
  <c r="P60" i="343"/>
  <c r="R60" i="343" s="1"/>
  <c r="Q59" i="343"/>
  <c r="S59" i="343" s="1"/>
  <c r="P59" i="343"/>
  <c r="R59" i="343" s="1"/>
  <c r="Q57" i="343"/>
  <c r="S57" i="343" s="1"/>
  <c r="P57" i="343"/>
  <c r="R57" i="343" s="1"/>
  <c r="Q56" i="343"/>
  <c r="S56" i="343" s="1"/>
  <c r="P56" i="343"/>
  <c r="R56" i="343" s="1"/>
  <c r="R55" i="343"/>
  <c r="Q55" i="343"/>
  <c r="S55" i="343" s="1"/>
  <c r="P55" i="343"/>
  <c r="Q53" i="343"/>
  <c r="S53" i="343" s="1"/>
  <c r="P53" i="343"/>
  <c r="R53" i="343" s="1"/>
  <c r="Q52" i="343"/>
  <c r="S52" i="343" s="1"/>
  <c r="P52" i="343"/>
  <c r="R52" i="343" s="1"/>
  <c r="Q51" i="343"/>
  <c r="S51" i="343" s="1"/>
  <c r="P51" i="343"/>
  <c r="R51" i="343" s="1"/>
  <c r="Q49" i="343"/>
  <c r="S49" i="343" s="1"/>
  <c r="P49" i="343"/>
  <c r="R49" i="343" s="1"/>
  <c r="R48" i="343"/>
  <c r="Q48" i="343"/>
  <c r="S48" i="343" s="1"/>
  <c r="P48" i="343"/>
  <c r="Q47" i="343"/>
  <c r="S47" i="343" s="1"/>
  <c r="P47" i="343"/>
  <c r="R47" i="343" s="1"/>
  <c r="Q46" i="343"/>
  <c r="S46" i="343" s="1"/>
  <c r="P46" i="343"/>
  <c r="R46" i="343" s="1"/>
  <c r="Q44" i="343"/>
  <c r="S44" i="343" s="1"/>
  <c r="P44" i="343"/>
  <c r="R44" i="343" s="1"/>
  <c r="Q43" i="343"/>
  <c r="S43" i="343" s="1"/>
  <c r="P43" i="343"/>
  <c r="R43" i="343" s="1"/>
  <c r="Q42" i="343"/>
  <c r="S42" i="343" s="1"/>
  <c r="P42" i="343"/>
  <c r="R42" i="343" s="1"/>
  <c r="Q40" i="343"/>
  <c r="S40" i="343" s="1"/>
  <c r="P40" i="343"/>
  <c r="R40" i="343" s="1"/>
  <c r="R39" i="343"/>
  <c r="Q39" i="343"/>
  <c r="S39" i="343" s="1"/>
  <c r="P39" i="343"/>
  <c r="Q38" i="343"/>
  <c r="S38" i="343" s="1"/>
  <c r="P38" i="343"/>
  <c r="R38" i="343" s="1"/>
  <c r="Q37" i="343"/>
  <c r="S37" i="343" s="1"/>
  <c r="P37" i="343"/>
  <c r="R37" i="343" s="1"/>
  <c r="Q35" i="343"/>
  <c r="S35" i="343" s="1"/>
  <c r="P35" i="343"/>
  <c r="R35" i="343" s="1"/>
  <c r="Q34" i="343"/>
  <c r="S34" i="343" s="1"/>
  <c r="P34" i="343"/>
  <c r="R34" i="343" s="1"/>
  <c r="Q33" i="343"/>
  <c r="S33" i="343" s="1"/>
  <c r="P33" i="343"/>
  <c r="R33" i="343" s="1"/>
  <c r="Q32" i="343"/>
  <c r="S32" i="343" s="1"/>
  <c r="P32" i="343"/>
  <c r="R32" i="343" s="1"/>
  <c r="R31" i="343"/>
  <c r="Q31" i="343"/>
  <c r="S31" i="343" s="1"/>
  <c r="P31" i="343"/>
  <c r="S30" i="343"/>
  <c r="R30" i="343"/>
  <c r="Q30" i="343"/>
  <c r="P30" i="343"/>
  <c r="R29" i="343"/>
  <c r="Q29" i="343"/>
  <c r="S29" i="343" s="1"/>
  <c r="P29" i="343"/>
  <c r="Q28" i="343"/>
  <c r="S28" i="343" s="1"/>
  <c r="P28" i="343"/>
  <c r="R28" i="343" s="1"/>
  <c r="Q26" i="343"/>
  <c r="S26" i="343" s="1"/>
  <c r="P26" i="343"/>
  <c r="R26" i="343" s="1"/>
  <c r="Q25" i="343"/>
  <c r="S25" i="343" s="1"/>
  <c r="P25" i="343"/>
  <c r="R25" i="343" s="1"/>
  <c r="Q24" i="343"/>
  <c r="S24" i="343" s="1"/>
  <c r="P24" i="343"/>
  <c r="R24" i="343" s="1"/>
  <c r="Q23" i="343"/>
  <c r="S23" i="343" s="1"/>
  <c r="P23" i="343"/>
  <c r="R23" i="343" s="1"/>
  <c r="Q22" i="343"/>
  <c r="S22" i="343" s="1"/>
  <c r="P22" i="343"/>
  <c r="R22" i="343" s="1"/>
  <c r="Q21" i="343"/>
  <c r="S21" i="343" s="1"/>
  <c r="P21" i="343"/>
  <c r="R21" i="343" s="1"/>
  <c r="Q20" i="343"/>
  <c r="S20" i="343" s="1"/>
  <c r="P20" i="343"/>
  <c r="R20" i="343" s="1"/>
  <c r="Q18" i="343"/>
  <c r="S18" i="343" s="1"/>
  <c r="P18" i="343"/>
  <c r="R18" i="343" s="1"/>
  <c r="Q17" i="343"/>
  <c r="S17" i="343" s="1"/>
  <c r="P17" i="343"/>
  <c r="R17" i="343" s="1"/>
  <c r="Q16" i="343"/>
  <c r="S16" i="343" s="1"/>
  <c r="P16" i="343"/>
  <c r="R16" i="343" s="1"/>
  <c r="Q15" i="343"/>
  <c r="S15" i="343" s="1"/>
  <c r="P15" i="343"/>
  <c r="R15" i="343" s="1"/>
  <c r="S14" i="343"/>
  <c r="Q14" i="343"/>
  <c r="P14" i="343"/>
  <c r="R14" i="343" s="1"/>
  <c r="R13" i="343"/>
  <c r="Q13" i="343"/>
  <c r="S13" i="343" s="1"/>
  <c r="P13" i="343"/>
  <c r="I6" i="343"/>
  <c r="G6" i="343"/>
  <c r="K6" i="343" s="1"/>
  <c r="I5" i="343"/>
  <c r="G5" i="343"/>
  <c r="E7" i="343" s="1"/>
  <c r="R120" i="342"/>
  <c r="Q120" i="342"/>
  <c r="P120" i="342"/>
  <c r="R119" i="342"/>
  <c r="P119" i="342"/>
  <c r="Q119" i="342" s="1"/>
  <c r="R118" i="342"/>
  <c r="P118" i="342"/>
  <c r="Q118" i="342" s="1"/>
  <c r="R117" i="342"/>
  <c r="P117" i="342"/>
  <c r="Q117" i="342" s="1"/>
  <c r="R115" i="342"/>
  <c r="P115" i="342"/>
  <c r="Q115" i="342" s="1"/>
  <c r="R114" i="342"/>
  <c r="P114" i="342"/>
  <c r="Q114" i="342" s="1"/>
  <c r="R112" i="342"/>
  <c r="P112" i="342"/>
  <c r="Q112" i="342" s="1"/>
  <c r="R111" i="342"/>
  <c r="P111" i="342"/>
  <c r="Q111" i="342" s="1"/>
  <c r="R109" i="342"/>
  <c r="P109" i="342"/>
  <c r="Q109" i="342" s="1"/>
  <c r="R108" i="342"/>
  <c r="P108" i="342"/>
  <c r="Q108" i="342" s="1"/>
  <c r="R107" i="342"/>
  <c r="P107" i="342"/>
  <c r="Q107" i="342" s="1"/>
  <c r="R106" i="342"/>
  <c r="P106" i="342"/>
  <c r="Q106" i="342" s="1"/>
  <c r="R105" i="342"/>
  <c r="P105" i="342"/>
  <c r="Q105" i="342" s="1"/>
  <c r="R103" i="342"/>
  <c r="P103" i="342"/>
  <c r="Q103" i="342" s="1"/>
  <c r="R102" i="342"/>
  <c r="P102" i="342"/>
  <c r="Q102" i="342" s="1"/>
  <c r="R101" i="342"/>
  <c r="P101" i="342"/>
  <c r="Q101" i="342" s="1"/>
  <c r="R99" i="342"/>
  <c r="Q99" i="342"/>
  <c r="P99" i="342"/>
  <c r="R98" i="342"/>
  <c r="P98" i="342"/>
  <c r="Q98" i="342" s="1"/>
  <c r="R96" i="342"/>
  <c r="P96" i="342"/>
  <c r="Q96" i="342" s="1"/>
  <c r="R95" i="342"/>
  <c r="P95" i="342"/>
  <c r="Q95" i="342" s="1"/>
  <c r="R94" i="342"/>
  <c r="P94" i="342"/>
  <c r="Q94" i="342" s="1"/>
  <c r="R92" i="342"/>
  <c r="P92" i="342"/>
  <c r="Q92" i="342" s="1"/>
  <c r="R91" i="342"/>
  <c r="P91" i="342"/>
  <c r="Q91" i="342" s="1"/>
  <c r="R89" i="342"/>
  <c r="P89" i="342"/>
  <c r="Q89" i="342" s="1"/>
  <c r="R88" i="342"/>
  <c r="P88" i="342"/>
  <c r="Q88" i="342" s="1"/>
  <c r="R87" i="342"/>
  <c r="P87" i="342"/>
  <c r="Q87" i="342" s="1"/>
  <c r="R86" i="342"/>
  <c r="P86" i="342"/>
  <c r="Q86" i="342" s="1"/>
  <c r="R85" i="342"/>
  <c r="P85" i="342"/>
  <c r="Q85" i="342" s="1"/>
  <c r="R84" i="342"/>
  <c r="P84" i="342"/>
  <c r="Q84" i="342" s="1"/>
  <c r="A78" i="342"/>
  <c r="Q74" i="342"/>
  <c r="S74" i="342" s="1"/>
  <c r="P74" i="342"/>
  <c r="R74" i="342" s="1"/>
  <c r="Q73" i="342"/>
  <c r="S73" i="342" s="1"/>
  <c r="P73" i="342"/>
  <c r="R73" i="342" s="1"/>
  <c r="Q72" i="342"/>
  <c r="S72" i="342" s="1"/>
  <c r="P72" i="342"/>
  <c r="R72" i="342" s="1"/>
  <c r="Q70" i="342"/>
  <c r="S70" i="342" s="1"/>
  <c r="P70" i="342"/>
  <c r="R70" i="342" s="1"/>
  <c r="R69" i="342"/>
  <c r="Q69" i="342"/>
  <c r="S69" i="342" s="1"/>
  <c r="P69" i="342"/>
  <c r="Q67" i="342"/>
  <c r="S67" i="342" s="1"/>
  <c r="P67" i="342"/>
  <c r="R67" i="342" s="1"/>
  <c r="Q66" i="342"/>
  <c r="S66" i="342" s="1"/>
  <c r="P66" i="342"/>
  <c r="R66" i="342" s="1"/>
  <c r="Q65" i="342"/>
  <c r="S65" i="342" s="1"/>
  <c r="P65" i="342"/>
  <c r="R65" i="342" s="1"/>
  <c r="Q64" i="342"/>
  <c r="S64" i="342" s="1"/>
  <c r="P64" i="342"/>
  <c r="R64" i="342" s="1"/>
  <c r="Q61" i="342"/>
  <c r="S61" i="342" s="1"/>
  <c r="P61" i="342"/>
  <c r="R61" i="342" s="1"/>
  <c r="R60" i="342"/>
  <c r="Q60" i="342"/>
  <c r="S60" i="342" s="1"/>
  <c r="P60" i="342"/>
  <c r="Q59" i="342"/>
  <c r="S59" i="342" s="1"/>
  <c r="P59" i="342"/>
  <c r="R59" i="342" s="1"/>
  <c r="Q57" i="342"/>
  <c r="S57" i="342" s="1"/>
  <c r="P57" i="342"/>
  <c r="R57" i="342" s="1"/>
  <c r="Q56" i="342"/>
  <c r="S56" i="342" s="1"/>
  <c r="P56" i="342"/>
  <c r="R56" i="342" s="1"/>
  <c r="Q55" i="342"/>
  <c r="S55" i="342" s="1"/>
  <c r="P55" i="342"/>
  <c r="R55" i="342" s="1"/>
  <c r="Q53" i="342"/>
  <c r="S53" i="342" s="1"/>
  <c r="P53" i="342"/>
  <c r="R53" i="342" s="1"/>
  <c r="Q52" i="342"/>
  <c r="S52" i="342" s="1"/>
  <c r="P52" i="342"/>
  <c r="R52" i="342" s="1"/>
  <c r="Q51" i="342"/>
  <c r="S51" i="342" s="1"/>
  <c r="P51" i="342"/>
  <c r="R51" i="342" s="1"/>
  <c r="Q49" i="342"/>
  <c r="S49" i="342" s="1"/>
  <c r="P49" i="342"/>
  <c r="R49" i="342" s="1"/>
  <c r="Q48" i="342"/>
  <c r="S48" i="342" s="1"/>
  <c r="P48" i="342"/>
  <c r="R48" i="342" s="1"/>
  <c r="R47" i="342"/>
  <c r="Q47" i="342"/>
  <c r="S47" i="342" s="1"/>
  <c r="P47" i="342"/>
  <c r="Q46" i="342"/>
  <c r="S46" i="342" s="1"/>
  <c r="P46" i="342"/>
  <c r="R46" i="342" s="1"/>
  <c r="Q44" i="342"/>
  <c r="S44" i="342" s="1"/>
  <c r="P44" i="342"/>
  <c r="R44" i="342" s="1"/>
  <c r="Q43" i="342"/>
  <c r="S43" i="342" s="1"/>
  <c r="P43" i="342"/>
  <c r="R43" i="342" s="1"/>
  <c r="Q42" i="342"/>
  <c r="S42" i="342" s="1"/>
  <c r="P42" i="342"/>
  <c r="R42" i="342" s="1"/>
  <c r="Q40" i="342"/>
  <c r="S40" i="342" s="1"/>
  <c r="P40" i="342"/>
  <c r="R40" i="342" s="1"/>
  <c r="R39" i="342"/>
  <c r="Q39" i="342"/>
  <c r="S39" i="342" s="1"/>
  <c r="P39" i="342"/>
  <c r="Q38" i="342"/>
  <c r="S38" i="342" s="1"/>
  <c r="P38" i="342"/>
  <c r="R38" i="342" s="1"/>
  <c r="Q37" i="342"/>
  <c r="S37" i="342" s="1"/>
  <c r="P37" i="342"/>
  <c r="R37" i="342" s="1"/>
  <c r="Q35" i="342"/>
  <c r="S35" i="342" s="1"/>
  <c r="P35" i="342"/>
  <c r="R35" i="342" s="1"/>
  <c r="Q34" i="342"/>
  <c r="S34" i="342" s="1"/>
  <c r="P34" i="342"/>
  <c r="R34" i="342" s="1"/>
  <c r="Q33" i="342"/>
  <c r="S33" i="342" s="1"/>
  <c r="P33" i="342"/>
  <c r="R33" i="342" s="1"/>
  <c r="Q32" i="342"/>
  <c r="S32" i="342" s="1"/>
  <c r="P32" i="342"/>
  <c r="R32" i="342" s="1"/>
  <c r="Q31" i="342"/>
  <c r="S31" i="342" s="1"/>
  <c r="P31" i="342"/>
  <c r="R31" i="342" s="1"/>
  <c r="Q30" i="342"/>
  <c r="S30" i="342" s="1"/>
  <c r="P30" i="342"/>
  <c r="R30" i="342" s="1"/>
  <c r="Q29" i="342"/>
  <c r="S29" i="342" s="1"/>
  <c r="P29" i="342"/>
  <c r="R29" i="342" s="1"/>
  <c r="R28" i="342"/>
  <c r="Q28" i="342"/>
  <c r="S28" i="342" s="1"/>
  <c r="P28" i="342"/>
  <c r="Q26" i="342"/>
  <c r="S26" i="342" s="1"/>
  <c r="P26" i="342"/>
  <c r="R26" i="342" s="1"/>
  <c r="Q25" i="342"/>
  <c r="S25" i="342" s="1"/>
  <c r="P25" i="342"/>
  <c r="R25" i="342" s="1"/>
  <c r="Q24" i="342"/>
  <c r="S24" i="342" s="1"/>
  <c r="P24" i="342"/>
  <c r="R24" i="342" s="1"/>
  <c r="Q23" i="342"/>
  <c r="S23" i="342" s="1"/>
  <c r="P23" i="342"/>
  <c r="R23" i="342" s="1"/>
  <c r="Q22" i="342"/>
  <c r="S22" i="342" s="1"/>
  <c r="P22" i="342"/>
  <c r="R22" i="342" s="1"/>
  <c r="R21" i="342"/>
  <c r="Q21" i="342"/>
  <c r="S21" i="342" s="1"/>
  <c r="P21" i="342"/>
  <c r="Q20" i="342"/>
  <c r="S20" i="342" s="1"/>
  <c r="P20" i="342"/>
  <c r="R20" i="342" s="1"/>
  <c r="Q18" i="342"/>
  <c r="S18" i="342" s="1"/>
  <c r="P18" i="342"/>
  <c r="R18" i="342" s="1"/>
  <c r="Q17" i="342"/>
  <c r="S17" i="342" s="1"/>
  <c r="P17" i="342"/>
  <c r="R17" i="342" s="1"/>
  <c r="Q16" i="342"/>
  <c r="S16" i="342" s="1"/>
  <c r="P16" i="342"/>
  <c r="R16" i="342" s="1"/>
  <c r="Q15" i="342"/>
  <c r="S15" i="342" s="1"/>
  <c r="P15" i="342"/>
  <c r="R15" i="342" s="1"/>
  <c r="Q14" i="342"/>
  <c r="S14" i="342" s="1"/>
  <c r="P14" i="342"/>
  <c r="R14" i="342" s="1"/>
  <c r="Q13" i="342"/>
  <c r="S13" i="342" s="1"/>
  <c r="P13" i="342"/>
  <c r="R13" i="342" s="1"/>
  <c r="I6" i="342"/>
  <c r="G6" i="342"/>
  <c r="I5" i="342"/>
  <c r="G5" i="342"/>
  <c r="R120" i="341"/>
  <c r="P120" i="341"/>
  <c r="Q120" i="341" s="1"/>
  <c r="R119" i="341"/>
  <c r="P119" i="341"/>
  <c r="Q119" i="341" s="1"/>
  <c r="R118" i="341"/>
  <c r="P118" i="341"/>
  <c r="Q118" i="341" s="1"/>
  <c r="R117" i="341"/>
  <c r="P117" i="341"/>
  <c r="Q117" i="341" s="1"/>
  <c r="R115" i="341"/>
  <c r="P115" i="341"/>
  <c r="Q115" i="341" s="1"/>
  <c r="R114" i="341"/>
  <c r="P114" i="341"/>
  <c r="Q114" i="341" s="1"/>
  <c r="R112" i="341"/>
  <c r="Q112" i="341"/>
  <c r="P112" i="341"/>
  <c r="R111" i="341"/>
  <c r="P111" i="341"/>
  <c r="Q111" i="341" s="1"/>
  <c r="R109" i="341"/>
  <c r="P109" i="341"/>
  <c r="Q109" i="341" s="1"/>
  <c r="R108" i="341"/>
  <c r="P108" i="341"/>
  <c r="Q108" i="341" s="1"/>
  <c r="R107" i="341"/>
  <c r="P107" i="341"/>
  <c r="Q107" i="341" s="1"/>
  <c r="R106" i="341"/>
  <c r="P106" i="341"/>
  <c r="Q106" i="341" s="1"/>
  <c r="R105" i="341"/>
  <c r="P105" i="341"/>
  <c r="Q105" i="341" s="1"/>
  <c r="R103" i="341"/>
  <c r="P103" i="341"/>
  <c r="Q103" i="341" s="1"/>
  <c r="R102" i="341"/>
  <c r="P102" i="341"/>
  <c r="Q102" i="341" s="1"/>
  <c r="R101" i="341"/>
  <c r="P101" i="341"/>
  <c r="Q101" i="341" s="1"/>
  <c r="R99" i="341"/>
  <c r="P99" i="341"/>
  <c r="Q99" i="341" s="1"/>
  <c r="R98" i="341"/>
  <c r="P98" i="341"/>
  <c r="Q98" i="341" s="1"/>
  <c r="R96" i="341"/>
  <c r="P96" i="341"/>
  <c r="Q96" i="341" s="1"/>
  <c r="R95" i="341"/>
  <c r="P95" i="341"/>
  <c r="Q95" i="341" s="1"/>
  <c r="R94" i="341"/>
  <c r="P94" i="341"/>
  <c r="Q94" i="341" s="1"/>
  <c r="R92" i="341"/>
  <c r="P92" i="341"/>
  <c r="Q92" i="341" s="1"/>
  <c r="R91" i="341"/>
  <c r="P91" i="341"/>
  <c r="Q91" i="341" s="1"/>
  <c r="R89" i="341"/>
  <c r="P89" i="341"/>
  <c r="Q89" i="341" s="1"/>
  <c r="R88" i="341"/>
  <c r="P88" i="341"/>
  <c r="Q88" i="341" s="1"/>
  <c r="R87" i="341"/>
  <c r="P87" i="341"/>
  <c r="Q87" i="341" s="1"/>
  <c r="R86" i="341"/>
  <c r="P86" i="341"/>
  <c r="Q86" i="341" s="1"/>
  <c r="R85" i="341"/>
  <c r="P85" i="341"/>
  <c r="Q85" i="341" s="1"/>
  <c r="R84" i="341"/>
  <c r="P84" i="341"/>
  <c r="Q84" i="341" s="1"/>
  <c r="A78" i="341"/>
  <c r="Q74" i="341"/>
  <c r="S74" i="341" s="1"/>
  <c r="P74" i="341"/>
  <c r="R74" i="341" s="1"/>
  <c r="Q73" i="341"/>
  <c r="S73" i="341" s="1"/>
  <c r="P73" i="341"/>
  <c r="R73" i="341" s="1"/>
  <c r="S72" i="341"/>
  <c r="Q72" i="341"/>
  <c r="P72" i="341"/>
  <c r="R72" i="341" s="1"/>
  <c r="Q70" i="341"/>
  <c r="S70" i="341" s="1"/>
  <c r="P70" i="341"/>
  <c r="R70" i="341" s="1"/>
  <c r="Q69" i="341"/>
  <c r="S69" i="341" s="1"/>
  <c r="P69" i="341"/>
  <c r="R69" i="341" s="1"/>
  <c r="Q67" i="341"/>
  <c r="S67" i="341" s="1"/>
  <c r="P67" i="341"/>
  <c r="R67" i="341" s="1"/>
  <c r="R66" i="341"/>
  <c r="Q66" i="341"/>
  <c r="S66" i="341" s="1"/>
  <c r="P66" i="341"/>
  <c r="Q65" i="341"/>
  <c r="S65" i="341" s="1"/>
  <c r="P65" i="341"/>
  <c r="R65" i="341" s="1"/>
  <c r="Q64" i="341"/>
  <c r="S64" i="341" s="1"/>
  <c r="P64" i="341"/>
  <c r="R64" i="341" s="1"/>
  <c r="Q61" i="341"/>
  <c r="S61" i="341" s="1"/>
  <c r="P61" i="341"/>
  <c r="R61" i="341" s="1"/>
  <c r="Q60" i="341"/>
  <c r="S60" i="341" s="1"/>
  <c r="P60" i="341"/>
  <c r="R60" i="341" s="1"/>
  <c r="S59" i="341"/>
  <c r="Q59" i="341"/>
  <c r="P59" i="341"/>
  <c r="R59" i="341" s="1"/>
  <c r="S57" i="341"/>
  <c r="R57" i="341"/>
  <c r="Q57" i="341"/>
  <c r="P57" i="341"/>
  <c r="Q56" i="341"/>
  <c r="S56" i="341" s="1"/>
  <c r="P56" i="341"/>
  <c r="R56" i="341" s="1"/>
  <c r="Q55" i="341"/>
  <c r="S55" i="341" s="1"/>
  <c r="P55" i="341"/>
  <c r="R55" i="341" s="1"/>
  <c r="Q53" i="341"/>
  <c r="S53" i="341" s="1"/>
  <c r="P53" i="341"/>
  <c r="R53" i="341" s="1"/>
  <c r="Q52" i="341"/>
  <c r="S52" i="341" s="1"/>
  <c r="P52" i="341"/>
  <c r="R52" i="341" s="1"/>
  <c r="Q51" i="341"/>
  <c r="S51" i="341" s="1"/>
  <c r="P51" i="341"/>
  <c r="R51" i="341" s="1"/>
  <c r="Q49" i="341"/>
  <c r="S49" i="341" s="1"/>
  <c r="P49" i="341"/>
  <c r="R49" i="341" s="1"/>
  <c r="Q48" i="341"/>
  <c r="S48" i="341" s="1"/>
  <c r="P48" i="341"/>
  <c r="R48" i="341" s="1"/>
  <c r="S47" i="341"/>
  <c r="Q47" i="341"/>
  <c r="P47" i="341"/>
  <c r="R47" i="341" s="1"/>
  <c r="Q46" i="341"/>
  <c r="S46" i="341" s="1"/>
  <c r="P46" i="341"/>
  <c r="R46" i="341" s="1"/>
  <c r="Q44" i="341"/>
  <c r="S44" i="341" s="1"/>
  <c r="P44" i="341"/>
  <c r="R44" i="341" s="1"/>
  <c r="Q43" i="341"/>
  <c r="S43" i="341" s="1"/>
  <c r="P43" i="341"/>
  <c r="R43" i="341" s="1"/>
  <c r="Q42" i="341"/>
  <c r="S42" i="341" s="1"/>
  <c r="P42" i="341"/>
  <c r="R42" i="341" s="1"/>
  <c r="Q40" i="341"/>
  <c r="S40" i="341" s="1"/>
  <c r="P40" i="341"/>
  <c r="R40" i="341" s="1"/>
  <c r="S39" i="341"/>
  <c r="Q39" i="341"/>
  <c r="P39" i="341"/>
  <c r="R39" i="341" s="1"/>
  <c r="Q38" i="341"/>
  <c r="S38" i="341" s="1"/>
  <c r="P38" i="341"/>
  <c r="R38" i="341" s="1"/>
  <c r="Q37" i="341"/>
  <c r="S37" i="341" s="1"/>
  <c r="P37" i="341"/>
  <c r="R37" i="341" s="1"/>
  <c r="Q35" i="341"/>
  <c r="S35" i="341" s="1"/>
  <c r="P35" i="341"/>
  <c r="R35" i="341" s="1"/>
  <c r="R34" i="341"/>
  <c r="Q34" i="341"/>
  <c r="S34" i="341" s="1"/>
  <c r="P34" i="341"/>
  <c r="Q33" i="341"/>
  <c r="S33" i="341" s="1"/>
  <c r="P33" i="341"/>
  <c r="R33" i="341" s="1"/>
  <c r="Q32" i="341"/>
  <c r="S32" i="341" s="1"/>
  <c r="P32" i="341"/>
  <c r="R32" i="341" s="1"/>
  <c r="Q31" i="341"/>
  <c r="S31" i="341" s="1"/>
  <c r="P31" i="341"/>
  <c r="R31" i="341" s="1"/>
  <c r="S30" i="341"/>
  <c r="Q30" i="341"/>
  <c r="P30" i="341"/>
  <c r="R30" i="341" s="1"/>
  <c r="S29" i="341"/>
  <c r="Q29" i="341"/>
  <c r="P29" i="341"/>
  <c r="R29" i="341" s="1"/>
  <c r="R28" i="341"/>
  <c r="Q28" i="341"/>
  <c r="S28" i="341" s="1"/>
  <c r="P28" i="341"/>
  <c r="Q26" i="341"/>
  <c r="S26" i="341" s="1"/>
  <c r="P26" i="341"/>
  <c r="R26" i="341" s="1"/>
  <c r="Q25" i="341"/>
  <c r="S25" i="341" s="1"/>
  <c r="P25" i="341"/>
  <c r="R25" i="341" s="1"/>
  <c r="Q24" i="341"/>
  <c r="S24" i="341" s="1"/>
  <c r="P24" i="341"/>
  <c r="R24" i="341" s="1"/>
  <c r="S23" i="341"/>
  <c r="Q23" i="341"/>
  <c r="P23" i="341"/>
  <c r="R23" i="341" s="1"/>
  <c r="Q22" i="341"/>
  <c r="S22" i="341" s="1"/>
  <c r="P22" i="341"/>
  <c r="R22" i="341" s="1"/>
  <c r="Q21" i="341"/>
  <c r="S21" i="341" s="1"/>
  <c r="P21" i="341"/>
  <c r="R21" i="341" s="1"/>
  <c r="Q20" i="341"/>
  <c r="S20" i="341" s="1"/>
  <c r="P20" i="341"/>
  <c r="R20" i="341" s="1"/>
  <c r="R18" i="341"/>
  <c r="Q18" i="341"/>
  <c r="S18" i="341" s="1"/>
  <c r="P18" i="341"/>
  <c r="Q17" i="341"/>
  <c r="S17" i="341" s="1"/>
  <c r="P17" i="341"/>
  <c r="R17" i="341" s="1"/>
  <c r="Q16" i="341"/>
  <c r="S16" i="341" s="1"/>
  <c r="P16" i="341"/>
  <c r="R16" i="341" s="1"/>
  <c r="Q15" i="341"/>
  <c r="S15" i="341" s="1"/>
  <c r="P15" i="341"/>
  <c r="R15" i="341" s="1"/>
  <c r="S14" i="341"/>
  <c r="Q14" i="341"/>
  <c r="P14" i="341"/>
  <c r="R14" i="341" s="1"/>
  <c r="Q13" i="341"/>
  <c r="S13" i="341" s="1"/>
  <c r="P13" i="341"/>
  <c r="R13" i="341" s="1"/>
  <c r="I6" i="341"/>
  <c r="G6" i="341"/>
  <c r="K6" i="341" s="1"/>
  <c r="I5" i="341"/>
  <c r="G5" i="341"/>
  <c r="R120" i="340"/>
  <c r="P120" i="340"/>
  <c r="Q120" i="340" s="1"/>
  <c r="R119" i="340"/>
  <c r="P119" i="340"/>
  <c r="Q119" i="340" s="1"/>
  <c r="R118" i="340"/>
  <c r="P118" i="340"/>
  <c r="Q118" i="340" s="1"/>
  <c r="R117" i="340"/>
  <c r="P117" i="340"/>
  <c r="Q117" i="340" s="1"/>
  <c r="R115" i="340"/>
  <c r="P115" i="340"/>
  <c r="Q115" i="340" s="1"/>
  <c r="R114" i="340"/>
  <c r="P114" i="340"/>
  <c r="Q114" i="340" s="1"/>
  <c r="R112" i="340"/>
  <c r="Q112" i="340"/>
  <c r="P112" i="340"/>
  <c r="R111" i="340"/>
  <c r="P111" i="340"/>
  <c r="Q111" i="340" s="1"/>
  <c r="R109" i="340"/>
  <c r="P109" i="340"/>
  <c r="Q109" i="340" s="1"/>
  <c r="R108" i="340"/>
  <c r="P108" i="340"/>
  <c r="Q108" i="340" s="1"/>
  <c r="R107" i="340"/>
  <c r="P107" i="340"/>
  <c r="Q107" i="340" s="1"/>
  <c r="R106" i="340"/>
  <c r="Q106" i="340"/>
  <c r="P106" i="340"/>
  <c r="R105" i="340"/>
  <c r="P105" i="340"/>
  <c r="Q105" i="340" s="1"/>
  <c r="R103" i="340"/>
  <c r="P103" i="340"/>
  <c r="Q103" i="340" s="1"/>
  <c r="R102" i="340"/>
  <c r="P102" i="340"/>
  <c r="Q102" i="340" s="1"/>
  <c r="R101" i="340"/>
  <c r="P101" i="340"/>
  <c r="Q101" i="340" s="1"/>
  <c r="R99" i="340"/>
  <c r="P99" i="340"/>
  <c r="Q99" i="340" s="1"/>
  <c r="R98" i="340"/>
  <c r="P98" i="340"/>
  <c r="Q98" i="340" s="1"/>
  <c r="R96" i="340"/>
  <c r="P96" i="340"/>
  <c r="Q96" i="340" s="1"/>
  <c r="R95" i="340"/>
  <c r="P95" i="340"/>
  <c r="Q95" i="340" s="1"/>
  <c r="R94" i="340"/>
  <c r="P94" i="340"/>
  <c r="Q94" i="340" s="1"/>
  <c r="R92" i="340"/>
  <c r="P92" i="340"/>
  <c r="Q92" i="340" s="1"/>
  <c r="R91" i="340"/>
  <c r="P91" i="340"/>
  <c r="Q91" i="340" s="1"/>
  <c r="R89" i="340"/>
  <c r="P89" i="340"/>
  <c r="Q89" i="340" s="1"/>
  <c r="R88" i="340"/>
  <c r="P88" i="340"/>
  <c r="Q88" i="340" s="1"/>
  <c r="R87" i="340"/>
  <c r="Q87" i="340"/>
  <c r="P87" i="340"/>
  <c r="R86" i="340"/>
  <c r="P86" i="340"/>
  <c r="Q86" i="340" s="1"/>
  <c r="R85" i="340"/>
  <c r="P85" i="340"/>
  <c r="Q85" i="340" s="1"/>
  <c r="R84" i="340"/>
  <c r="Q84" i="340"/>
  <c r="P84" i="340"/>
  <c r="A78" i="340"/>
  <c r="Q74" i="340"/>
  <c r="S74" i="340" s="1"/>
  <c r="P74" i="340"/>
  <c r="R74" i="340" s="1"/>
  <c r="Q73" i="340"/>
  <c r="S73" i="340" s="1"/>
  <c r="P73" i="340"/>
  <c r="R73" i="340" s="1"/>
  <c r="S72" i="340"/>
  <c r="Q72" i="340"/>
  <c r="P72" i="340"/>
  <c r="R72" i="340" s="1"/>
  <c r="Q70" i="340"/>
  <c r="S70" i="340" s="1"/>
  <c r="P70" i="340"/>
  <c r="R70" i="340" s="1"/>
  <c r="Q69" i="340"/>
  <c r="S69" i="340" s="1"/>
  <c r="P69" i="340"/>
  <c r="R69" i="340" s="1"/>
  <c r="Q67" i="340"/>
  <c r="S67" i="340" s="1"/>
  <c r="P67" i="340"/>
  <c r="R67" i="340" s="1"/>
  <c r="Q66" i="340"/>
  <c r="S66" i="340" s="1"/>
  <c r="P66" i="340"/>
  <c r="R66" i="340" s="1"/>
  <c r="Q65" i="340"/>
  <c r="S65" i="340" s="1"/>
  <c r="P65" i="340"/>
  <c r="R65" i="340" s="1"/>
  <c r="R64" i="340"/>
  <c r="Q64" i="340"/>
  <c r="S64" i="340" s="1"/>
  <c r="P64" i="340"/>
  <c r="Q61" i="340"/>
  <c r="S61" i="340" s="1"/>
  <c r="P61" i="340"/>
  <c r="R61" i="340" s="1"/>
  <c r="Q60" i="340"/>
  <c r="S60" i="340" s="1"/>
  <c r="P60" i="340"/>
  <c r="R60" i="340" s="1"/>
  <c r="Q59" i="340"/>
  <c r="S59" i="340" s="1"/>
  <c r="P59" i="340"/>
  <c r="R59" i="340" s="1"/>
  <c r="Q57" i="340"/>
  <c r="S57" i="340" s="1"/>
  <c r="P57" i="340"/>
  <c r="R57" i="340" s="1"/>
  <c r="S56" i="340"/>
  <c r="Q56" i="340"/>
  <c r="P56" i="340"/>
  <c r="R56" i="340" s="1"/>
  <c r="R55" i="340"/>
  <c r="Q55" i="340"/>
  <c r="S55" i="340" s="1"/>
  <c r="P55" i="340"/>
  <c r="Q53" i="340"/>
  <c r="S53" i="340" s="1"/>
  <c r="P53" i="340"/>
  <c r="R53" i="340" s="1"/>
  <c r="Q52" i="340"/>
  <c r="S52" i="340" s="1"/>
  <c r="P52" i="340"/>
  <c r="R52" i="340" s="1"/>
  <c r="Q51" i="340"/>
  <c r="S51" i="340" s="1"/>
  <c r="P51" i="340"/>
  <c r="R51" i="340" s="1"/>
  <c r="S49" i="340"/>
  <c r="Q49" i="340"/>
  <c r="P49" i="340"/>
  <c r="R49" i="340" s="1"/>
  <c r="S48" i="340"/>
  <c r="Q48" i="340"/>
  <c r="P48" i="340"/>
  <c r="R48" i="340" s="1"/>
  <c r="R47" i="340"/>
  <c r="Q47" i="340"/>
  <c r="S47" i="340" s="1"/>
  <c r="P47" i="340"/>
  <c r="Q46" i="340"/>
  <c r="S46" i="340" s="1"/>
  <c r="P46" i="340"/>
  <c r="R46" i="340" s="1"/>
  <c r="Q44" i="340"/>
  <c r="S44" i="340" s="1"/>
  <c r="P44" i="340"/>
  <c r="R44" i="340" s="1"/>
  <c r="Q43" i="340"/>
  <c r="S43" i="340" s="1"/>
  <c r="P43" i="340"/>
  <c r="R43" i="340" s="1"/>
  <c r="R42" i="340"/>
  <c r="Q42" i="340"/>
  <c r="S42" i="340" s="1"/>
  <c r="P42" i="340"/>
  <c r="Q40" i="340"/>
  <c r="S40" i="340" s="1"/>
  <c r="P40" i="340"/>
  <c r="R40" i="340" s="1"/>
  <c r="Q39" i="340"/>
  <c r="S39" i="340" s="1"/>
  <c r="P39" i="340"/>
  <c r="R39" i="340" s="1"/>
  <c r="Q38" i="340"/>
  <c r="S38" i="340" s="1"/>
  <c r="P38" i="340"/>
  <c r="R38" i="340" s="1"/>
  <c r="Q37" i="340"/>
  <c r="S37" i="340" s="1"/>
  <c r="P37" i="340"/>
  <c r="R37" i="340" s="1"/>
  <c r="S35" i="340"/>
  <c r="Q35" i="340"/>
  <c r="P35" i="340"/>
  <c r="R35" i="340" s="1"/>
  <c r="R34" i="340"/>
  <c r="Q34" i="340"/>
  <c r="S34" i="340" s="1"/>
  <c r="P34" i="340"/>
  <c r="Q33" i="340"/>
  <c r="S33" i="340" s="1"/>
  <c r="P33" i="340"/>
  <c r="R33" i="340" s="1"/>
  <c r="Q32" i="340"/>
  <c r="S32" i="340" s="1"/>
  <c r="P32" i="340"/>
  <c r="R32" i="340" s="1"/>
  <c r="Q31" i="340"/>
  <c r="S31" i="340" s="1"/>
  <c r="P31" i="340"/>
  <c r="R31" i="340" s="1"/>
  <c r="Q30" i="340"/>
  <c r="S30" i="340" s="1"/>
  <c r="P30" i="340"/>
  <c r="R30" i="340" s="1"/>
  <c r="S29" i="340"/>
  <c r="Q29" i="340"/>
  <c r="P29" i="340"/>
  <c r="R29" i="340" s="1"/>
  <c r="S28" i="340"/>
  <c r="R28" i="340"/>
  <c r="Q28" i="340"/>
  <c r="P28" i="340"/>
  <c r="Q26" i="340"/>
  <c r="S26" i="340" s="1"/>
  <c r="P26" i="340"/>
  <c r="R26" i="340" s="1"/>
  <c r="Q25" i="340"/>
  <c r="S25" i="340" s="1"/>
  <c r="P25" i="340"/>
  <c r="R25" i="340" s="1"/>
  <c r="Q24" i="340"/>
  <c r="S24" i="340" s="1"/>
  <c r="P24" i="340"/>
  <c r="R24" i="340" s="1"/>
  <c r="Q23" i="340"/>
  <c r="S23" i="340" s="1"/>
  <c r="P23" i="340"/>
  <c r="R23" i="340" s="1"/>
  <c r="Q22" i="340"/>
  <c r="S22" i="340" s="1"/>
  <c r="P22" i="340"/>
  <c r="R22" i="340" s="1"/>
  <c r="S21" i="340"/>
  <c r="Q21" i="340"/>
  <c r="P21" i="340"/>
  <c r="R21" i="340" s="1"/>
  <c r="S20" i="340"/>
  <c r="Q20" i="340"/>
  <c r="P20" i="340"/>
  <c r="R20" i="340" s="1"/>
  <c r="S18" i="340"/>
  <c r="R18" i="340"/>
  <c r="Q18" i="340"/>
  <c r="P18" i="340"/>
  <c r="Q17" i="340"/>
  <c r="S17" i="340" s="1"/>
  <c r="P17" i="340"/>
  <c r="R17" i="340" s="1"/>
  <c r="Q16" i="340"/>
  <c r="S16" i="340" s="1"/>
  <c r="P16" i="340"/>
  <c r="R16" i="340" s="1"/>
  <c r="S15" i="340"/>
  <c r="Q15" i="340"/>
  <c r="P15" i="340"/>
  <c r="R15" i="340" s="1"/>
  <c r="Q14" i="340"/>
  <c r="S14" i="340" s="1"/>
  <c r="P14" i="340"/>
  <c r="R14" i="340" s="1"/>
  <c r="Q13" i="340"/>
  <c r="S13" i="340" s="1"/>
  <c r="P13" i="340"/>
  <c r="R13" i="340" s="1"/>
  <c r="I6" i="340"/>
  <c r="K6" i="340" s="1"/>
  <c r="G6" i="340"/>
  <c r="I5" i="340"/>
  <c r="G5" i="340"/>
  <c r="R120" i="339"/>
  <c r="P120" i="339"/>
  <c r="Q120" i="339" s="1"/>
  <c r="R119" i="339"/>
  <c r="P119" i="339"/>
  <c r="Q119" i="339" s="1"/>
  <c r="R118" i="339"/>
  <c r="P118" i="339"/>
  <c r="Q118" i="339" s="1"/>
  <c r="R117" i="339"/>
  <c r="P117" i="339"/>
  <c r="Q117" i="339" s="1"/>
  <c r="R115" i="339"/>
  <c r="P115" i="339"/>
  <c r="Q115" i="339" s="1"/>
  <c r="R114" i="339"/>
  <c r="P114" i="339"/>
  <c r="Q114" i="339" s="1"/>
  <c r="R112" i="339"/>
  <c r="P112" i="339"/>
  <c r="Q112" i="339" s="1"/>
  <c r="R111" i="339"/>
  <c r="Q111" i="339"/>
  <c r="P111" i="339"/>
  <c r="R109" i="339"/>
  <c r="P109" i="339"/>
  <c r="Q109" i="339" s="1"/>
  <c r="R108" i="339"/>
  <c r="P108" i="339"/>
  <c r="Q108" i="339" s="1"/>
  <c r="R107" i="339"/>
  <c r="P107" i="339"/>
  <c r="Q107" i="339" s="1"/>
  <c r="R106" i="339"/>
  <c r="P106" i="339"/>
  <c r="Q106" i="339" s="1"/>
  <c r="R105" i="339"/>
  <c r="Q105" i="339"/>
  <c r="P105" i="339"/>
  <c r="R103" i="339"/>
  <c r="P103" i="339"/>
  <c r="Q103" i="339" s="1"/>
  <c r="R102" i="339"/>
  <c r="P102" i="339"/>
  <c r="Q102" i="339" s="1"/>
  <c r="R101" i="339"/>
  <c r="P101" i="339"/>
  <c r="Q101" i="339" s="1"/>
  <c r="R99" i="339"/>
  <c r="P99" i="339"/>
  <c r="Q99" i="339" s="1"/>
  <c r="R98" i="339"/>
  <c r="P98" i="339"/>
  <c r="Q98" i="339" s="1"/>
  <c r="R96" i="339"/>
  <c r="P96" i="339"/>
  <c r="Q96" i="339" s="1"/>
  <c r="R95" i="339"/>
  <c r="P95" i="339"/>
  <c r="Q95" i="339" s="1"/>
  <c r="R94" i="339"/>
  <c r="P94" i="339"/>
  <c r="Q94" i="339" s="1"/>
  <c r="R92" i="339"/>
  <c r="P92" i="339"/>
  <c r="Q92" i="339" s="1"/>
  <c r="R91" i="339"/>
  <c r="P91" i="339"/>
  <c r="Q91" i="339" s="1"/>
  <c r="R89" i="339"/>
  <c r="Q89" i="339"/>
  <c r="P89" i="339"/>
  <c r="R88" i="339"/>
  <c r="P88" i="339"/>
  <c r="Q88" i="339" s="1"/>
  <c r="R87" i="339"/>
  <c r="P87" i="339"/>
  <c r="Q87" i="339" s="1"/>
  <c r="R86" i="339"/>
  <c r="P86" i="339"/>
  <c r="Q86" i="339" s="1"/>
  <c r="R85" i="339"/>
  <c r="P85" i="339"/>
  <c r="Q85" i="339" s="1"/>
  <c r="R84" i="339"/>
  <c r="Q84" i="339"/>
  <c r="P84" i="339"/>
  <c r="A78" i="339"/>
  <c r="R74" i="339"/>
  <c r="Q74" i="339"/>
  <c r="S74" i="339" s="1"/>
  <c r="P74" i="339"/>
  <c r="R73" i="339"/>
  <c r="Q73" i="339"/>
  <c r="S73" i="339" s="1"/>
  <c r="P73" i="339"/>
  <c r="Q72" i="339"/>
  <c r="S72" i="339" s="1"/>
  <c r="P72" i="339"/>
  <c r="R72" i="339" s="1"/>
  <c r="Q70" i="339"/>
  <c r="S70" i="339" s="1"/>
  <c r="P70" i="339"/>
  <c r="R70" i="339" s="1"/>
  <c r="Q69" i="339"/>
  <c r="S69" i="339" s="1"/>
  <c r="P69" i="339"/>
  <c r="R69" i="339" s="1"/>
  <c r="Q67" i="339"/>
  <c r="S67" i="339" s="1"/>
  <c r="P67" i="339"/>
  <c r="R67" i="339" s="1"/>
  <c r="Q66" i="339"/>
  <c r="S66" i="339" s="1"/>
  <c r="P66" i="339"/>
  <c r="R66" i="339" s="1"/>
  <c r="R65" i="339"/>
  <c r="Q65" i="339"/>
  <c r="S65" i="339" s="1"/>
  <c r="P65" i="339"/>
  <c r="Q64" i="339"/>
  <c r="S64" i="339" s="1"/>
  <c r="P64" i="339"/>
  <c r="R64" i="339" s="1"/>
  <c r="Q61" i="339"/>
  <c r="S61" i="339" s="1"/>
  <c r="P61" i="339"/>
  <c r="R61" i="339" s="1"/>
  <c r="Q60" i="339"/>
  <c r="S60" i="339" s="1"/>
  <c r="P60" i="339"/>
  <c r="R60" i="339" s="1"/>
  <c r="S59" i="339"/>
  <c r="Q59" i="339"/>
  <c r="P59" i="339"/>
  <c r="R59" i="339" s="1"/>
  <c r="R57" i="339"/>
  <c r="Q57" i="339"/>
  <c r="S57" i="339" s="1"/>
  <c r="P57" i="339"/>
  <c r="R56" i="339"/>
  <c r="Q56" i="339"/>
  <c r="S56" i="339" s="1"/>
  <c r="P56" i="339"/>
  <c r="Q55" i="339"/>
  <c r="S55" i="339" s="1"/>
  <c r="P55" i="339"/>
  <c r="R55" i="339" s="1"/>
  <c r="Q53" i="339"/>
  <c r="S53" i="339" s="1"/>
  <c r="P53" i="339"/>
  <c r="R53" i="339" s="1"/>
  <c r="Q52" i="339"/>
  <c r="S52" i="339" s="1"/>
  <c r="P52" i="339"/>
  <c r="R52" i="339" s="1"/>
  <c r="Q51" i="339"/>
  <c r="S51" i="339" s="1"/>
  <c r="P51" i="339"/>
  <c r="R51" i="339" s="1"/>
  <c r="Q49" i="339"/>
  <c r="S49" i="339" s="1"/>
  <c r="P49" i="339"/>
  <c r="R49" i="339" s="1"/>
  <c r="Q48" i="339"/>
  <c r="S48" i="339" s="1"/>
  <c r="P48" i="339"/>
  <c r="R48" i="339" s="1"/>
  <c r="Q47" i="339"/>
  <c r="S47" i="339" s="1"/>
  <c r="P47" i="339"/>
  <c r="R47" i="339" s="1"/>
  <c r="S46" i="339"/>
  <c r="Q46" i="339"/>
  <c r="P46" i="339"/>
  <c r="R46" i="339" s="1"/>
  <c r="R44" i="339"/>
  <c r="Q44" i="339"/>
  <c r="S44" i="339" s="1"/>
  <c r="P44" i="339"/>
  <c r="R43" i="339"/>
  <c r="Q43" i="339"/>
  <c r="S43" i="339" s="1"/>
  <c r="P43" i="339"/>
  <c r="Q42" i="339"/>
  <c r="S42" i="339" s="1"/>
  <c r="P42" i="339"/>
  <c r="R42" i="339" s="1"/>
  <c r="Q40" i="339"/>
  <c r="S40" i="339" s="1"/>
  <c r="P40" i="339"/>
  <c r="R40" i="339" s="1"/>
  <c r="Q39" i="339"/>
  <c r="S39" i="339" s="1"/>
  <c r="P39" i="339"/>
  <c r="R39" i="339" s="1"/>
  <c r="Q38" i="339"/>
  <c r="S38" i="339" s="1"/>
  <c r="P38" i="339"/>
  <c r="R38" i="339" s="1"/>
  <c r="Q37" i="339"/>
  <c r="S37" i="339" s="1"/>
  <c r="P37" i="339"/>
  <c r="R37" i="339" s="1"/>
  <c r="Q35" i="339"/>
  <c r="S35" i="339" s="1"/>
  <c r="P35" i="339"/>
  <c r="R35" i="339" s="1"/>
  <c r="R34" i="339"/>
  <c r="Q34" i="339"/>
  <c r="S34" i="339" s="1"/>
  <c r="P34" i="339"/>
  <c r="R33" i="339"/>
  <c r="Q33" i="339"/>
  <c r="S33" i="339" s="1"/>
  <c r="P33" i="339"/>
  <c r="Q32" i="339"/>
  <c r="S32" i="339" s="1"/>
  <c r="P32" i="339"/>
  <c r="R32" i="339" s="1"/>
  <c r="Q31" i="339"/>
  <c r="S31" i="339" s="1"/>
  <c r="P31" i="339"/>
  <c r="R31" i="339" s="1"/>
  <c r="Q30" i="339"/>
  <c r="S30" i="339" s="1"/>
  <c r="P30" i="339"/>
  <c r="R30" i="339" s="1"/>
  <c r="Q29" i="339"/>
  <c r="S29" i="339" s="1"/>
  <c r="P29" i="339"/>
  <c r="R29" i="339" s="1"/>
  <c r="Q28" i="339"/>
  <c r="S28" i="339" s="1"/>
  <c r="P28" i="339"/>
  <c r="R28" i="339" s="1"/>
  <c r="Q26" i="339"/>
  <c r="S26" i="339" s="1"/>
  <c r="P26" i="339"/>
  <c r="R26" i="339" s="1"/>
  <c r="R25" i="339"/>
  <c r="Q25" i="339"/>
  <c r="S25" i="339" s="1"/>
  <c r="P25" i="339"/>
  <c r="R24" i="339"/>
  <c r="Q24" i="339"/>
  <c r="S24" i="339" s="1"/>
  <c r="P24" i="339"/>
  <c r="Q23" i="339"/>
  <c r="S23" i="339" s="1"/>
  <c r="P23" i="339"/>
  <c r="R23" i="339" s="1"/>
  <c r="Q22" i="339"/>
  <c r="S22" i="339" s="1"/>
  <c r="P22" i="339"/>
  <c r="R22" i="339" s="1"/>
  <c r="Q21" i="339"/>
  <c r="S21" i="339" s="1"/>
  <c r="P21" i="339"/>
  <c r="R21" i="339" s="1"/>
  <c r="Q20" i="339"/>
  <c r="S20" i="339" s="1"/>
  <c r="P20" i="339"/>
  <c r="R20" i="339" s="1"/>
  <c r="Q18" i="339"/>
  <c r="S18" i="339" s="1"/>
  <c r="P18" i="339"/>
  <c r="R18" i="339" s="1"/>
  <c r="Q17" i="339"/>
  <c r="S17" i="339" s="1"/>
  <c r="P17" i="339"/>
  <c r="R17" i="339" s="1"/>
  <c r="R16" i="339"/>
  <c r="Q16" i="339"/>
  <c r="S16" i="339" s="1"/>
  <c r="P16" i="339"/>
  <c r="R15" i="339"/>
  <c r="Q15" i="339"/>
  <c r="S15" i="339" s="1"/>
  <c r="P15" i="339"/>
  <c r="Q14" i="339"/>
  <c r="S14" i="339" s="1"/>
  <c r="P14" i="339"/>
  <c r="R14" i="339" s="1"/>
  <c r="Q13" i="339"/>
  <c r="S13" i="339" s="1"/>
  <c r="P13" i="339"/>
  <c r="R13" i="339" s="1"/>
  <c r="I6" i="339"/>
  <c r="G6" i="339"/>
  <c r="I5" i="339"/>
  <c r="G5" i="339"/>
  <c r="R120" i="338"/>
  <c r="P120" i="338"/>
  <c r="Q120" i="338" s="1"/>
  <c r="R119" i="338"/>
  <c r="P119" i="338"/>
  <c r="Q119" i="338" s="1"/>
  <c r="R118" i="338"/>
  <c r="P118" i="338"/>
  <c r="Q118" i="338" s="1"/>
  <c r="R117" i="338"/>
  <c r="P117" i="338"/>
  <c r="Q117" i="338" s="1"/>
  <c r="R115" i="338"/>
  <c r="P115" i="338"/>
  <c r="Q115" i="338" s="1"/>
  <c r="R114" i="338"/>
  <c r="P114" i="338"/>
  <c r="Q114" i="338" s="1"/>
  <c r="R112" i="338"/>
  <c r="Q112" i="338"/>
  <c r="P112" i="338"/>
  <c r="R111" i="338"/>
  <c r="P111" i="338"/>
  <c r="Q111" i="338" s="1"/>
  <c r="R109" i="338"/>
  <c r="P109" i="338"/>
  <c r="Q109" i="338" s="1"/>
  <c r="R108" i="338"/>
  <c r="P108" i="338"/>
  <c r="Q108" i="338" s="1"/>
  <c r="R107" i="338"/>
  <c r="P107" i="338"/>
  <c r="Q107" i="338" s="1"/>
  <c r="R106" i="338"/>
  <c r="P106" i="338"/>
  <c r="Q106" i="338" s="1"/>
  <c r="R105" i="338"/>
  <c r="P105" i="338"/>
  <c r="Q105" i="338" s="1"/>
  <c r="R103" i="338"/>
  <c r="P103" i="338"/>
  <c r="Q103" i="338" s="1"/>
  <c r="R102" i="338"/>
  <c r="Q102" i="338"/>
  <c r="P102" i="338"/>
  <c r="R101" i="338"/>
  <c r="P101" i="338"/>
  <c r="Q101" i="338" s="1"/>
  <c r="R99" i="338"/>
  <c r="P99" i="338"/>
  <c r="Q99" i="338" s="1"/>
  <c r="R98" i="338"/>
  <c r="P98" i="338"/>
  <c r="Q98" i="338" s="1"/>
  <c r="R96" i="338"/>
  <c r="P96" i="338"/>
  <c r="Q96" i="338" s="1"/>
  <c r="R95" i="338"/>
  <c r="P95" i="338"/>
  <c r="Q95" i="338" s="1"/>
  <c r="R94" i="338"/>
  <c r="P94" i="338"/>
  <c r="Q94" i="338" s="1"/>
  <c r="R92" i="338"/>
  <c r="P92" i="338"/>
  <c r="Q92" i="338" s="1"/>
  <c r="R91" i="338"/>
  <c r="P91" i="338"/>
  <c r="Q91" i="338" s="1"/>
  <c r="R89" i="338"/>
  <c r="P89" i="338"/>
  <c r="Q89" i="338" s="1"/>
  <c r="R88" i="338"/>
  <c r="P88" i="338"/>
  <c r="Q88" i="338" s="1"/>
  <c r="R87" i="338"/>
  <c r="P87" i="338"/>
  <c r="Q87" i="338" s="1"/>
  <c r="R86" i="338"/>
  <c r="P86" i="338"/>
  <c r="Q86" i="338" s="1"/>
  <c r="R85" i="338"/>
  <c r="P85" i="338"/>
  <c r="Q85" i="338" s="1"/>
  <c r="R84" i="338"/>
  <c r="P84" i="338"/>
  <c r="Q84" i="338" s="1"/>
  <c r="A78" i="338"/>
  <c r="Q74" i="338"/>
  <c r="S74" i="338" s="1"/>
  <c r="P74" i="338"/>
  <c r="R74" i="338" s="1"/>
  <c r="Q73" i="338"/>
  <c r="S73" i="338" s="1"/>
  <c r="P73" i="338"/>
  <c r="R73" i="338" s="1"/>
  <c r="Q72" i="338"/>
  <c r="S72" i="338" s="1"/>
  <c r="P72" i="338"/>
  <c r="R72" i="338" s="1"/>
  <c r="Q70" i="338"/>
  <c r="S70" i="338" s="1"/>
  <c r="P70" i="338"/>
  <c r="R70" i="338" s="1"/>
  <c r="Q69" i="338"/>
  <c r="S69" i="338" s="1"/>
  <c r="P69" i="338"/>
  <c r="R69" i="338" s="1"/>
  <c r="Q67" i="338"/>
  <c r="S67" i="338" s="1"/>
  <c r="P67" i="338"/>
  <c r="R67" i="338" s="1"/>
  <c r="S66" i="338"/>
  <c r="Q66" i="338"/>
  <c r="P66" i="338"/>
  <c r="R66" i="338" s="1"/>
  <c r="Q65" i="338"/>
  <c r="S65" i="338" s="1"/>
  <c r="P65" i="338"/>
  <c r="R65" i="338" s="1"/>
  <c r="Q64" i="338"/>
  <c r="S64" i="338" s="1"/>
  <c r="P64" i="338"/>
  <c r="R64" i="338" s="1"/>
  <c r="Q61" i="338"/>
  <c r="S61" i="338" s="1"/>
  <c r="P61" i="338"/>
  <c r="R61" i="338" s="1"/>
  <c r="Q60" i="338"/>
  <c r="S60" i="338" s="1"/>
  <c r="P60" i="338"/>
  <c r="R60" i="338" s="1"/>
  <c r="Q59" i="338"/>
  <c r="S59" i="338" s="1"/>
  <c r="P59" i="338"/>
  <c r="R59" i="338" s="1"/>
  <c r="Q57" i="338"/>
  <c r="S57" i="338" s="1"/>
  <c r="P57" i="338"/>
  <c r="R57" i="338" s="1"/>
  <c r="Q56" i="338"/>
  <c r="S56" i="338" s="1"/>
  <c r="P56" i="338"/>
  <c r="R56" i="338" s="1"/>
  <c r="S55" i="338"/>
  <c r="Q55" i="338"/>
  <c r="P55" i="338"/>
  <c r="R55" i="338" s="1"/>
  <c r="Q53" i="338"/>
  <c r="S53" i="338" s="1"/>
  <c r="P53" i="338"/>
  <c r="R53" i="338" s="1"/>
  <c r="Q52" i="338"/>
  <c r="S52" i="338" s="1"/>
  <c r="P52" i="338"/>
  <c r="R52" i="338" s="1"/>
  <c r="Q51" i="338"/>
  <c r="S51" i="338" s="1"/>
  <c r="P51" i="338"/>
  <c r="R51" i="338" s="1"/>
  <c r="Q49" i="338"/>
  <c r="S49" i="338" s="1"/>
  <c r="P49" i="338"/>
  <c r="R49" i="338" s="1"/>
  <c r="Q48" i="338"/>
  <c r="S48" i="338" s="1"/>
  <c r="P48" i="338"/>
  <c r="R48" i="338" s="1"/>
  <c r="S47" i="338"/>
  <c r="Q47" i="338"/>
  <c r="P47" i="338"/>
  <c r="R47" i="338" s="1"/>
  <c r="Q46" i="338"/>
  <c r="S46" i="338" s="1"/>
  <c r="P46" i="338"/>
  <c r="R46" i="338" s="1"/>
  <c r="S44" i="338"/>
  <c r="Q44" i="338"/>
  <c r="P44" i="338"/>
  <c r="R44" i="338" s="1"/>
  <c r="Q43" i="338"/>
  <c r="S43" i="338" s="1"/>
  <c r="P43" i="338"/>
  <c r="R43" i="338" s="1"/>
  <c r="Q42" i="338"/>
  <c r="S42" i="338" s="1"/>
  <c r="P42" i="338"/>
  <c r="R42" i="338" s="1"/>
  <c r="Q40" i="338"/>
  <c r="S40" i="338" s="1"/>
  <c r="P40" i="338"/>
  <c r="R40" i="338" s="1"/>
  <c r="Q39" i="338"/>
  <c r="S39" i="338" s="1"/>
  <c r="P39" i="338"/>
  <c r="R39" i="338" s="1"/>
  <c r="Q38" i="338"/>
  <c r="S38" i="338" s="1"/>
  <c r="P38" i="338"/>
  <c r="R38" i="338" s="1"/>
  <c r="Q37" i="338"/>
  <c r="S37" i="338" s="1"/>
  <c r="P37" i="338"/>
  <c r="R37" i="338" s="1"/>
  <c r="Q35" i="338"/>
  <c r="S35" i="338" s="1"/>
  <c r="P35" i="338"/>
  <c r="R35" i="338" s="1"/>
  <c r="Q34" i="338"/>
  <c r="S34" i="338" s="1"/>
  <c r="P34" i="338"/>
  <c r="R34" i="338" s="1"/>
  <c r="Q33" i="338"/>
  <c r="S33" i="338" s="1"/>
  <c r="P33" i="338"/>
  <c r="R33" i="338" s="1"/>
  <c r="Q32" i="338"/>
  <c r="S32" i="338" s="1"/>
  <c r="P32" i="338"/>
  <c r="R32" i="338" s="1"/>
  <c r="Q31" i="338"/>
  <c r="S31" i="338" s="1"/>
  <c r="P31" i="338"/>
  <c r="R31" i="338" s="1"/>
  <c r="Q30" i="338"/>
  <c r="S30" i="338" s="1"/>
  <c r="P30" i="338"/>
  <c r="R30" i="338" s="1"/>
  <c r="Q29" i="338"/>
  <c r="S29" i="338" s="1"/>
  <c r="P29" i="338"/>
  <c r="R29" i="338" s="1"/>
  <c r="Q28" i="338"/>
  <c r="S28" i="338" s="1"/>
  <c r="P28" i="338"/>
  <c r="R28" i="338" s="1"/>
  <c r="Q26" i="338"/>
  <c r="S26" i="338" s="1"/>
  <c r="P26" i="338"/>
  <c r="R26" i="338" s="1"/>
  <c r="S25" i="338"/>
  <c r="Q25" i="338"/>
  <c r="P25" i="338"/>
  <c r="R25" i="338" s="1"/>
  <c r="Q24" i="338"/>
  <c r="S24" i="338" s="1"/>
  <c r="P24" i="338"/>
  <c r="R24" i="338" s="1"/>
  <c r="Q23" i="338"/>
  <c r="S23" i="338" s="1"/>
  <c r="P23" i="338"/>
  <c r="R23" i="338" s="1"/>
  <c r="Q22" i="338"/>
  <c r="S22" i="338" s="1"/>
  <c r="P22" i="338"/>
  <c r="R22" i="338" s="1"/>
  <c r="S21" i="338"/>
  <c r="Q21" i="338"/>
  <c r="P21" i="338"/>
  <c r="R21" i="338" s="1"/>
  <c r="Q20" i="338"/>
  <c r="S20" i="338" s="1"/>
  <c r="P20" i="338"/>
  <c r="R20" i="338" s="1"/>
  <c r="Q18" i="338"/>
  <c r="S18" i="338" s="1"/>
  <c r="P18" i="338"/>
  <c r="R18" i="338" s="1"/>
  <c r="Q17" i="338"/>
  <c r="S17" i="338" s="1"/>
  <c r="P17" i="338"/>
  <c r="R17" i="338" s="1"/>
  <c r="S16" i="338"/>
  <c r="Q16" i="338"/>
  <c r="P16" i="338"/>
  <c r="R16" i="338" s="1"/>
  <c r="Q15" i="338"/>
  <c r="S15" i="338" s="1"/>
  <c r="P15" i="338"/>
  <c r="R15" i="338" s="1"/>
  <c r="Q14" i="338"/>
  <c r="S14" i="338" s="1"/>
  <c r="P14" i="338"/>
  <c r="R14" i="338" s="1"/>
  <c r="Q13" i="338"/>
  <c r="S13" i="338" s="1"/>
  <c r="P13" i="338"/>
  <c r="R13" i="338" s="1"/>
  <c r="I6" i="338"/>
  <c r="G6" i="338"/>
  <c r="K6" i="338" s="1"/>
  <c r="I5" i="338"/>
  <c r="G5" i="338"/>
  <c r="R120" i="337"/>
  <c r="Q120" i="337"/>
  <c r="P120" i="337"/>
  <c r="R119" i="337"/>
  <c r="P119" i="337"/>
  <c r="Q119" i="337" s="1"/>
  <c r="R118" i="337"/>
  <c r="P118" i="337"/>
  <c r="Q118" i="337" s="1"/>
  <c r="R117" i="337"/>
  <c r="P117" i="337"/>
  <c r="Q117" i="337" s="1"/>
  <c r="R115" i="337"/>
  <c r="P115" i="337"/>
  <c r="Q115" i="337" s="1"/>
  <c r="R114" i="337"/>
  <c r="P114" i="337"/>
  <c r="Q114" i="337" s="1"/>
  <c r="R112" i="337"/>
  <c r="P112" i="337"/>
  <c r="Q112" i="337" s="1"/>
  <c r="R111" i="337"/>
  <c r="P111" i="337"/>
  <c r="Q111" i="337" s="1"/>
  <c r="R109" i="337"/>
  <c r="P109" i="337"/>
  <c r="Q109" i="337" s="1"/>
  <c r="R108" i="337"/>
  <c r="P108" i="337"/>
  <c r="Q108" i="337" s="1"/>
  <c r="R107" i="337"/>
  <c r="P107" i="337"/>
  <c r="Q107" i="337" s="1"/>
  <c r="R106" i="337"/>
  <c r="P106" i="337"/>
  <c r="Q106" i="337" s="1"/>
  <c r="R105" i="337"/>
  <c r="P105" i="337"/>
  <c r="Q105" i="337" s="1"/>
  <c r="R103" i="337"/>
  <c r="P103" i="337"/>
  <c r="Q103" i="337" s="1"/>
  <c r="R102" i="337"/>
  <c r="P102" i="337"/>
  <c r="Q102" i="337" s="1"/>
  <c r="R101" i="337"/>
  <c r="P101" i="337"/>
  <c r="Q101" i="337" s="1"/>
  <c r="R99" i="337"/>
  <c r="Q99" i="337"/>
  <c r="P99" i="337"/>
  <c r="R98" i="337"/>
  <c r="P98" i="337"/>
  <c r="Q98" i="337" s="1"/>
  <c r="R96" i="337"/>
  <c r="P96" i="337"/>
  <c r="Q96" i="337" s="1"/>
  <c r="R95" i="337"/>
  <c r="P95" i="337"/>
  <c r="Q95" i="337" s="1"/>
  <c r="R94" i="337"/>
  <c r="P94" i="337"/>
  <c r="Q94" i="337" s="1"/>
  <c r="R92" i="337"/>
  <c r="Q92" i="337"/>
  <c r="P92" i="337"/>
  <c r="R91" i="337"/>
  <c r="P91" i="337"/>
  <c r="Q91" i="337" s="1"/>
  <c r="R89" i="337"/>
  <c r="P89" i="337"/>
  <c r="Q89" i="337" s="1"/>
  <c r="R88" i="337"/>
  <c r="P88" i="337"/>
  <c r="Q88" i="337" s="1"/>
  <c r="R87" i="337"/>
  <c r="P87" i="337"/>
  <c r="Q87" i="337" s="1"/>
  <c r="R86" i="337"/>
  <c r="P86" i="337"/>
  <c r="Q86" i="337" s="1"/>
  <c r="R85" i="337"/>
  <c r="P85" i="337"/>
  <c r="Q85" i="337" s="1"/>
  <c r="R84" i="337"/>
  <c r="Q84" i="337"/>
  <c r="P84" i="337"/>
  <c r="A78" i="337"/>
  <c r="S74" i="337"/>
  <c r="Q74" i="337"/>
  <c r="P74" i="337"/>
  <c r="R74" i="337" s="1"/>
  <c r="Q73" i="337"/>
  <c r="S73" i="337" s="1"/>
  <c r="P73" i="337"/>
  <c r="R73" i="337" s="1"/>
  <c r="Q72" i="337"/>
  <c r="S72" i="337" s="1"/>
  <c r="P72" i="337"/>
  <c r="R72" i="337" s="1"/>
  <c r="Q70" i="337"/>
  <c r="S70" i="337" s="1"/>
  <c r="P70" i="337"/>
  <c r="R70" i="337" s="1"/>
  <c r="Q69" i="337"/>
  <c r="S69" i="337" s="1"/>
  <c r="P69" i="337"/>
  <c r="R69" i="337" s="1"/>
  <c r="S67" i="337"/>
  <c r="Q67" i="337"/>
  <c r="P67" i="337"/>
  <c r="R67" i="337" s="1"/>
  <c r="S66" i="337"/>
  <c r="Q66" i="337"/>
  <c r="P66" i="337"/>
  <c r="R66" i="337" s="1"/>
  <c r="Q65" i="337"/>
  <c r="S65" i="337" s="1"/>
  <c r="P65" i="337"/>
  <c r="R65" i="337" s="1"/>
  <c r="S64" i="337"/>
  <c r="Q64" i="337"/>
  <c r="P64" i="337"/>
  <c r="R64" i="337" s="1"/>
  <c r="S61" i="337"/>
  <c r="Q61" i="337"/>
  <c r="P61" i="337"/>
  <c r="R61" i="337" s="1"/>
  <c r="R60" i="337"/>
  <c r="Q60" i="337"/>
  <c r="S60" i="337" s="1"/>
  <c r="P60" i="337"/>
  <c r="Q59" i="337"/>
  <c r="S59" i="337" s="1"/>
  <c r="P59" i="337"/>
  <c r="R59" i="337" s="1"/>
  <c r="S57" i="337"/>
  <c r="Q57" i="337"/>
  <c r="P57" i="337"/>
  <c r="R57" i="337" s="1"/>
  <c r="Q56" i="337"/>
  <c r="S56" i="337" s="1"/>
  <c r="P56" i="337"/>
  <c r="R56" i="337" s="1"/>
  <c r="R55" i="337"/>
  <c r="Q55" i="337"/>
  <c r="S55" i="337" s="1"/>
  <c r="P55" i="337"/>
  <c r="Q53" i="337"/>
  <c r="S53" i="337" s="1"/>
  <c r="P53" i="337"/>
  <c r="R53" i="337" s="1"/>
  <c r="R52" i="337"/>
  <c r="Q52" i="337"/>
  <c r="S52" i="337" s="1"/>
  <c r="P52" i="337"/>
  <c r="Q51" i="337"/>
  <c r="S51" i="337" s="1"/>
  <c r="P51" i="337"/>
  <c r="R51" i="337" s="1"/>
  <c r="Q49" i="337"/>
  <c r="S49" i="337" s="1"/>
  <c r="P49" i="337"/>
  <c r="R49" i="337" s="1"/>
  <c r="Q48" i="337"/>
  <c r="S48" i="337" s="1"/>
  <c r="P48" i="337"/>
  <c r="R48" i="337" s="1"/>
  <c r="Q47" i="337"/>
  <c r="S47" i="337" s="1"/>
  <c r="P47" i="337"/>
  <c r="R47" i="337" s="1"/>
  <c r="S46" i="337"/>
  <c r="Q46" i="337"/>
  <c r="P46" i="337"/>
  <c r="R46" i="337" s="1"/>
  <c r="S44" i="337"/>
  <c r="R44" i="337"/>
  <c r="Q44" i="337"/>
  <c r="P44" i="337"/>
  <c r="Q43" i="337"/>
  <c r="S43" i="337" s="1"/>
  <c r="P43" i="337"/>
  <c r="R43" i="337" s="1"/>
  <c r="Q42" i="337"/>
  <c r="S42" i="337" s="1"/>
  <c r="P42" i="337"/>
  <c r="R42" i="337" s="1"/>
  <c r="Q40" i="337"/>
  <c r="S40" i="337" s="1"/>
  <c r="P40" i="337"/>
  <c r="R40" i="337" s="1"/>
  <c r="Q39" i="337"/>
  <c r="S39" i="337" s="1"/>
  <c r="P39" i="337"/>
  <c r="R39" i="337" s="1"/>
  <c r="Q38" i="337"/>
  <c r="S38" i="337" s="1"/>
  <c r="P38" i="337"/>
  <c r="R38" i="337" s="1"/>
  <c r="Q37" i="337"/>
  <c r="S37" i="337" s="1"/>
  <c r="P37" i="337"/>
  <c r="R37" i="337" s="1"/>
  <c r="S35" i="337"/>
  <c r="Q35" i="337"/>
  <c r="P35" i="337"/>
  <c r="R35" i="337" s="1"/>
  <c r="S34" i="337"/>
  <c r="Q34" i="337"/>
  <c r="P34" i="337"/>
  <c r="R34" i="337" s="1"/>
  <c r="Q33" i="337"/>
  <c r="S33" i="337" s="1"/>
  <c r="P33" i="337"/>
  <c r="R33" i="337" s="1"/>
  <c r="Q32" i="337"/>
  <c r="S32" i="337" s="1"/>
  <c r="P32" i="337"/>
  <c r="R32" i="337" s="1"/>
  <c r="Q31" i="337"/>
  <c r="S31" i="337" s="1"/>
  <c r="P31" i="337"/>
  <c r="R31" i="337" s="1"/>
  <c r="Q30" i="337"/>
  <c r="S30" i="337" s="1"/>
  <c r="P30" i="337"/>
  <c r="R30" i="337" s="1"/>
  <c r="Q29" i="337"/>
  <c r="S29" i="337" s="1"/>
  <c r="P29" i="337"/>
  <c r="R29" i="337" s="1"/>
  <c r="S28" i="337"/>
  <c r="Q28" i="337"/>
  <c r="P28" i="337"/>
  <c r="R28" i="337" s="1"/>
  <c r="Q26" i="337"/>
  <c r="S26" i="337" s="1"/>
  <c r="P26" i="337"/>
  <c r="R26" i="337" s="1"/>
  <c r="Q25" i="337"/>
  <c r="S25" i="337" s="1"/>
  <c r="P25" i="337"/>
  <c r="R25" i="337" s="1"/>
  <c r="Q24" i="337"/>
  <c r="S24" i="337" s="1"/>
  <c r="P24" i="337"/>
  <c r="R24" i="337" s="1"/>
  <c r="R23" i="337"/>
  <c r="Q23" i="337"/>
  <c r="S23" i="337" s="1"/>
  <c r="P23" i="337"/>
  <c r="Q22" i="337"/>
  <c r="S22" i="337" s="1"/>
  <c r="P22" i="337"/>
  <c r="R22" i="337" s="1"/>
  <c r="Q21" i="337"/>
  <c r="S21" i="337" s="1"/>
  <c r="P21" i="337"/>
  <c r="R21" i="337" s="1"/>
  <c r="Q20" i="337"/>
  <c r="S20" i="337" s="1"/>
  <c r="P20" i="337"/>
  <c r="R20" i="337" s="1"/>
  <c r="S18" i="337"/>
  <c r="Q18" i="337"/>
  <c r="P18" i="337"/>
  <c r="R18" i="337" s="1"/>
  <c r="Q17" i="337"/>
  <c r="S17" i="337" s="1"/>
  <c r="P17" i="337"/>
  <c r="R17" i="337" s="1"/>
  <c r="R16" i="337"/>
  <c r="Q16" i="337"/>
  <c r="S16" i="337" s="1"/>
  <c r="P16" i="337"/>
  <c r="Q15" i="337"/>
  <c r="S15" i="337" s="1"/>
  <c r="P15" i="337"/>
  <c r="R15" i="337" s="1"/>
  <c r="Q14" i="337"/>
  <c r="S14" i="337" s="1"/>
  <c r="P14" i="337"/>
  <c r="R14" i="337" s="1"/>
  <c r="Q13" i="337"/>
  <c r="S13" i="337" s="1"/>
  <c r="P13" i="337"/>
  <c r="R13" i="337" s="1"/>
  <c r="I6" i="337"/>
  <c r="G6" i="337"/>
  <c r="K6" i="337" s="1"/>
  <c r="I5" i="337"/>
  <c r="G5" i="337"/>
  <c r="E7" i="337" s="1"/>
  <c r="R120" i="336"/>
  <c r="P120" i="336"/>
  <c r="Q120" i="336" s="1"/>
  <c r="R119" i="336"/>
  <c r="P119" i="336"/>
  <c r="Q119" i="336" s="1"/>
  <c r="R118" i="336"/>
  <c r="P118" i="336"/>
  <c r="Q118" i="336" s="1"/>
  <c r="R117" i="336"/>
  <c r="Q117" i="336"/>
  <c r="P117" i="336"/>
  <c r="R115" i="336"/>
  <c r="P115" i="336"/>
  <c r="Q115" i="336" s="1"/>
  <c r="R114" i="336"/>
  <c r="P114" i="336"/>
  <c r="Q114" i="336" s="1"/>
  <c r="R112" i="336"/>
  <c r="P112" i="336"/>
  <c r="Q112" i="336" s="1"/>
  <c r="R111" i="336"/>
  <c r="P111" i="336"/>
  <c r="Q111" i="336" s="1"/>
  <c r="R109" i="336"/>
  <c r="P109" i="336"/>
  <c r="Q109" i="336" s="1"/>
  <c r="R108" i="336"/>
  <c r="P108" i="336"/>
  <c r="Q108" i="336" s="1"/>
  <c r="R107" i="336"/>
  <c r="P107" i="336"/>
  <c r="Q107" i="336" s="1"/>
  <c r="R106" i="336"/>
  <c r="P106" i="336"/>
  <c r="Q106" i="336" s="1"/>
  <c r="R105" i="336"/>
  <c r="Q105" i="336"/>
  <c r="P105" i="336"/>
  <c r="R103" i="336"/>
  <c r="P103" i="336"/>
  <c r="Q103" i="336" s="1"/>
  <c r="R102" i="336"/>
  <c r="P102" i="336"/>
  <c r="Q102" i="336" s="1"/>
  <c r="R101" i="336"/>
  <c r="P101" i="336"/>
  <c r="Q101" i="336" s="1"/>
  <c r="R99" i="336"/>
  <c r="P99" i="336"/>
  <c r="Q99" i="336" s="1"/>
  <c r="R98" i="336"/>
  <c r="P98" i="336"/>
  <c r="Q98" i="336" s="1"/>
  <c r="R96" i="336"/>
  <c r="P96" i="336"/>
  <c r="Q96" i="336" s="1"/>
  <c r="R95" i="336"/>
  <c r="P95" i="336"/>
  <c r="Q95" i="336" s="1"/>
  <c r="R94" i="336"/>
  <c r="Q94" i="336"/>
  <c r="P94" i="336"/>
  <c r="R92" i="336"/>
  <c r="P92" i="336"/>
  <c r="Q92" i="336" s="1"/>
  <c r="R91" i="336"/>
  <c r="P91" i="336"/>
  <c r="Q91" i="336" s="1"/>
  <c r="R89" i="336"/>
  <c r="Q89" i="336"/>
  <c r="P89" i="336"/>
  <c r="R88" i="336"/>
  <c r="P88" i="336"/>
  <c r="Q88" i="336" s="1"/>
  <c r="R87" i="336"/>
  <c r="P87" i="336"/>
  <c r="Q87" i="336" s="1"/>
  <c r="R86" i="336"/>
  <c r="P86" i="336"/>
  <c r="Q86" i="336" s="1"/>
  <c r="R85" i="336"/>
  <c r="P85" i="336"/>
  <c r="Q85" i="336" s="1"/>
  <c r="R84" i="336"/>
  <c r="P84" i="336"/>
  <c r="Q84" i="336" s="1"/>
  <c r="A78" i="336"/>
  <c r="S74" i="336"/>
  <c r="Q74" i="336"/>
  <c r="P74" i="336"/>
  <c r="R74" i="336" s="1"/>
  <c r="S73" i="336"/>
  <c r="Q73" i="336"/>
  <c r="P73" i="336"/>
  <c r="R73" i="336" s="1"/>
  <c r="S72" i="336"/>
  <c r="Q72" i="336"/>
  <c r="P72" i="336"/>
  <c r="R72" i="336" s="1"/>
  <c r="Q70" i="336"/>
  <c r="S70" i="336" s="1"/>
  <c r="P70" i="336"/>
  <c r="R70" i="336" s="1"/>
  <c r="S69" i="336"/>
  <c r="Q69" i="336"/>
  <c r="P69" i="336"/>
  <c r="R69" i="336" s="1"/>
  <c r="S67" i="336"/>
  <c r="Q67" i="336"/>
  <c r="P67" i="336"/>
  <c r="R67" i="336" s="1"/>
  <c r="Q66" i="336"/>
  <c r="S66" i="336" s="1"/>
  <c r="P66" i="336"/>
  <c r="R66" i="336" s="1"/>
  <c r="Q65" i="336"/>
  <c r="S65" i="336" s="1"/>
  <c r="P65" i="336"/>
  <c r="R65" i="336" s="1"/>
  <c r="S64" i="336"/>
  <c r="Q64" i="336"/>
  <c r="P64" i="336"/>
  <c r="R64" i="336" s="1"/>
  <c r="Q61" i="336"/>
  <c r="S61" i="336" s="1"/>
  <c r="P61" i="336"/>
  <c r="R61" i="336" s="1"/>
  <c r="Q60" i="336"/>
  <c r="S60" i="336" s="1"/>
  <c r="P60" i="336"/>
  <c r="R60" i="336" s="1"/>
  <c r="Q59" i="336"/>
  <c r="S59" i="336" s="1"/>
  <c r="P59" i="336"/>
  <c r="R59" i="336" s="1"/>
  <c r="S57" i="336"/>
  <c r="Q57" i="336"/>
  <c r="P57" i="336"/>
  <c r="R57" i="336" s="1"/>
  <c r="Q56" i="336"/>
  <c r="S56" i="336" s="1"/>
  <c r="P56" i="336"/>
  <c r="R56" i="336" s="1"/>
  <c r="S55" i="336"/>
  <c r="Q55" i="336"/>
  <c r="P55" i="336"/>
  <c r="R55" i="336" s="1"/>
  <c r="Q53" i="336"/>
  <c r="S53" i="336" s="1"/>
  <c r="P53" i="336"/>
  <c r="R53" i="336" s="1"/>
  <c r="S52" i="336"/>
  <c r="Q52" i="336"/>
  <c r="P52" i="336"/>
  <c r="R52" i="336" s="1"/>
  <c r="S51" i="336"/>
  <c r="Q51" i="336"/>
  <c r="P51" i="336"/>
  <c r="R51" i="336" s="1"/>
  <c r="S49" i="336"/>
  <c r="Q49" i="336"/>
  <c r="P49" i="336"/>
  <c r="R49" i="336" s="1"/>
  <c r="Q48" i="336"/>
  <c r="S48" i="336" s="1"/>
  <c r="P48" i="336"/>
  <c r="R48" i="336" s="1"/>
  <c r="S47" i="336"/>
  <c r="Q47" i="336"/>
  <c r="P47" i="336"/>
  <c r="R47" i="336" s="1"/>
  <c r="S46" i="336"/>
  <c r="Q46" i="336"/>
  <c r="P46" i="336"/>
  <c r="R46" i="336" s="1"/>
  <c r="Q44" i="336"/>
  <c r="S44" i="336" s="1"/>
  <c r="P44" i="336"/>
  <c r="R44" i="336" s="1"/>
  <c r="Q43" i="336"/>
  <c r="S43" i="336" s="1"/>
  <c r="P43" i="336"/>
  <c r="R43" i="336" s="1"/>
  <c r="S42" i="336"/>
  <c r="Q42" i="336"/>
  <c r="P42" i="336"/>
  <c r="R42" i="336" s="1"/>
  <c r="Q40" i="336"/>
  <c r="S40" i="336" s="1"/>
  <c r="P40" i="336"/>
  <c r="R40" i="336" s="1"/>
  <c r="Q39" i="336"/>
  <c r="S39" i="336" s="1"/>
  <c r="P39" i="336"/>
  <c r="R39" i="336" s="1"/>
  <c r="Q38" i="336"/>
  <c r="S38" i="336" s="1"/>
  <c r="P38" i="336"/>
  <c r="R38" i="336" s="1"/>
  <c r="S37" i="336"/>
  <c r="Q37" i="336"/>
  <c r="P37" i="336"/>
  <c r="R37" i="336" s="1"/>
  <c r="Q35" i="336"/>
  <c r="S35" i="336" s="1"/>
  <c r="P35" i="336"/>
  <c r="R35" i="336" s="1"/>
  <c r="S34" i="336"/>
  <c r="Q34" i="336"/>
  <c r="P34" i="336"/>
  <c r="R34" i="336" s="1"/>
  <c r="Q33" i="336"/>
  <c r="S33" i="336" s="1"/>
  <c r="P33" i="336"/>
  <c r="R33" i="336" s="1"/>
  <c r="S32" i="336"/>
  <c r="Q32" i="336"/>
  <c r="P32" i="336"/>
  <c r="R32" i="336" s="1"/>
  <c r="S31" i="336"/>
  <c r="Q31" i="336"/>
  <c r="P31" i="336"/>
  <c r="R31" i="336" s="1"/>
  <c r="S30" i="336"/>
  <c r="Q30" i="336"/>
  <c r="P30" i="336"/>
  <c r="R30" i="336" s="1"/>
  <c r="Q29" i="336"/>
  <c r="S29" i="336" s="1"/>
  <c r="P29" i="336"/>
  <c r="R29" i="336" s="1"/>
  <c r="S28" i="336"/>
  <c r="Q28" i="336"/>
  <c r="P28" i="336"/>
  <c r="R28" i="336" s="1"/>
  <c r="S26" i="336"/>
  <c r="Q26" i="336"/>
  <c r="P26" i="336"/>
  <c r="R26" i="336" s="1"/>
  <c r="Q25" i="336"/>
  <c r="S25" i="336" s="1"/>
  <c r="P25" i="336"/>
  <c r="R25" i="336" s="1"/>
  <c r="Q24" i="336"/>
  <c r="S24" i="336" s="1"/>
  <c r="P24" i="336"/>
  <c r="R24" i="336" s="1"/>
  <c r="S23" i="336"/>
  <c r="Q23" i="336"/>
  <c r="P23" i="336"/>
  <c r="R23" i="336" s="1"/>
  <c r="Q22" i="336"/>
  <c r="S22" i="336" s="1"/>
  <c r="P22" i="336"/>
  <c r="R22" i="336" s="1"/>
  <c r="Q21" i="336"/>
  <c r="S21" i="336" s="1"/>
  <c r="P21" i="336"/>
  <c r="R21" i="336" s="1"/>
  <c r="Q20" i="336"/>
  <c r="S20" i="336" s="1"/>
  <c r="P20" i="336"/>
  <c r="R20" i="336" s="1"/>
  <c r="S18" i="336"/>
  <c r="Q18" i="336"/>
  <c r="P18" i="336"/>
  <c r="R18" i="336" s="1"/>
  <c r="Q17" i="336"/>
  <c r="S17" i="336" s="1"/>
  <c r="P17" i="336"/>
  <c r="R17" i="336" s="1"/>
  <c r="S16" i="336"/>
  <c r="Q16" i="336"/>
  <c r="P16" i="336"/>
  <c r="R16" i="336" s="1"/>
  <c r="Q15" i="336"/>
  <c r="S15" i="336" s="1"/>
  <c r="P15" i="336"/>
  <c r="R15" i="336" s="1"/>
  <c r="S14" i="336"/>
  <c r="Q14" i="336"/>
  <c r="P14" i="336"/>
  <c r="R14" i="336" s="1"/>
  <c r="S13" i="336"/>
  <c r="Q13" i="336"/>
  <c r="P13" i="336"/>
  <c r="R13" i="336" s="1"/>
  <c r="I6" i="336"/>
  <c r="G6" i="336"/>
  <c r="I5" i="336"/>
  <c r="G5" i="336"/>
  <c r="E7" i="336" s="1"/>
  <c r="R120" i="335"/>
  <c r="P120" i="335"/>
  <c r="Q120" i="335" s="1"/>
  <c r="R119" i="335"/>
  <c r="P119" i="335"/>
  <c r="Q119" i="335" s="1"/>
  <c r="R118" i="335"/>
  <c r="P118" i="335"/>
  <c r="Q118" i="335" s="1"/>
  <c r="R117" i="335"/>
  <c r="Q117" i="335"/>
  <c r="P117" i="335"/>
  <c r="R115" i="335"/>
  <c r="P115" i="335"/>
  <c r="Q115" i="335" s="1"/>
  <c r="R114" i="335"/>
  <c r="P114" i="335"/>
  <c r="Q114" i="335" s="1"/>
  <c r="R112" i="335"/>
  <c r="Q112" i="335"/>
  <c r="P112" i="335"/>
  <c r="R111" i="335"/>
  <c r="P111" i="335"/>
  <c r="Q111" i="335" s="1"/>
  <c r="R109" i="335"/>
  <c r="P109" i="335"/>
  <c r="Q109" i="335" s="1"/>
  <c r="R108" i="335"/>
  <c r="P108" i="335"/>
  <c r="Q108" i="335" s="1"/>
  <c r="R107" i="335"/>
  <c r="P107" i="335"/>
  <c r="Q107" i="335" s="1"/>
  <c r="R106" i="335"/>
  <c r="P106" i="335"/>
  <c r="Q106" i="335" s="1"/>
  <c r="R105" i="335"/>
  <c r="P105" i="335"/>
  <c r="Q105" i="335" s="1"/>
  <c r="R103" i="335"/>
  <c r="P103" i="335"/>
  <c r="Q103" i="335" s="1"/>
  <c r="R102" i="335"/>
  <c r="P102" i="335"/>
  <c r="Q102" i="335" s="1"/>
  <c r="R101" i="335"/>
  <c r="P101" i="335"/>
  <c r="Q101" i="335" s="1"/>
  <c r="R99" i="335"/>
  <c r="Q99" i="335"/>
  <c r="P99" i="335"/>
  <c r="R98" i="335"/>
  <c r="P98" i="335"/>
  <c r="Q98" i="335" s="1"/>
  <c r="R96" i="335"/>
  <c r="P96" i="335"/>
  <c r="Q96" i="335" s="1"/>
  <c r="R95" i="335"/>
  <c r="P95" i="335"/>
  <c r="Q95" i="335" s="1"/>
  <c r="R94" i="335"/>
  <c r="P94" i="335"/>
  <c r="Q94" i="335" s="1"/>
  <c r="R92" i="335"/>
  <c r="P92" i="335"/>
  <c r="Q92" i="335" s="1"/>
  <c r="R91" i="335"/>
  <c r="P91" i="335"/>
  <c r="Q91" i="335" s="1"/>
  <c r="R89" i="335"/>
  <c r="Q89" i="335"/>
  <c r="P89" i="335"/>
  <c r="R88" i="335"/>
  <c r="P88" i="335"/>
  <c r="Q88" i="335" s="1"/>
  <c r="R87" i="335"/>
  <c r="P87" i="335"/>
  <c r="Q87" i="335" s="1"/>
  <c r="R86" i="335"/>
  <c r="Q86" i="335"/>
  <c r="P86" i="335"/>
  <c r="R85" i="335"/>
  <c r="Q85" i="335"/>
  <c r="P85" i="335"/>
  <c r="R84" i="335"/>
  <c r="P84" i="335"/>
  <c r="Q84" i="335" s="1"/>
  <c r="A78" i="335"/>
  <c r="R74" i="335"/>
  <c r="Q74" i="335"/>
  <c r="S74" i="335" s="1"/>
  <c r="P74" i="335"/>
  <c r="Q73" i="335"/>
  <c r="S73" i="335" s="1"/>
  <c r="P73" i="335"/>
  <c r="R73" i="335" s="1"/>
  <c r="Q72" i="335"/>
  <c r="S72" i="335" s="1"/>
  <c r="P72" i="335"/>
  <c r="R72" i="335" s="1"/>
  <c r="Q70" i="335"/>
  <c r="S70" i="335" s="1"/>
  <c r="P70" i="335"/>
  <c r="R70" i="335" s="1"/>
  <c r="Q69" i="335"/>
  <c r="S69" i="335" s="1"/>
  <c r="P69" i="335"/>
  <c r="R69" i="335" s="1"/>
  <c r="Q67" i="335"/>
  <c r="S67" i="335" s="1"/>
  <c r="P67" i="335"/>
  <c r="R67" i="335" s="1"/>
  <c r="Q66" i="335"/>
  <c r="S66" i="335" s="1"/>
  <c r="P66" i="335"/>
  <c r="R66" i="335" s="1"/>
  <c r="Q65" i="335"/>
  <c r="S65" i="335" s="1"/>
  <c r="P65" i="335"/>
  <c r="R65" i="335" s="1"/>
  <c r="Q64" i="335"/>
  <c r="S64" i="335" s="1"/>
  <c r="P64" i="335"/>
  <c r="R64" i="335" s="1"/>
  <c r="Q61" i="335"/>
  <c r="S61" i="335" s="1"/>
  <c r="P61" i="335"/>
  <c r="R61" i="335" s="1"/>
  <c r="Q60" i="335"/>
  <c r="S60" i="335" s="1"/>
  <c r="P60" i="335"/>
  <c r="R60" i="335" s="1"/>
  <c r="Q59" i="335"/>
  <c r="S59" i="335" s="1"/>
  <c r="P59" i="335"/>
  <c r="R59" i="335" s="1"/>
  <c r="Q57" i="335"/>
  <c r="S57" i="335" s="1"/>
  <c r="P57" i="335"/>
  <c r="R57" i="335" s="1"/>
  <c r="Q56" i="335"/>
  <c r="S56" i="335" s="1"/>
  <c r="P56" i="335"/>
  <c r="R56" i="335" s="1"/>
  <c r="Q55" i="335"/>
  <c r="S55" i="335" s="1"/>
  <c r="P55" i="335"/>
  <c r="R55" i="335" s="1"/>
  <c r="Q53" i="335"/>
  <c r="S53" i="335" s="1"/>
  <c r="P53" i="335"/>
  <c r="R53" i="335" s="1"/>
  <c r="Q52" i="335"/>
  <c r="S52" i="335" s="1"/>
  <c r="P52" i="335"/>
  <c r="R52" i="335" s="1"/>
  <c r="Q51" i="335"/>
  <c r="S51" i="335" s="1"/>
  <c r="P51" i="335"/>
  <c r="R51" i="335" s="1"/>
  <c r="Q49" i="335"/>
  <c r="S49" i="335" s="1"/>
  <c r="P49" i="335"/>
  <c r="R49" i="335" s="1"/>
  <c r="Q48" i="335"/>
  <c r="S48" i="335" s="1"/>
  <c r="P48" i="335"/>
  <c r="R48" i="335" s="1"/>
  <c r="Q47" i="335"/>
  <c r="S47" i="335" s="1"/>
  <c r="P47" i="335"/>
  <c r="R47" i="335" s="1"/>
  <c r="Q46" i="335"/>
  <c r="S46" i="335" s="1"/>
  <c r="P46" i="335"/>
  <c r="R46" i="335" s="1"/>
  <c r="Q44" i="335"/>
  <c r="S44" i="335" s="1"/>
  <c r="P44" i="335"/>
  <c r="R44" i="335" s="1"/>
  <c r="Q43" i="335"/>
  <c r="S43" i="335" s="1"/>
  <c r="P43" i="335"/>
  <c r="R43" i="335" s="1"/>
  <c r="Q42" i="335"/>
  <c r="S42" i="335" s="1"/>
  <c r="P42" i="335"/>
  <c r="R42" i="335" s="1"/>
  <c r="Q40" i="335"/>
  <c r="S40" i="335" s="1"/>
  <c r="P40" i="335"/>
  <c r="R40" i="335" s="1"/>
  <c r="Q39" i="335"/>
  <c r="S39" i="335" s="1"/>
  <c r="P39" i="335"/>
  <c r="R39" i="335" s="1"/>
  <c r="Q38" i="335"/>
  <c r="S38" i="335" s="1"/>
  <c r="P38" i="335"/>
  <c r="R38" i="335" s="1"/>
  <c r="Q37" i="335"/>
  <c r="S37" i="335" s="1"/>
  <c r="P37" i="335"/>
  <c r="R37" i="335" s="1"/>
  <c r="Q35" i="335"/>
  <c r="S35" i="335" s="1"/>
  <c r="P35" i="335"/>
  <c r="R35" i="335" s="1"/>
  <c r="Q34" i="335"/>
  <c r="S34" i="335" s="1"/>
  <c r="P34" i="335"/>
  <c r="R34" i="335" s="1"/>
  <c r="Q33" i="335"/>
  <c r="S33" i="335" s="1"/>
  <c r="P33" i="335"/>
  <c r="R33" i="335" s="1"/>
  <c r="Q32" i="335"/>
  <c r="S32" i="335" s="1"/>
  <c r="P32" i="335"/>
  <c r="R32" i="335" s="1"/>
  <c r="Q31" i="335"/>
  <c r="S31" i="335" s="1"/>
  <c r="P31" i="335"/>
  <c r="R31" i="335" s="1"/>
  <c r="Q30" i="335"/>
  <c r="S30" i="335" s="1"/>
  <c r="P30" i="335"/>
  <c r="R30" i="335" s="1"/>
  <c r="Q29" i="335"/>
  <c r="S29" i="335" s="1"/>
  <c r="P29" i="335"/>
  <c r="R29" i="335" s="1"/>
  <c r="Q28" i="335"/>
  <c r="S28" i="335" s="1"/>
  <c r="P28" i="335"/>
  <c r="R28" i="335" s="1"/>
  <c r="Q26" i="335"/>
  <c r="S26" i="335" s="1"/>
  <c r="P26" i="335"/>
  <c r="R26" i="335" s="1"/>
  <c r="Q25" i="335"/>
  <c r="S25" i="335" s="1"/>
  <c r="P25" i="335"/>
  <c r="R25" i="335" s="1"/>
  <c r="Q24" i="335"/>
  <c r="S24" i="335" s="1"/>
  <c r="P24" i="335"/>
  <c r="R24" i="335" s="1"/>
  <c r="Q23" i="335"/>
  <c r="S23" i="335" s="1"/>
  <c r="P23" i="335"/>
  <c r="R23" i="335" s="1"/>
  <c r="Q22" i="335"/>
  <c r="S22" i="335" s="1"/>
  <c r="P22" i="335"/>
  <c r="R22" i="335" s="1"/>
  <c r="R21" i="335"/>
  <c r="Q21" i="335"/>
  <c r="S21" i="335" s="1"/>
  <c r="P21" i="335"/>
  <c r="Q20" i="335"/>
  <c r="S20" i="335" s="1"/>
  <c r="P20" i="335"/>
  <c r="R20" i="335" s="1"/>
  <c r="Q18" i="335"/>
  <c r="S18" i="335" s="1"/>
  <c r="P18" i="335"/>
  <c r="R18" i="335" s="1"/>
  <c r="Q17" i="335"/>
  <c r="S17" i="335" s="1"/>
  <c r="P17" i="335"/>
  <c r="R17" i="335" s="1"/>
  <c r="Q16" i="335"/>
  <c r="S16" i="335" s="1"/>
  <c r="P16" i="335"/>
  <c r="R16" i="335" s="1"/>
  <c r="S15" i="335"/>
  <c r="Q15" i="335"/>
  <c r="P15" i="335"/>
  <c r="R15" i="335" s="1"/>
  <c r="Q14" i="335"/>
  <c r="S14" i="335" s="1"/>
  <c r="P14" i="335"/>
  <c r="R14" i="335" s="1"/>
  <c r="Q13" i="335"/>
  <c r="S13" i="335" s="1"/>
  <c r="P13" i="335"/>
  <c r="R13" i="335" s="1"/>
  <c r="I6" i="335"/>
  <c r="G6" i="335"/>
  <c r="I5" i="335"/>
  <c r="G5" i="335"/>
  <c r="E7" i="335" s="1"/>
  <c r="R120" i="334"/>
  <c r="P120" i="334"/>
  <c r="Q120" i="334" s="1"/>
  <c r="R119" i="334"/>
  <c r="P119" i="334"/>
  <c r="Q119" i="334" s="1"/>
  <c r="R118" i="334"/>
  <c r="P118" i="334"/>
  <c r="Q118" i="334" s="1"/>
  <c r="R117" i="334"/>
  <c r="P117" i="334"/>
  <c r="Q117" i="334" s="1"/>
  <c r="R115" i="334"/>
  <c r="P115" i="334"/>
  <c r="Q115" i="334" s="1"/>
  <c r="R114" i="334"/>
  <c r="P114" i="334"/>
  <c r="Q114" i="334" s="1"/>
  <c r="R112" i="334"/>
  <c r="P112" i="334"/>
  <c r="Q112" i="334" s="1"/>
  <c r="R111" i="334"/>
  <c r="P111" i="334"/>
  <c r="Q111" i="334" s="1"/>
  <c r="R109" i="334"/>
  <c r="P109" i="334"/>
  <c r="Q109" i="334" s="1"/>
  <c r="R108" i="334"/>
  <c r="P108" i="334"/>
  <c r="Q108" i="334" s="1"/>
  <c r="R107" i="334"/>
  <c r="P107" i="334"/>
  <c r="Q107" i="334" s="1"/>
  <c r="R106" i="334"/>
  <c r="P106" i="334"/>
  <c r="Q106" i="334" s="1"/>
  <c r="R105" i="334"/>
  <c r="P105" i="334"/>
  <c r="Q105" i="334" s="1"/>
  <c r="R103" i="334"/>
  <c r="P103" i="334"/>
  <c r="Q103" i="334" s="1"/>
  <c r="R102" i="334"/>
  <c r="P102" i="334"/>
  <c r="Q102" i="334" s="1"/>
  <c r="R101" i="334"/>
  <c r="P101" i="334"/>
  <c r="Q101" i="334" s="1"/>
  <c r="R99" i="334"/>
  <c r="P99" i="334"/>
  <c r="Q99" i="334" s="1"/>
  <c r="R98" i="334"/>
  <c r="P98" i="334"/>
  <c r="Q98" i="334" s="1"/>
  <c r="R96" i="334"/>
  <c r="P96" i="334"/>
  <c r="Q96" i="334" s="1"/>
  <c r="R95" i="334"/>
  <c r="P95" i="334"/>
  <c r="Q95" i="334" s="1"/>
  <c r="R94" i="334"/>
  <c r="P94" i="334"/>
  <c r="Q94" i="334" s="1"/>
  <c r="R92" i="334"/>
  <c r="P92" i="334"/>
  <c r="Q92" i="334" s="1"/>
  <c r="R91" i="334"/>
  <c r="P91" i="334"/>
  <c r="Q91" i="334" s="1"/>
  <c r="R89" i="334"/>
  <c r="P89" i="334"/>
  <c r="Q89" i="334" s="1"/>
  <c r="R88" i="334"/>
  <c r="P88" i="334"/>
  <c r="Q88" i="334" s="1"/>
  <c r="R87" i="334"/>
  <c r="P87" i="334"/>
  <c r="Q87" i="334" s="1"/>
  <c r="R86" i="334"/>
  <c r="P86" i="334"/>
  <c r="Q86" i="334" s="1"/>
  <c r="R85" i="334"/>
  <c r="P85" i="334"/>
  <c r="Q85" i="334" s="1"/>
  <c r="R84" i="334"/>
  <c r="P84" i="334"/>
  <c r="Q84" i="334" s="1"/>
  <c r="A78" i="334"/>
  <c r="Q74" i="334"/>
  <c r="S74" i="334" s="1"/>
  <c r="P74" i="334"/>
  <c r="R74" i="334" s="1"/>
  <c r="Q73" i="334"/>
  <c r="S73" i="334" s="1"/>
  <c r="P73" i="334"/>
  <c r="R73" i="334" s="1"/>
  <c r="S72" i="334"/>
  <c r="Q72" i="334"/>
  <c r="P72" i="334"/>
  <c r="R72" i="334" s="1"/>
  <c r="Q70" i="334"/>
  <c r="S70" i="334" s="1"/>
  <c r="P70" i="334"/>
  <c r="R70" i="334" s="1"/>
  <c r="R69" i="334"/>
  <c r="Q69" i="334"/>
  <c r="S69" i="334" s="1"/>
  <c r="P69" i="334"/>
  <c r="Q67" i="334"/>
  <c r="S67" i="334" s="1"/>
  <c r="P67" i="334"/>
  <c r="R67" i="334" s="1"/>
  <c r="Q66" i="334"/>
  <c r="S66" i="334" s="1"/>
  <c r="P66" i="334"/>
  <c r="R66" i="334" s="1"/>
  <c r="Q65" i="334"/>
  <c r="S65" i="334" s="1"/>
  <c r="P65" i="334"/>
  <c r="R65" i="334" s="1"/>
  <c r="Q64" i="334"/>
  <c r="S64" i="334" s="1"/>
  <c r="P64" i="334"/>
  <c r="R64" i="334" s="1"/>
  <c r="Q61" i="334"/>
  <c r="S61" i="334" s="1"/>
  <c r="P61" i="334"/>
  <c r="R61" i="334" s="1"/>
  <c r="S60" i="334"/>
  <c r="Q60" i="334"/>
  <c r="P60" i="334"/>
  <c r="R60" i="334" s="1"/>
  <c r="Q59" i="334"/>
  <c r="S59" i="334" s="1"/>
  <c r="P59" i="334"/>
  <c r="R59" i="334" s="1"/>
  <c r="R57" i="334"/>
  <c r="Q57" i="334"/>
  <c r="S57" i="334" s="1"/>
  <c r="P57" i="334"/>
  <c r="Q56" i="334"/>
  <c r="S56" i="334" s="1"/>
  <c r="P56" i="334"/>
  <c r="R56" i="334" s="1"/>
  <c r="Q55" i="334"/>
  <c r="S55" i="334" s="1"/>
  <c r="P55" i="334"/>
  <c r="R55" i="334" s="1"/>
  <c r="Q53" i="334"/>
  <c r="S53" i="334" s="1"/>
  <c r="P53" i="334"/>
  <c r="R53" i="334" s="1"/>
  <c r="Q52" i="334"/>
  <c r="S52" i="334" s="1"/>
  <c r="P52" i="334"/>
  <c r="R52" i="334" s="1"/>
  <c r="Q51" i="334"/>
  <c r="S51" i="334" s="1"/>
  <c r="P51" i="334"/>
  <c r="R51" i="334" s="1"/>
  <c r="S49" i="334"/>
  <c r="Q49" i="334"/>
  <c r="P49" i="334"/>
  <c r="R49" i="334" s="1"/>
  <c r="Q48" i="334"/>
  <c r="S48" i="334" s="1"/>
  <c r="P48" i="334"/>
  <c r="R48" i="334" s="1"/>
  <c r="R47" i="334"/>
  <c r="Q47" i="334"/>
  <c r="S47" i="334" s="1"/>
  <c r="P47" i="334"/>
  <c r="Q46" i="334"/>
  <c r="S46" i="334" s="1"/>
  <c r="P46" i="334"/>
  <c r="R46" i="334" s="1"/>
  <c r="Q44" i="334"/>
  <c r="S44" i="334" s="1"/>
  <c r="P44" i="334"/>
  <c r="R44" i="334" s="1"/>
  <c r="Q43" i="334"/>
  <c r="S43" i="334" s="1"/>
  <c r="P43" i="334"/>
  <c r="R43" i="334" s="1"/>
  <c r="Q42" i="334"/>
  <c r="S42" i="334" s="1"/>
  <c r="P42" i="334"/>
  <c r="R42" i="334" s="1"/>
  <c r="Q40" i="334"/>
  <c r="S40" i="334" s="1"/>
  <c r="P40" i="334"/>
  <c r="R40" i="334" s="1"/>
  <c r="S39" i="334"/>
  <c r="Q39" i="334"/>
  <c r="P39" i="334"/>
  <c r="R39" i="334" s="1"/>
  <c r="Q38" i="334"/>
  <c r="S38" i="334" s="1"/>
  <c r="P38" i="334"/>
  <c r="R38" i="334" s="1"/>
  <c r="R37" i="334"/>
  <c r="Q37" i="334"/>
  <c r="S37" i="334" s="1"/>
  <c r="P37" i="334"/>
  <c r="Q35" i="334"/>
  <c r="S35" i="334" s="1"/>
  <c r="P35" i="334"/>
  <c r="R35" i="334" s="1"/>
  <c r="Q34" i="334"/>
  <c r="S34" i="334" s="1"/>
  <c r="P34" i="334"/>
  <c r="R34" i="334" s="1"/>
  <c r="Q33" i="334"/>
  <c r="S33" i="334" s="1"/>
  <c r="P33" i="334"/>
  <c r="R33" i="334" s="1"/>
  <c r="Q32" i="334"/>
  <c r="S32" i="334" s="1"/>
  <c r="P32" i="334"/>
  <c r="R32" i="334" s="1"/>
  <c r="Q31" i="334"/>
  <c r="S31" i="334" s="1"/>
  <c r="P31" i="334"/>
  <c r="R31" i="334" s="1"/>
  <c r="S30" i="334"/>
  <c r="Q30" i="334"/>
  <c r="P30" i="334"/>
  <c r="R30" i="334" s="1"/>
  <c r="Q29" i="334"/>
  <c r="S29" i="334" s="1"/>
  <c r="P29" i="334"/>
  <c r="R29" i="334" s="1"/>
  <c r="R28" i="334"/>
  <c r="Q28" i="334"/>
  <c r="S28" i="334" s="1"/>
  <c r="P28" i="334"/>
  <c r="Q26" i="334"/>
  <c r="S26" i="334" s="1"/>
  <c r="P26" i="334"/>
  <c r="R26" i="334" s="1"/>
  <c r="Q25" i="334"/>
  <c r="S25" i="334" s="1"/>
  <c r="P25" i="334"/>
  <c r="R25" i="334" s="1"/>
  <c r="Q24" i="334"/>
  <c r="S24" i="334" s="1"/>
  <c r="P24" i="334"/>
  <c r="R24" i="334" s="1"/>
  <c r="Q23" i="334"/>
  <c r="S23" i="334" s="1"/>
  <c r="P23" i="334"/>
  <c r="R23" i="334" s="1"/>
  <c r="Q22" i="334"/>
  <c r="S22" i="334" s="1"/>
  <c r="P22" i="334"/>
  <c r="R22" i="334" s="1"/>
  <c r="S21" i="334"/>
  <c r="Q21" i="334"/>
  <c r="P21" i="334"/>
  <c r="R21" i="334" s="1"/>
  <c r="Q20" i="334"/>
  <c r="S20" i="334" s="1"/>
  <c r="P20" i="334"/>
  <c r="R20" i="334" s="1"/>
  <c r="R18" i="334"/>
  <c r="Q18" i="334"/>
  <c r="S18" i="334" s="1"/>
  <c r="P18" i="334"/>
  <c r="Q17" i="334"/>
  <c r="S17" i="334" s="1"/>
  <c r="P17" i="334"/>
  <c r="R17" i="334" s="1"/>
  <c r="Q16" i="334"/>
  <c r="S16" i="334" s="1"/>
  <c r="P16" i="334"/>
  <c r="R16" i="334" s="1"/>
  <c r="Q15" i="334"/>
  <c r="S15" i="334" s="1"/>
  <c r="P15" i="334"/>
  <c r="R15" i="334" s="1"/>
  <c r="Q14" i="334"/>
  <c r="S14" i="334" s="1"/>
  <c r="P14" i="334"/>
  <c r="R14" i="334" s="1"/>
  <c r="Q13" i="334"/>
  <c r="S13" i="334" s="1"/>
  <c r="P13" i="334"/>
  <c r="R13" i="334" s="1"/>
  <c r="I6" i="334"/>
  <c r="G6" i="334"/>
  <c r="I5" i="334"/>
  <c r="G5" i="334"/>
  <c r="E7" i="334" s="1"/>
  <c r="R120" i="333"/>
  <c r="P120" i="333"/>
  <c r="Q120" i="333" s="1"/>
  <c r="R119" i="333"/>
  <c r="P119" i="333"/>
  <c r="Q119" i="333" s="1"/>
  <c r="R118" i="333"/>
  <c r="P118" i="333"/>
  <c r="Q118" i="333" s="1"/>
  <c r="R117" i="333"/>
  <c r="P117" i="333"/>
  <c r="Q117" i="333" s="1"/>
  <c r="R115" i="333"/>
  <c r="P115" i="333"/>
  <c r="Q115" i="333" s="1"/>
  <c r="R114" i="333"/>
  <c r="Q114" i="333"/>
  <c r="P114" i="333"/>
  <c r="R112" i="333"/>
  <c r="P112" i="333"/>
  <c r="Q112" i="333" s="1"/>
  <c r="R111" i="333"/>
  <c r="P111" i="333"/>
  <c r="Q111" i="333" s="1"/>
  <c r="R109" i="333"/>
  <c r="P109" i="333"/>
  <c r="Q109" i="333" s="1"/>
  <c r="R108" i="333"/>
  <c r="P108" i="333"/>
  <c r="Q108" i="333" s="1"/>
  <c r="R107" i="333"/>
  <c r="P107" i="333"/>
  <c r="Q107" i="333" s="1"/>
  <c r="R106" i="333"/>
  <c r="P106" i="333"/>
  <c r="Q106" i="333" s="1"/>
  <c r="R105" i="333"/>
  <c r="Q105" i="333"/>
  <c r="P105" i="333"/>
  <c r="R103" i="333"/>
  <c r="Q103" i="333"/>
  <c r="P103" i="333"/>
  <c r="R102" i="333"/>
  <c r="P102" i="333"/>
  <c r="Q102" i="333" s="1"/>
  <c r="R101" i="333"/>
  <c r="P101" i="333"/>
  <c r="Q101" i="333" s="1"/>
  <c r="R99" i="333"/>
  <c r="P99" i="333"/>
  <c r="Q99" i="333" s="1"/>
  <c r="R98" i="333"/>
  <c r="P98" i="333"/>
  <c r="Q98" i="333" s="1"/>
  <c r="R96" i="333"/>
  <c r="P96" i="333"/>
  <c r="Q96" i="333" s="1"/>
  <c r="R95" i="333"/>
  <c r="Q95" i="333"/>
  <c r="P95" i="333"/>
  <c r="R94" i="333"/>
  <c r="Q94" i="333"/>
  <c r="P94" i="333"/>
  <c r="R92" i="333"/>
  <c r="P92" i="333"/>
  <c r="Q92" i="333" s="1"/>
  <c r="R91" i="333"/>
  <c r="P91" i="333"/>
  <c r="Q91" i="333" s="1"/>
  <c r="R89" i="333"/>
  <c r="P89" i="333"/>
  <c r="Q89" i="333" s="1"/>
  <c r="R88" i="333"/>
  <c r="P88" i="333"/>
  <c r="Q88" i="333" s="1"/>
  <c r="R87" i="333"/>
  <c r="P87" i="333"/>
  <c r="Q87" i="333" s="1"/>
  <c r="R86" i="333"/>
  <c r="P86" i="333"/>
  <c r="Q86" i="333" s="1"/>
  <c r="R85" i="333"/>
  <c r="Q85" i="333"/>
  <c r="P85" i="333"/>
  <c r="R84" i="333"/>
  <c r="P84" i="333"/>
  <c r="Q84" i="333" s="1"/>
  <c r="A78" i="333"/>
  <c r="Q74" i="333"/>
  <c r="S74" i="333" s="1"/>
  <c r="P74" i="333"/>
  <c r="R74" i="333" s="1"/>
  <c r="Q73" i="333"/>
  <c r="S73" i="333" s="1"/>
  <c r="P73" i="333"/>
  <c r="R73" i="333" s="1"/>
  <c r="Q72" i="333"/>
  <c r="S72" i="333" s="1"/>
  <c r="P72" i="333"/>
  <c r="R72" i="333" s="1"/>
  <c r="Q70" i="333"/>
  <c r="S70" i="333" s="1"/>
  <c r="P70" i="333"/>
  <c r="R70" i="333" s="1"/>
  <c r="Q69" i="333"/>
  <c r="S69" i="333" s="1"/>
  <c r="P69" i="333"/>
  <c r="R69" i="333" s="1"/>
  <c r="Q67" i="333"/>
  <c r="S67" i="333" s="1"/>
  <c r="P67" i="333"/>
  <c r="R67" i="333" s="1"/>
  <c r="Q66" i="333"/>
  <c r="S66" i="333" s="1"/>
  <c r="P66" i="333"/>
  <c r="R66" i="333" s="1"/>
  <c r="Q65" i="333"/>
  <c r="S65" i="333" s="1"/>
  <c r="P65" i="333"/>
  <c r="R65" i="333" s="1"/>
  <c r="Q64" i="333"/>
  <c r="S64" i="333" s="1"/>
  <c r="P64" i="333"/>
  <c r="R64" i="333" s="1"/>
  <c r="Q61" i="333"/>
  <c r="S61" i="333" s="1"/>
  <c r="P61" i="333"/>
  <c r="R61" i="333" s="1"/>
  <c r="Q60" i="333"/>
  <c r="S60" i="333" s="1"/>
  <c r="P60" i="333"/>
  <c r="R60" i="333" s="1"/>
  <c r="Q59" i="333"/>
  <c r="S59" i="333" s="1"/>
  <c r="P59" i="333"/>
  <c r="R59" i="333" s="1"/>
  <c r="Q57" i="333"/>
  <c r="S57" i="333" s="1"/>
  <c r="P57" i="333"/>
  <c r="R57" i="333" s="1"/>
  <c r="Q56" i="333"/>
  <c r="S56" i="333" s="1"/>
  <c r="P56" i="333"/>
  <c r="R56" i="333" s="1"/>
  <c r="Q55" i="333"/>
  <c r="S55" i="333" s="1"/>
  <c r="P55" i="333"/>
  <c r="R55" i="333" s="1"/>
  <c r="R53" i="333"/>
  <c r="Q53" i="333"/>
  <c r="S53" i="333" s="1"/>
  <c r="P53" i="333"/>
  <c r="Q52" i="333"/>
  <c r="S52" i="333" s="1"/>
  <c r="P52" i="333"/>
  <c r="R52" i="333" s="1"/>
  <c r="Q51" i="333"/>
  <c r="S51" i="333" s="1"/>
  <c r="P51" i="333"/>
  <c r="R51" i="333" s="1"/>
  <c r="Q49" i="333"/>
  <c r="S49" i="333" s="1"/>
  <c r="P49" i="333"/>
  <c r="R49" i="333" s="1"/>
  <c r="Q48" i="333"/>
  <c r="S48" i="333" s="1"/>
  <c r="P48" i="333"/>
  <c r="R48" i="333" s="1"/>
  <c r="Q47" i="333"/>
  <c r="S47" i="333" s="1"/>
  <c r="P47" i="333"/>
  <c r="R47" i="333" s="1"/>
  <c r="Q46" i="333"/>
  <c r="S46" i="333" s="1"/>
  <c r="P46" i="333"/>
  <c r="R46" i="333" s="1"/>
  <c r="Q44" i="333"/>
  <c r="S44" i="333" s="1"/>
  <c r="P44" i="333"/>
  <c r="R44" i="333" s="1"/>
  <c r="Q43" i="333"/>
  <c r="S43" i="333" s="1"/>
  <c r="P43" i="333"/>
  <c r="R43" i="333" s="1"/>
  <c r="Q42" i="333"/>
  <c r="S42" i="333" s="1"/>
  <c r="P42" i="333"/>
  <c r="R42" i="333" s="1"/>
  <c r="Q40" i="333"/>
  <c r="S40" i="333" s="1"/>
  <c r="P40" i="333"/>
  <c r="R40" i="333" s="1"/>
  <c r="Q39" i="333"/>
  <c r="S39" i="333" s="1"/>
  <c r="P39" i="333"/>
  <c r="R39" i="333" s="1"/>
  <c r="Q38" i="333"/>
  <c r="S38" i="333" s="1"/>
  <c r="P38" i="333"/>
  <c r="R38" i="333" s="1"/>
  <c r="Q37" i="333"/>
  <c r="S37" i="333" s="1"/>
  <c r="P37" i="333"/>
  <c r="R37" i="333" s="1"/>
  <c r="R35" i="333"/>
  <c r="Q35" i="333"/>
  <c r="S35" i="333" s="1"/>
  <c r="P35" i="333"/>
  <c r="Q34" i="333"/>
  <c r="S34" i="333" s="1"/>
  <c r="P34" i="333"/>
  <c r="R34" i="333" s="1"/>
  <c r="Q33" i="333"/>
  <c r="S33" i="333" s="1"/>
  <c r="P33" i="333"/>
  <c r="R33" i="333" s="1"/>
  <c r="Q32" i="333"/>
  <c r="S32" i="333" s="1"/>
  <c r="P32" i="333"/>
  <c r="R32" i="333" s="1"/>
  <c r="Q31" i="333"/>
  <c r="S31" i="333" s="1"/>
  <c r="P31" i="333"/>
  <c r="R31" i="333" s="1"/>
  <c r="Q30" i="333"/>
  <c r="S30" i="333" s="1"/>
  <c r="P30" i="333"/>
  <c r="R30" i="333" s="1"/>
  <c r="Q29" i="333"/>
  <c r="S29" i="333" s="1"/>
  <c r="P29" i="333"/>
  <c r="R29" i="333" s="1"/>
  <c r="Q28" i="333"/>
  <c r="S28" i="333" s="1"/>
  <c r="P28" i="333"/>
  <c r="R28" i="333" s="1"/>
  <c r="Q26" i="333"/>
  <c r="S26" i="333" s="1"/>
  <c r="P26" i="333"/>
  <c r="R26" i="333" s="1"/>
  <c r="Q25" i="333"/>
  <c r="S25" i="333" s="1"/>
  <c r="P25" i="333"/>
  <c r="R25" i="333" s="1"/>
  <c r="Q24" i="333"/>
  <c r="S24" i="333" s="1"/>
  <c r="P24" i="333"/>
  <c r="R24" i="333" s="1"/>
  <c r="Q23" i="333"/>
  <c r="S23" i="333" s="1"/>
  <c r="P23" i="333"/>
  <c r="R23" i="333" s="1"/>
  <c r="Q22" i="333"/>
  <c r="S22" i="333" s="1"/>
  <c r="P22" i="333"/>
  <c r="R22" i="333" s="1"/>
  <c r="Q21" i="333"/>
  <c r="S21" i="333" s="1"/>
  <c r="P21" i="333"/>
  <c r="R21" i="333" s="1"/>
  <c r="Q20" i="333"/>
  <c r="S20" i="333" s="1"/>
  <c r="P20" i="333"/>
  <c r="R20" i="333" s="1"/>
  <c r="Q18" i="333"/>
  <c r="S18" i="333" s="1"/>
  <c r="P18" i="333"/>
  <c r="R18" i="333" s="1"/>
  <c r="Q17" i="333"/>
  <c r="S17" i="333" s="1"/>
  <c r="P17" i="333"/>
  <c r="R17" i="333" s="1"/>
  <c r="Q16" i="333"/>
  <c r="S16" i="333" s="1"/>
  <c r="P16" i="333"/>
  <c r="R16" i="333" s="1"/>
  <c r="R15" i="333"/>
  <c r="Q15" i="333"/>
  <c r="S15" i="333" s="1"/>
  <c r="P15" i="333"/>
  <c r="Q14" i="333"/>
  <c r="S14" i="333" s="1"/>
  <c r="P14" i="333"/>
  <c r="R14" i="333" s="1"/>
  <c r="Q13" i="333"/>
  <c r="S13" i="333" s="1"/>
  <c r="P13" i="333"/>
  <c r="R13" i="333" s="1"/>
  <c r="I6" i="333"/>
  <c r="G6" i="333"/>
  <c r="I5" i="333"/>
  <c r="G5" i="333"/>
  <c r="E7" i="333" s="1"/>
  <c r="R120" i="332"/>
  <c r="P120" i="332"/>
  <c r="Q120" i="332" s="1"/>
  <c r="R119" i="332"/>
  <c r="P119" i="332"/>
  <c r="Q119" i="332" s="1"/>
  <c r="R118" i="332"/>
  <c r="P118" i="332"/>
  <c r="Q118" i="332" s="1"/>
  <c r="R117" i="332"/>
  <c r="P117" i="332"/>
  <c r="Q117" i="332" s="1"/>
  <c r="R115" i="332"/>
  <c r="P115" i="332"/>
  <c r="Q115" i="332" s="1"/>
  <c r="R114" i="332"/>
  <c r="P114" i="332"/>
  <c r="Q114" i="332" s="1"/>
  <c r="R112" i="332"/>
  <c r="P112" i="332"/>
  <c r="Q112" i="332" s="1"/>
  <c r="R111" i="332"/>
  <c r="P111" i="332"/>
  <c r="Q111" i="332" s="1"/>
  <c r="R109" i="332"/>
  <c r="P109" i="332"/>
  <c r="Q109" i="332" s="1"/>
  <c r="R108" i="332"/>
  <c r="P108" i="332"/>
  <c r="Q108" i="332" s="1"/>
  <c r="R107" i="332"/>
  <c r="P107" i="332"/>
  <c r="Q107" i="332" s="1"/>
  <c r="R106" i="332"/>
  <c r="P106" i="332"/>
  <c r="Q106" i="332" s="1"/>
  <c r="R105" i="332"/>
  <c r="P105" i="332"/>
  <c r="Q105" i="332" s="1"/>
  <c r="R103" i="332"/>
  <c r="P103" i="332"/>
  <c r="Q103" i="332" s="1"/>
  <c r="R102" i="332"/>
  <c r="P102" i="332"/>
  <c r="Q102" i="332" s="1"/>
  <c r="R101" i="332"/>
  <c r="Q101" i="332"/>
  <c r="P101" i="332"/>
  <c r="R99" i="332"/>
  <c r="P99" i="332"/>
  <c r="Q99" i="332" s="1"/>
  <c r="R98" i="332"/>
  <c r="P98" i="332"/>
  <c r="Q98" i="332" s="1"/>
  <c r="R96" i="332"/>
  <c r="P96" i="332"/>
  <c r="Q96" i="332" s="1"/>
  <c r="R95" i="332"/>
  <c r="P95" i="332"/>
  <c r="Q95" i="332" s="1"/>
  <c r="R94" i="332"/>
  <c r="P94" i="332"/>
  <c r="Q94" i="332" s="1"/>
  <c r="R92" i="332"/>
  <c r="P92" i="332"/>
  <c r="Q92" i="332" s="1"/>
  <c r="R91" i="332"/>
  <c r="P91" i="332"/>
  <c r="Q91" i="332" s="1"/>
  <c r="R89" i="332"/>
  <c r="P89" i="332"/>
  <c r="Q89" i="332" s="1"/>
  <c r="R88" i="332"/>
  <c r="P88" i="332"/>
  <c r="Q88" i="332" s="1"/>
  <c r="R87" i="332"/>
  <c r="P87" i="332"/>
  <c r="Q87" i="332" s="1"/>
  <c r="R86" i="332"/>
  <c r="P86" i="332"/>
  <c r="Q86" i="332" s="1"/>
  <c r="R85" i="332"/>
  <c r="P85" i="332"/>
  <c r="Q85" i="332" s="1"/>
  <c r="R84" i="332"/>
  <c r="P84" i="332"/>
  <c r="Q84" i="332" s="1"/>
  <c r="A78" i="332"/>
  <c r="Q74" i="332"/>
  <c r="S74" i="332" s="1"/>
  <c r="P74" i="332"/>
  <c r="R74" i="332" s="1"/>
  <c r="Q73" i="332"/>
  <c r="S73" i="332" s="1"/>
  <c r="P73" i="332"/>
  <c r="R73" i="332" s="1"/>
  <c r="Q72" i="332"/>
  <c r="S72" i="332" s="1"/>
  <c r="P72" i="332"/>
  <c r="R72" i="332" s="1"/>
  <c r="Q70" i="332"/>
  <c r="S70" i="332" s="1"/>
  <c r="P70" i="332"/>
  <c r="R70" i="332" s="1"/>
  <c r="S69" i="332"/>
  <c r="Q69" i="332"/>
  <c r="P69" i="332"/>
  <c r="R69" i="332" s="1"/>
  <c r="Q67" i="332"/>
  <c r="S67" i="332" s="1"/>
  <c r="P67" i="332"/>
  <c r="R67" i="332" s="1"/>
  <c r="Q66" i="332"/>
  <c r="S66" i="332" s="1"/>
  <c r="P66" i="332"/>
  <c r="R66" i="332" s="1"/>
  <c r="Q65" i="332"/>
  <c r="S65" i="332" s="1"/>
  <c r="P65" i="332"/>
  <c r="R65" i="332" s="1"/>
  <c r="Q64" i="332"/>
  <c r="S64" i="332" s="1"/>
  <c r="P64" i="332"/>
  <c r="R64" i="332" s="1"/>
  <c r="Q61" i="332"/>
  <c r="S61" i="332" s="1"/>
  <c r="P61" i="332"/>
  <c r="R61" i="332" s="1"/>
  <c r="Q60" i="332"/>
  <c r="S60" i="332" s="1"/>
  <c r="P60" i="332"/>
  <c r="R60" i="332" s="1"/>
  <c r="Q59" i="332"/>
  <c r="S59" i="332" s="1"/>
  <c r="P59" i="332"/>
  <c r="R59" i="332" s="1"/>
  <c r="Q57" i="332"/>
  <c r="S57" i="332" s="1"/>
  <c r="P57" i="332"/>
  <c r="R57" i="332" s="1"/>
  <c r="Q56" i="332"/>
  <c r="S56" i="332" s="1"/>
  <c r="P56" i="332"/>
  <c r="R56" i="332" s="1"/>
  <c r="Q55" i="332"/>
  <c r="S55" i="332" s="1"/>
  <c r="P55" i="332"/>
  <c r="R55" i="332" s="1"/>
  <c r="Q53" i="332"/>
  <c r="S53" i="332" s="1"/>
  <c r="P53" i="332"/>
  <c r="R53" i="332" s="1"/>
  <c r="Q52" i="332"/>
  <c r="S52" i="332" s="1"/>
  <c r="P52" i="332"/>
  <c r="R52" i="332" s="1"/>
  <c r="Q51" i="332"/>
  <c r="S51" i="332" s="1"/>
  <c r="P51" i="332"/>
  <c r="R51" i="332" s="1"/>
  <c r="Q49" i="332"/>
  <c r="S49" i="332" s="1"/>
  <c r="P49" i="332"/>
  <c r="R49" i="332" s="1"/>
  <c r="Q48" i="332"/>
  <c r="S48" i="332" s="1"/>
  <c r="P48" i="332"/>
  <c r="R48" i="332" s="1"/>
  <c r="S47" i="332"/>
  <c r="Q47" i="332"/>
  <c r="P47" i="332"/>
  <c r="R47" i="332" s="1"/>
  <c r="Q46" i="332"/>
  <c r="S46" i="332" s="1"/>
  <c r="P46" i="332"/>
  <c r="R46" i="332" s="1"/>
  <c r="Q44" i="332"/>
  <c r="S44" i="332" s="1"/>
  <c r="P44" i="332"/>
  <c r="R44" i="332" s="1"/>
  <c r="Q43" i="332"/>
  <c r="S43" i="332" s="1"/>
  <c r="P43" i="332"/>
  <c r="R43" i="332" s="1"/>
  <c r="Q42" i="332"/>
  <c r="S42" i="332" s="1"/>
  <c r="P42" i="332"/>
  <c r="R42" i="332" s="1"/>
  <c r="Q40" i="332"/>
  <c r="S40" i="332" s="1"/>
  <c r="P40" i="332"/>
  <c r="R40" i="332" s="1"/>
  <c r="Q39" i="332"/>
  <c r="S39" i="332" s="1"/>
  <c r="P39" i="332"/>
  <c r="R39" i="332" s="1"/>
  <c r="Q38" i="332"/>
  <c r="S38" i="332" s="1"/>
  <c r="P38" i="332"/>
  <c r="R38" i="332" s="1"/>
  <c r="Q37" i="332"/>
  <c r="S37" i="332" s="1"/>
  <c r="P37" i="332"/>
  <c r="R37" i="332" s="1"/>
  <c r="Q35" i="332"/>
  <c r="S35" i="332" s="1"/>
  <c r="P35" i="332"/>
  <c r="R35" i="332" s="1"/>
  <c r="Q34" i="332"/>
  <c r="S34" i="332" s="1"/>
  <c r="P34" i="332"/>
  <c r="R34" i="332" s="1"/>
  <c r="Q33" i="332"/>
  <c r="S33" i="332" s="1"/>
  <c r="P33" i="332"/>
  <c r="R33" i="332" s="1"/>
  <c r="Q32" i="332"/>
  <c r="S32" i="332" s="1"/>
  <c r="P32" i="332"/>
  <c r="R32" i="332" s="1"/>
  <c r="Q31" i="332"/>
  <c r="S31" i="332" s="1"/>
  <c r="P31" i="332"/>
  <c r="R31" i="332" s="1"/>
  <c r="Q30" i="332"/>
  <c r="S30" i="332" s="1"/>
  <c r="P30" i="332"/>
  <c r="R30" i="332" s="1"/>
  <c r="Q29" i="332"/>
  <c r="S29" i="332" s="1"/>
  <c r="P29" i="332"/>
  <c r="R29" i="332" s="1"/>
  <c r="S28" i="332"/>
  <c r="Q28" i="332"/>
  <c r="P28" i="332"/>
  <c r="R28" i="332" s="1"/>
  <c r="Q26" i="332"/>
  <c r="S26" i="332" s="1"/>
  <c r="P26" i="332"/>
  <c r="R26" i="332" s="1"/>
  <c r="Q25" i="332"/>
  <c r="S25" i="332" s="1"/>
  <c r="P25" i="332"/>
  <c r="R25" i="332" s="1"/>
  <c r="Q24" i="332"/>
  <c r="S24" i="332" s="1"/>
  <c r="P24" i="332"/>
  <c r="R24" i="332" s="1"/>
  <c r="Q23" i="332"/>
  <c r="S23" i="332" s="1"/>
  <c r="P23" i="332"/>
  <c r="R23" i="332" s="1"/>
  <c r="Q22" i="332"/>
  <c r="S22" i="332" s="1"/>
  <c r="P22" i="332"/>
  <c r="R22" i="332" s="1"/>
  <c r="Q21" i="332"/>
  <c r="S21" i="332" s="1"/>
  <c r="P21" i="332"/>
  <c r="R21" i="332" s="1"/>
  <c r="Q20" i="332"/>
  <c r="S20" i="332" s="1"/>
  <c r="P20" i="332"/>
  <c r="R20" i="332" s="1"/>
  <c r="Q18" i="332"/>
  <c r="S18" i="332" s="1"/>
  <c r="P18" i="332"/>
  <c r="R18" i="332" s="1"/>
  <c r="Q17" i="332"/>
  <c r="S17" i="332" s="1"/>
  <c r="P17" i="332"/>
  <c r="R17" i="332" s="1"/>
  <c r="Q16" i="332"/>
  <c r="S16" i="332" s="1"/>
  <c r="P16" i="332"/>
  <c r="R16" i="332" s="1"/>
  <c r="Q15" i="332"/>
  <c r="S15" i="332" s="1"/>
  <c r="P15" i="332"/>
  <c r="R15" i="332" s="1"/>
  <c r="Q14" i="332"/>
  <c r="S14" i="332" s="1"/>
  <c r="P14" i="332"/>
  <c r="R14" i="332" s="1"/>
  <c r="Q13" i="332"/>
  <c r="S13" i="332" s="1"/>
  <c r="P13" i="332"/>
  <c r="R13" i="332" s="1"/>
  <c r="I6" i="332"/>
  <c r="G6" i="332"/>
  <c r="I5" i="332"/>
  <c r="G5" i="332"/>
  <c r="K5" i="332" s="1"/>
  <c r="R120" i="331"/>
  <c r="P120" i="331"/>
  <c r="Q120" i="331" s="1"/>
  <c r="R119" i="331"/>
  <c r="P119" i="331"/>
  <c r="Q119" i="331" s="1"/>
  <c r="R118" i="331"/>
  <c r="P118" i="331"/>
  <c r="Q118" i="331" s="1"/>
  <c r="R117" i="331"/>
  <c r="P117" i="331"/>
  <c r="Q117" i="331" s="1"/>
  <c r="R115" i="331"/>
  <c r="P115" i="331"/>
  <c r="Q115" i="331" s="1"/>
  <c r="R114" i="331"/>
  <c r="P114" i="331"/>
  <c r="Q114" i="331" s="1"/>
  <c r="R112" i="331"/>
  <c r="P112" i="331"/>
  <c r="Q112" i="331" s="1"/>
  <c r="R111" i="331"/>
  <c r="P111" i="331"/>
  <c r="Q111" i="331" s="1"/>
  <c r="R109" i="331"/>
  <c r="P109" i="331"/>
  <c r="Q109" i="331" s="1"/>
  <c r="R108" i="331"/>
  <c r="P108" i="331"/>
  <c r="Q108" i="331" s="1"/>
  <c r="R107" i="331"/>
  <c r="P107" i="331"/>
  <c r="Q107" i="331" s="1"/>
  <c r="R106" i="331"/>
  <c r="P106" i="331"/>
  <c r="Q106" i="331" s="1"/>
  <c r="R105" i="331"/>
  <c r="P105" i="331"/>
  <c r="Q105" i="331" s="1"/>
  <c r="R103" i="331"/>
  <c r="P103" i="331"/>
  <c r="Q103" i="331" s="1"/>
  <c r="R102" i="331"/>
  <c r="P102" i="331"/>
  <c r="Q102" i="331" s="1"/>
  <c r="R101" i="331"/>
  <c r="P101" i="331"/>
  <c r="Q101" i="331" s="1"/>
  <c r="R99" i="331"/>
  <c r="Q99" i="331"/>
  <c r="P99" i="331"/>
  <c r="R98" i="331"/>
  <c r="P98" i="331"/>
  <c r="Q98" i="331" s="1"/>
  <c r="R96" i="331"/>
  <c r="P96" i="331"/>
  <c r="Q96" i="331" s="1"/>
  <c r="R95" i="331"/>
  <c r="P95" i="331"/>
  <c r="Q95" i="331" s="1"/>
  <c r="R94" i="331"/>
  <c r="P94" i="331"/>
  <c r="Q94" i="331" s="1"/>
  <c r="R92" i="331"/>
  <c r="P92" i="331"/>
  <c r="Q92" i="331" s="1"/>
  <c r="R91" i="331"/>
  <c r="P91" i="331"/>
  <c r="Q91" i="331" s="1"/>
  <c r="R89" i="331"/>
  <c r="P89" i="331"/>
  <c r="Q89" i="331" s="1"/>
  <c r="R88" i="331"/>
  <c r="P88" i="331"/>
  <c r="Q88" i="331" s="1"/>
  <c r="R87" i="331"/>
  <c r="Q87" i="331"/>
  <c r="P87" i="331"/>
  <c r="R86" i="331"/>
  <c r="P86" i="331"/>
  <c r="Q86" i="331" s="1"/>
  <c r="R85" i="331"/>
  <c r="P85" i="331"/>
  <c r="Q85" i="331" s="1"/>
  <c r="R84" i="331"/>
  <c r="P84" i="331"/>
  <c r="Q84" i="331" s="1"/>
  <c r="A78" i="331"/>
  <c r="S74" i="331"/>
  <c r="Q74" i="331"/>
  <c r="P74" i="331"/>
  <c r="R74" i="331" s="1"/>
  <c r="S73" i="331"/>
  <c r="Q73" i="331"/>
  <c r="P73" i="331"/>
  <c r="R73" i="331" s="1"/>
  <c r="R72" i="331"/>
  <c r="Q72" i="331"/>
  <c r="S72" i="331" s="1"/>
  <c r="P72" i="331"/>
  <c r="Q70" i="331"/>
  <c r="S70" i="331" s="1"/>
  <c r="P70" i="331"/>
  <c r="R70" i="331" s="1"/>
  <c r="Q69" i="331"/>
  <c r="S69" i="331" s="1"/>
  <c r="P69" i="331"/>
  <c r="R69" i="331" s="1"/>
  <c r="Q67" i="331"/>
  <c r="S67" i="331" s="1"/>
  <c r="P67" i="331"/>
  <c r="R67" i="331" s="1"/>
  <c r="Q66" i="331"/>
  <c r="S66" i="331" s="1"/>
  <c r="P66" i="331"/>
  <c r="R66" i="331" s="1"/>
  <c r="Q65" i="331"/>
  <c r="S65" i="331" s="1"/>
  <c r="P65" i="331"/>
  <c r="R65" i="331" s="1"/>
  <c r="R64" i="331"/>
  <c r="Q64" i="331"/>
  <c r="S64" i="331" s="1"/>
  <c r="P64" i="331"/>
  <c r="Q61" i="331"/>
  <c r="S61" i="331" s="1"/>
  <c r="P61" i="331"/>
  <c r="R61" i="331" s="1"/>
  <c r="Q60" i="331"/>
  <c r="S60" i="331" s="1"/>
  <c r="P60" i="331"/>
  <c r="R60" i="331" s="1"/>
  <c r="Q59" i="331"/>
  <c r="S59" i="331" s="1"/>
  <c r="P59" i="331"/>
  <c r="R59" i="331" s="1"/>
  <c r="Q57" i="331"/>
  <c r="S57" i="331" s="1"/>
  <c r="P57" i="331"/>
  <c r="R57" i="331" s="1"/>
  <c r="S56" i="331"/>
  <c r="Q56" i="331"/>
  <c r="P56" i="331"/>
  <c r="R56" i="331" s="1"/>
  <c r="S55" i="331"/>
  <c r="Q55" i="331"/>
  <c r="P55" i="331"/>
  <c r="R55" i="331" s="1"/>
  <c r="Q53" i="331"/>
  <c r="S53" i="331" s="1"/>
  <c r="P53" i="331"/>
  <c r="R53" i="331" s="1"/>
  <c r="S52" i="331"/>
  <c r="Q52" i="331"/>
  <c r="P52" i="331"/>
  <c r="R52" i="331" s="1"/>
  <c r="S51" i="331"/>
  <c r="Q51" i="331"/>
  <c r="P51" i="331"/>
  <c r="R51" i="331" s="1"/>
  <c r="R49" i="331"/>
  <c r="Q49" i="331"/>
  <c r="S49" i="331" s="1"/>
  <c r="P49" i="331"/>
  <c r="Q48" i="331"/>
  <c r="S48" i="331" s="1"/>
  <c r="P48" i="331"/>
  <c r="R48" i="331" s="1"/>
  <c r="Q47" i="331"/>
  <c r="S47" i="331" s="1"/>
  <c r="P47" i="331"/>
  <c r="R47" i="331" s="1"/>
  <c r="Q46" i="331"/>
  <c r="S46" i="331" s="1"/>
  <c r="P46" i="331"/>
  <c r="R46" i="331" s="1"/>
  <c r="Q44" i="331"/>
  <c r="S44" i="331" s="1"/>
  <c r="P44" i="331"/>
  <c r="R44" i="331" s="1"/>
  <c r="Q43" i="331"/>
  <c r="S43" i="331" s="1"/>
  <c r="P43" i="331"/>
  <c r="R43" i="331" s="1"/>
  <c r="R42" i="331"/>
  <c r="Q42" i="331"/>
  <c r="S42" i="331" s="1"/>
  <c r="P42" i="331"/>
  <c r="Q40" i="331"/>
  <c r="S40" i="331" s="1"/>
  <c r="P40" i="331"/>
  <c r="R40" i="331" s="1"/>
  <c r="Q39" i="331"/>
  <c r="S39" i="331" s="1"/>
  <c r="P39" i="331"/>
  <c r="R39" i="331" s="1"/>
  <c r="Q38" i="331"/>
  <c r="S38" i="331" s="1"/>
  <c r="P38" i="331"/>
  <c r="R38" i="331" s="1"/>
  <c r="Q37" i="331"/>
  <c r="S37" i="331" s="1"/>
  <c r="P37" i="331"/>
  <c r="R37" i="331" s="1"/>
  <c r="S35" i="331"/>
  <c r="Q35" i="331"/>
  <c r="P35" i="331"/>
  <c r="R35" i="331" s="1"/>
  <c r="S34" i="331"/>
  <c r="Q34" i="331"/>
  <c r="P34" i="331"/>
  <c r="R34" i="331" s="1"/>
  <c r="Q33" i="331"/>
  <c r="S33" i="331" s="1"/>
  <c r="P33" i="331"/>
  <c r="R33" i="331" s="1"/>
  <c r="S32" i="331"/>
  <c r="Q32" i="331"/>
  <c r="P32" i="331"/>
  <c r="R32" i="331" s="1"/>
  <c r="S31" i="331"/>
  <c r="Q31" i="331"/>
  <c r="P31" i="331"/>
  <c r="R31" i="331" s="1"/>
  <c r="R30" i="331"/>
  <c r="Q30" i="331"/>
  <c r="S30" i="331" s="1"/>
  <c r="P30" i="331"/>
  <c r="Q29" i="331"/>
  <c r="S29" i="331" s="1"/>
  <c r="P29" i="331"/>
  <c r="R29" i="331" s="1"/>
  <c r="Q28" i="331"/>
  <c r="S28" i="331" s="1"/>
  <c r="P28" i="331"/>
  <c r="R28" i="331" s="1"/>
  <c r="Q26" i="331"/>
  <c r="S26" i="331" s="1"/>
  <c r="P26" i="331"/>
  <c r="R26" i="331" s="1"/>
  <c r="Q25" i="331"/>
  <c r="S25" i="331" s="1"/>
  <c r="P25" i="331"/>
  <c r="R25" i="331" s="1"/>
  <c r="Q24" i="331"/>
  <c r="S24" i="331" s="1"/>
  <c r="P24" i="331"/>
  <c r="R24" i="331" s="1"/>
  <c r="R23" i="331"/>
  <c r="Q23" i="331"/>
  <c r="S23" i="331" s="1"/>
  <c r="P23" i="331"/>
  <c r="Q22" i="331"/>
  <c r="S22" i="331" s="1"/>
  <c r="P22" i="331"/>
  <c r="R22" i="331" s="1"/>
  <c r="Q21" i="331"/>
  <c r="S21" i="331" s="1"/>
  <c r="P21" i="331"/>
  <c r="R21" i="331" s="1"/>
  <c r="Q20" i="331"/>
  <c r="S20" i="331" s="1"/>
  <c r="P20" i="331"/>
  <c r="R20" i="331" s="1"/>
  <c r="Q18" i="331"/>
  <c r="S18" i="331" s="1"/>
  <c r="P18" i="331"/>
  <c r="R18" i="331" s="1"/>
  <c r="S17" i="331"/>
  <c r="Q17" i="331"/>
  <c r="P17" i="331"/>
  <c r="R17" i="331" s="1"/>
  <c r="S16" i="331"/>
  <c r="Q16" i="331"/>
  <c r="P16" i="331"/>
  <c r="R16" i="331" s="1"/>
  <c r="Q15" i="331"/>
  <c r="S15" i="331" s="1"/>
  <c r="P15" i="331"/>
  <c r="R15" i="331" s="1"/>
  <c r="S14" i="331"/>
  <c r="Q14" i="331"/>
  <c r="P14" i="331"/>
  <c r="R14" i="331" s="1"/>
  <c r="S13" i="331"/>
  <c r="Q13" i="331"/>
  <c r="P13" i="331"/>
  <c r="R13" i="331" s="1"/>
  <c r="K6" i="331"/>
  <c r="I6" i="331"/>
  <c r="G6" i="331"/>
  <c r="I5" i="331"/>
  <c r="G5" i="331"/>
  <c r="E7" i="331" s="1"/>
  <c r="R120" i="330"/>
  <c r="P120" i="330"/>
  <c r="Q120" i="330" s="1"/>
  <c r="R119" i="330"/>
  <c r="P119" i="330"/>
  <c r="Q119" i="330" s="1"/>
  <c r="R118" i="330"/>
  <c r="P118" i="330"/>
  <c r="Q118" i="330" s="1"/>
  <c r="R117" i="330"/>
  <c r="Q117" i="330"/>
  <c r="P117" i="330"/>
  <c r="R115" i="330"/>
  <c r="P115" i="330"/>
  <c r="Q115" i="330" s="1"/>
  <c r="R114" i="330"/>
  <c r="P114" i="330"/>
  <c r="Q114" i="330" s="1"/>
  <c r="R112" i="330"/>
  <c r="P112" i="330"/>
  <c r="Q112" i="330" s="1"/>
  <c r="R111" i="330"/>
  <c r="P111" i="330"/>
  <c r="Q111" i="330" s="1"/>
  <c r="R109" i="330"/>
  <c r="P109" i="330"/>
  <c r="Q109" i="330" s="1"/>
  <c r="R108" i="330"/>
  <c r="P108" i="330"/>
  <c r="Q108" i="330" s="1"/>
  <c r="R107" i="330"/>
  <c r="P107" i="330"/>
  <c r="Q107" i="330" s="1"/>
  <c r="R106" i="330"/>
  <c r="P106" i="330"/>
  <c r="Q106" i="330" s="1"/>
  <c r="R105" i="330"/>
  <c r="P105" i="330"/>
  <c r="Q105" i="330" s="1"/>
  <c r="R103" i="330"/>
  <c r="P103" i="330"/>
  <c r="Q103" i="330" s="1"/>
  <c r="R102" i="330"/>
  <c r="P102" i="330"/>
  <c r="Q102" i="330" s="1"/>
  <c r="R101" i="330"/>
  <c r="P101" i="330"/>
  <c r="Q101" i="330" s="1"/>
  <c r="R99" i="330"/>
  <c r="P99" i="330"/>
  <c r="Q99" i="330" s="1"/>
  <c r="R98" i="330"/>
  <c r="P98" i="330"/>
  <c r="Q98" i="330" s="1"/>
  <c r="R96" i="330"/>
  <c r="P96" i="330"/>
  <c r="Q96" i="330" s="1"/>
  <c r="R95" i="330"/>
  <c r="P95" i="330"/>
  <c r="Q95" i="330" s="1"/>
  <c r="R94" i="330"/>
  <c r="P94" i="330"/>
  <c r="Q94" i="330" s="1"/>
  <c r="R92" i="330"/>
  <c r="Q92" i="330"/>
  <c r="P92" i="330"/>
  <c r="R91" i="330"/>
  <c r="P91" i="330"/>
  <c r="Q91" i="330" s="1"/>
  <c r="R89" i="330"/>
  <c r="P89" i="330"/>
  <c r="Q89" i="330" s="1"/>
  <c r="R88" i="330"/>
  <c r="P88" i="330"/>
  <c r="Q88" i="330" s="1"/>
  <c r="R87" i="330"/>
  <c r="P87" i="330"/>
  <c r="Q87" i="330" s="1"/>
  <c r="R86" i="330"/>
  <c r="P86" i="330"/>
  <c r="Q86" i="330" s="1"/>
  <c r="R85" i="330"/>
  <c r="P85" i="330"/>
  <c r="Q85" i="330" s="1"/>
  <c r="R84" i="330"/>
  <c r="Q84" i="330"/>
  <c r="P84" i="330"/>
  <c r="A78" i="330"/>
  <c r="R74" i="330"/>
  <c r="Q74" i="330"/>
  <c r="S74" i="330" s="1"/>
  <c r="P74" i="330"/>
  <c r="Q73" i="330"/>
  <c r="S73" i="330" s="1"/>
  <c r="P73" i="330"/>
  <c r="R73" i="330" s="1"/>
  <c r="Q72" i="330"/>
  <c r="S72" i="330" s="1"/>
  <c r="P72" i="330"/>
  <c r="R72" i="330" s="1"/>
  <c r="Q70" i="330"/>
  <c r="S70" i="330" s="1"/>
  <c r="P70" i="330"/>
  <c r="R70" i="330" s="1"/>
  <c r="Q69" i="330"/>
  <c r="S69" i="330" s="1"/>
  <c r="P69" i="330"/>
  <c r="R69" i="330" s="1"/>
  <c r="S67" i="330"/>
  <c r="Q67" i="330"/>
  <c r="P67" i="330"/>
  <c r="R67" i="330" s="1"/>
  <c r="Q66" i="330"/>
  <c r="S66" i="330" s="1"/>
  <c r="P66" i="330"/>
  <c r="R66" i="330" s="1"/>
  <c r="Q65" i="330"/>
  <c r="S65" i="330" s="1"/>
  <c r="P65" i="330"/>
  <c r="R65" i="330" s="1"/>
  <c r="Q64" i="330"/>
  <c r="S64" i="330" s="1"/>
  <c r="P64" i="330"/>
  <c r="R64" i="330" s="1"/>
  <c r="R61" i="330"/>
  <c r="Q61" i="330"/>
  <c r="S61" i="330" s="1"/>
  <c r="P61" i="330"/>
  <c r="Q60" i="330"/>
  <c r="S60" i="330" s="1"/>
  <c r="P60" i="330"/>
  <c r="R60" i="330" s="1"/>
  <c r="Q59" i="330"/>
  <c r="S59" i="330" s="1"/>
  <c r="P59" i="330"/>
  <c r="R59" i="330" s="1"/>
  <c r="Q57" i="330"/>
  <c r="S57" i="330" s="1"/>
  <c r="P57" i="330"/>
  <c r="R57" i="330" s="1"/>
  <c r="Q56" i="330"/>
  <c r="S56" i="330" s="1"/>
  <c r="P56" i="330"/>
  <c r="R56" i="330" s="1"/>
  <c r="R55" i="330"/>
  <c r="Q55" i="330"/>
  <c r="S55" i="330" s="1"/>
  <c r="P55" i="330"/>
  <c r="S53" i="330"/>
  <c r="R53" i="330"/>
  <c r="Q53" i="330"/>
  <c r="P53" i="330"/>
  <c r="R52" i="330"/>
  <c r="Q52" i="330"/>
  <c r="S52" i="330" s="1"/>
  <c r="P52" i="330"/>
  <c r="Q51" i="330"/>
  <c r="S51" i="330" s="1"/>
  <c r="P51" i="330"/>
  <c r="R51" i="330" s="1"/>
  <c r="Q49" i="330"/>
  <c r="S49" i="330" s="1"/>
  <c r="P49" i="330"/>
  <c r="R49" i="330" s="1"/>
  <c r="Q48" i="330"/>
  <c r="S48" i="330" s="1"/>
  <c r="P48" i="330"/>
  <c r="R48" i="330" s="1"/>
  <c r="Q47" i="330"/>
  <c r="S47" i="330" s="1"/>
  <c r="P47" i="330"/>
  <c r="R47" i="330" s="1"/>
  <c r="S46" i="330"/>
  <c r="Q46" i="330"/>
  <c r="P46" i="330"/>
  <c r="R46" i="330" s="1"/>
  <c r="Q44" i="330"/>
  <c r="S44" i="330" s="1"/>
  <c r="P44" i="330"/>
  <c r="R44" i="330" s="1"/>
  <c r="Q43" i="330"/>
  <c r="S43" i="330" s="1"/>
  <c r="P43" i="330"/>
  <c r="R43" i="330" s="1"/>
  <c r="Q42" i="330"/>
  <c r="S42" i="330" s="1"/>
  <c r="P42" i="330"/>
  <c r="R42" i="330" s="1"/>
  <c r="R40" i="330"/>
  <c r="Q40" i="330"/>
  <c r="S40" i="330" s="1"/>
  <c r="P40" i="330"/>
  <c r="Q39" i="330"/>
  <c r="S39" i="330" s="1"/>
  <c r="P39" i="330"/>
  <c r="R39" i="330" s="1"/>
  <c r="Q38" i="330"/>
  <c r="S38" i="330" s="1"/>
  <c r="P38" i="330"/>
  <c r="R38" i="330" s="1"/>
  <c r="Q37" i="330"/>
  <c r="S37" i="330" s="1"/>
  <c r="P37" i="330"/>
  <c r="R37" i="330" s="1"/>
  <c r="Q35" i="330"/>
  <c r="S35" i="330" s="1"/>
  <c r="P35" i="330"/>
  <c r="R35" i="330" s="1"/>
  <c r="R34" i="330"/>
  <c r="Q34" i="330"/>
  <c r="S34" i="330" s="1"/>
  <c r="P34" i="330"/>
  <c r="S33" i="330"/>
  <c r="R33" i="330"/>
  <c r="Q33" i="330"/>
  <c r="P33" i="330"/>
  <c r="R32" i="330"/>
  <c r="Q32" i="330"/>
  <c r="S32" i="330" s="1"/>
  <c r="P32" i="330"/>
  <c r="Q31" i="330"/>
  <c r="S31" i="330" s="1"/>
  <c r="P31" i="330"/>
  <c r="R31" i="330" s="1"/>
  <c r="Q30" i="330"/>
  <c r="S30" i="330" s="1"/>
  <c r="P30" i="330"/>
  <c r="R30" i="330" s="1"/>
  <c r="Q29" i="330"/>
  <c r="S29" i="330" s="1"/>
  <c r="P29" i="330"/>
  <c r="R29" i="330" s="1"/>
  <c r="Q28" i="330"/>
  <c r="S28" i="330" s="1"/>
  <c r="P28" i="330"/>
  <c r="R28" i="330" s="1"/>
  <c r="S26" i="330"/>
  <c r="Q26" i="330"/>
  <c r="P26" i="330"/>
  <c r="R26" i="330" s="1"/>
  <c r="Q25" i="330"/>
  <c r="S25" i="330" s="1"/>
  <c r="P25" i="330"/>
  <c r="R25" i="330" s="1"/>
  <c r="Q24" i="330"/>
  <c r="S24" i="330" s="1"/>
  <c r="P24" i="330"/>
  <c r="R24" i="330" s="1"/>
  <c r="Q23" i="330"/>
  <c r="S23" i="330" s="1"/>
  <c r="P23" i="330"/>
  <c r="R23" i="330" s="1"/>
  <c r="R22" i="330"/>
  <c r="Q22" i="330"/>
  <c r="S22" i="330" s="1"/>
  <c r="P22" i="330"/>
  <c r="Q21" i="330"/>
  <c r="S21" i="330" s="1"/>
  <c r="P21" i="330"/>
  <c r="R21" i="330" s="1"/>
  <c r="Q20" i="330"/>
  <c r="S20" i="330" s="1"/>
  <c r="P20" i="330"/>
  <c r="R20" i="330" s="1"/>
  <c r="Q18" i="330"/>
  <c r="S18" i="330" s="1"/>
  <c r="P18" i="330"/>
  <c r="R18" i="330" s="1"/>
  <c r="Q17" i="330"/>
  <c r="S17" i="330" s="1"/>
  <c r="P17" i="330"/>
  <c r="R17" i="330" s="1"/>
  <c r="R16" i="330"/>
  <c r="Q16" i="330"/>
  <c r="S16" i="330" s="1"/>
  <c r="P16" i="330"/>
  <c r="S15" i="330"/>
  <c r="R15" i="330"/>
  <c r="Q15" i="330"/>
  <c r="P15" i="330"/>
  <c r="R14" i="330"/>
  <c r="Q14" i="330"/>
  <c r="S14" i="330" s="1"/>
  <c r="P14" i="330"/>
  <c r="Q13" i="330"/>
  <c r="S13" i="330" s="1"/>
  <c r="P13" i="330"/>
  <c r="R13" i="330" s="1"/>
  <c r="I6" i="330"/>
  <c r="G6" i="330"/>
  <c r="K6" i="330" s="1"/>
  <c r="I5" i="330"/>
  <c r="G5" i="330"/>
  <c r="R120" i="329"/>
  <c r="P120" i="329"/>
  <c r="Q120" i="329" s="1"/>
  <c r="R119" i="329"/>
  <c r="P119" i="329"/>
  <c r="Q119" i="329" s="1"/>
  <c r="R118" i="329"/>
  <c r="P118" i="329"/>
  <c r="Q118" i="329" s="1"/>
  <c r="R117" i="329"/>
  <c r="P117" i="329"/>
  <c r="Q117" i="329" s="1"/>
  <c r="R115" i="329"/>
  <c r="P115" i="329"/>
  <c r="Q115" i="329" s="1"/>
  <c r="R114" i="329"/>
  <c r="P114" i="329"/>
  <c r="Q114" i="329" s="1"/>
  <c r="R112" i="329"/>
  <c r="Q112" i="329"/>
  <c r="P112" i="329"/>
  <c r="R111" i="329"/>
  <c r="P111" i="329"/>
  <c r="Q111" i="329" s="1"/>
  <c r="R109" i="329"/>
  <c r="P109" i="329"/>
  <c r="Q109" i="329" s="1"/>
  <c r="R108" i="329"/>
  <c r="P108" i="329"/>
  <c r="Q108" i="329" s="1"/>
  <c r="R107" i="329"/>
  <c r="P107" i="329"/>
  <c r="Q107" i="329" s="1"/>
  <c r="R106" i="329"/>
  <c r="P106" i="329"/>
  <c r="Q106" i="329" s="1"/>
  <c r="R105" i="329"/>
  <c r="P105" i="329"/>
  <c r="Q105" i="329" s="1"/>
  <c r="R103" i="329"/>
  <c r="P103" i="329"/>
  <c r="Q103" i="329" s="1"/>
  <c r="R102" i="329"/>
  <c r="P102" i="329"/>
  <c r="Q102" i="329" s="1"/>
  <c r="R101" i="329"/>
  <c r="P101" i="329"/>
  <c r="Q101" i="329" s="1"/>
  <c r="R99" i="329"/>
  <c r="P99" i="329"/>
  <c r="Q99" i="329" s="1"/>
  <c r="R98" i="329"/>
  <c r="P98" i="329"/>
  <c r="Q98" i="329" s="1"/>
  <c r="R96" i="329"/>
  <c r="P96" i="329"/>
  <c r="Q96" i="329" s="1"/>
  <c r="R95" i="329"/>
  <c r="P95" i="329"/>
  <c r="Q95" i="329" s="1"/>
  <c r="R94" i="329"/>
  <c r="P94" i="329"/>
  <c r="Q94" i="329" s="1"/>
  <c r="R92" i="329"/>
  <c r="P92" i="329"/>
  <c r="Q92" i="329" s="1"/>
  <c r="R91" i="329"/>
  <c r="P91" i="329"/>
  <c r="Q91" i="329" s="1"/>
  <c r="R89" i="329"/>
  <c r="P89" i="329"/>
  <c r="Q89" i="329" s="1"/>
  <c r="R88" i="329"/>
  <c r="P88" i="329"/>
  <c r="Q88" i="329" s="1"/>
  <c r="R87" i="329"/>
  <c r="P87" i="329"/>
  <c r="Q87" i="329" s="1"/>
  <c r="R86" i="329"/>
  <c r="P86" i="329"/>
  <c r="Q86" i="329" s="1"/>
  <c r="R85" i="329"/>
  <c r="P85" i="329"/>
  <c r="Q85" i="329" s="1"/>
  <c r="R84" i="329"/>
  <c r="P84" i="329"/>
  <c r="Q84" i="329" s="1"/>
  <c r="A78" i="329"/>
  <c r="Q74" i="329"/>
  <c r="S74" i="329" s="1"/>
  <c r="P74" i="329"/>
  <c r="R74" i="329" s="1"/>
  <c r="Q73" i="329"/>
  <c r="S73" i="329" s="1"/>
  <c r="P73" i="329"/>
  <c r="R73" i="329" s="1"/>
  <c r="Q72" i="329"/>
  <c r="S72" i="329" s="1"/>
  <c r="P72" i="329"/>
  <c r="R72" i="329" s="1"/>
  <c r="Q70" i="329"/>
  <c r="S70" i="329" s="1"/>
  <c r="P70" i="329"/>
  <c r="R70" i="329" s="1"/>
  <c r="Q69" i="329"/>
  <c r="S69" i="329" s="1"/>
  <c r="P69" i="329"/>
  <c r="R69" i="329" s="1"/>
  <c r="Q67" i="329"/>
  <c r="S67" i="329" s="1"/>
  <c r="P67" i="329"/>
  <c r="R67" i="329" s="1"/>
  <c r="Q66" i="329"/>
  <c r="S66" i="329" s="1"/>
  <c r="P66" i="329"/>
  <c r="R66" i="329" s="1"/>
  <c r="Q65" i="329"/>
  <c r="S65" i="329" s="1"/>
  <c r="P65" i="329"/>
  <c r="R65" i="329" s="1"/>
  <c r="Q64" i="329"/>
  <c r="S64" i="329" s="1"/>
  <c r="P64" i="329"/>
  <c r="R64" i="329" s="1"/>
  <c r="Q61" i="329"/>
  <c r="S61" i="329" s="1"/>
  <c r="P61" i="329"/>
  <c r="R61" i="329" s="1"/>
  <c r="Q60" i="329"/>
  <c r="S60" i="329" s="1"/>
  <c r="P60" i="329"/>
  <c r="R60" i="329" s="1"/>
  <c r="Q59" i="329"/>
  <c r="S59" i="329" s="1"/>
  <c r="P59" i="329"/>
  <c r="R59" i="329" s="1"/>
  <c r="Q57" i="329"/>
  <c r="S57" i="329" s="1"/>
  <c r="P57" i="329"/>
  <c r="R57" i="329" s="1"/>
  <c r="Q56" i="329"/>
  <c r="S56" i="329" s="1"/>
  <c r="P56" i="329"/>
  <c r="R56" i="329" s="1"/>
  <c r="R55" i="329"/>
  <c r="Q55" i="329"/>
  <c r="S55" i="329" s="1"/>
  <c r="P55" i="329"/>
  <c r="Q53" i="329"/>
  <c r="S53" i="329" s="1"/>
  <c r="P53" i="329"/>
  <c r="R53" i="329" s="1"/>
  <c r="Q52" i="329"/>
  <c r="S52" i="329" s="1"/>
  <c r="P52" i="329"/>
  <c r="R52" i="329" s="1"/>
  <c r="Q51" i="329"/>
  <c r="S51" i="329" s="1"/>
  <c r="P51" i="329"/>
  <c r="R51" i="329" s="1"/>
  <c r="Q49" i="329"/>
  <c r="S49" i="329" s="1"/>
  <c r="P49" i="329"/>
  <c r="R49" i="329" s="1"/>
  <c r="Q48" i="329"/>
  <c r="S48" i="329" s="1"/>
  <c r="P48" i="329"/>
  <c r="R48" i="329" s="1"/>
  <c r="Q47" i="329"/>
  <c r="S47" i="329" s="1"/>
  <c r="P47" i="329"/>
  <c r="R47" i="329" s="1"/>
  <c r="Q46" i="329"/>
  <c r="S46" i="329" s="1"/>
  <c r="P46" i="329"/>
  <c r="R46" i="329" s="1"/>
  <c r="Q44" i="329"/>
  <c r="S44" i="329" s="1"/>
  <c r="P44" i="329"/>
  <c r="R44" i="329" s="1"/>
  <c r="Q43" i="329"/>
  <c r="S43" i="329" s="1"/>
  <c r="P43" i="329"/>
  <c r="R43" i="329" s="1"/>
  <c r="Q42" i="329"/>
  <c r="S42" i="329" s="1"/>
  <c r="P42" i="329"/>
  <c r="R42" i="329" s="1"/>
  <c r="Q40" i="329"/>
  <c r="S40" i="329" s="1"/>
  <c r="P40" i="329"/>
  <c r="R40" i="329" s="1"/>
  <c r="Q39" i="329"/>
  <c r="S39" i="329" s="1"/>
  <c r="P39" i="329"/>
  <c r="R39" i="329" s="1"/>
  <c r="Q38" i="329"/>
  <c r="S38" i="329" s="1"/>
  <c r="P38" i="329"/>
  <c r="R38" i="329" s="1"/>
  <c r="R37" i="329"/>
  <c r="Q37" i="329"/>
  <c r="S37" i="329" s="1"/>
  <c r="P37" i="329"/>
  <c r="Q35" i="329"/>
  <c r="S35" i="329" s="1"/>
  <c r="P35" i="329"/>
  <c r="R35" i="329" s="1"/>
  <c r="Q34" i="329"/>
  <c r="S34" i="329" s="1"/>
  <c r="P34" i="329"/>
  <c r="R34" i="329" s="1"/>
  <c r="Q33" i="329"/>
  <c r="S33" i="329" s="1"/>
  <c r="P33" i="329"/>
  <c r="R33" i="329" s="1"/>
  <c r="Q32" i="329"/>
  <c r="S32" i="329" s="1"/>
  <c r="P32" i="329"/>
  <c r="R32" i="329" s="1"/>
  <c r="S31" i="329"/>
  <c r="Q31" i="329"/>
  <c r="P31" i="329"/>
  <c r="R31" i="329" s="1"/>
  <c r="Q30" i="329"/>
  <c r="S30" i="329" s="1"/>
  <c r="P30" i="329"/>
  <c r="R30" i="329" s="1"/>
  <c r="Q29" i="329"/>
  <c r="S29" i="329" s="1"/>
  <c r="P29" i="329"/>
  <c r="R29" i="329" s="1"/>
  <c r="Q28" i="329"/>
  <c r="S28" i="329" s="1"/>
  <c r="P28" i="329"/>
  <c r="R28" i="329" s="1"/>
  <c r="Q26" i="329"/>
  <c r="S26" i="329" s="1"/>
  <c r="P26" i="329"/>
  <c r="R26" i="329" s="1"/>
  <c r="Q25" i="329"/>
  <c r="S25" i="329" s="1"/>
  <c r="P25" i="329"/>
  <c r="R25" i="329" s="1"/>
  <c r="Q24" i="329"/>
  <c r="S24" i="329" s="1"/>
  <c r="P24" i="329"/>
  <c r="R24" i="329" s="1"/>
  <c r="Q23" i="329"/>
  <c r="S23" i="329" s="1"/>
  <c r="P23" i="329"/>
  <c r="R23" i="329" s="1"/>
  <c r="Q22" i="329"/>
  <c r="S22" i="329" s="1"/>
  <c r="P22" i="329"/>
  <c r="R22" i="329" s="1"/>
  <c r="Q21" i="329"/>
  <c r="S21" i="329" s="1"/>
  <c r="P21" i="329"/>
  <c r="R21" i="329" s="1"/>
  <c r="S20" i="329"/>
  <c r="Q20" i="329"/>
  <c r="P20" i="329"/>
  <c r="R20" i="329" s="1"/>
  <c r="Q18" i="329"/>
  <c r="S18" i="329" s="1"/>
  <c r="P18" i="329"/>
  <c r="R18" i="329" s="1"/>
  <c r="Q17" i="329"/>
  <c r="S17" i="329" s="1"/>
  <c r="P17" i="329"/>
  <c r="R17" i="329" s="1"/>
  <c r="Q16" i="329"/>
  <c r="S16" i="329" s="1"/>
  <c r="P16" i="329"/>
  <c r="R16" i="329" s="1"/>
  <c r="Q15" i="329"/>
  <c r="S15" i="329" s="1"/>
  <c r="P15" i="329"/>
  <c r="R15" i="329" s="1"/>
  <c r="Q14" i="329"/>
  <c r="S14" i="329" s="1"/>
  <c r="P14" i="329"/>
  <c r="R14" i="329" s="1"/>
  <c r="S13" i="329"/>
  <c r="Q13" i="329"/>
  <c r="P13" i="329"/>
  <c r="R13" i="329" s="1"/>
  <c r="I6" i="329"/>
  <c r="G6" i="329"/>
  <c r="I5" i="329"/>
  <c r="G5" i="329"/>
  <c r="E7" i="329" s="1"/>
  <c r="R120" i="328"/>
  <c r="P120" i="328"/>
  <c r="Q120" i="328" s="1"/>
  <c r="R119" i="328"/>
  <c r="P119" i="328"/>
  <c r="Q119" i="328" s="1"/>
  <c r="R118" i="328"/>
  <c r="Q118" i="328"/>
  <c r="P118" i="328"/>
  <c r="R117" i="328"/>
  <c r="P117" i="328"/>
  <c r="Q117" i="328" s="1"/>
  <c r="R115" i="328"/>
  <c r="P115" i="328"/>
  <c r="Q115" i="328" s="1"/>
  <c r="R114" i="328"/>
  <c r="Q114" i="328"/>
  <c r="P114" i="328"/>
  <c r="R112" i="328"/>
  <c r="P112" i="328"/>
  <c r="Q112" i="328" s="1"/>
  <c r="R111" i="328"/>
  <c r="P111" i="328"/>
  <c r="Q111" i="328" s="1"/>
  <c r="R109" i="328"/>
  <c r="P109" i="328"/>
  <c r="Q109" i="328" s="1"/>
  <c r="R108" i="328"/>
  <c r="P108" i="328"/>
  <c r="Q108" i="328" s="1"/>
  <c r="R107" i="328"/>
  <c r="P107" i="328"/>
  <c r="Q107" i="328" s="1"/>
  <c r="R106" i="328"/>
  <c r="P106" i="328"/>
  <c r="Q106" i="328" s="1"/>
  <c r="R105" i="328"/>
  <c r="Q105" i="328"/>
  <c r="P105" i="328"/>
  <c r="R103" i="328"/>
  <c r="P103" i="328"/>
  <c r="Q103" i="328" s="1"/>
  <c r="R102" i="328"/>
  <c r="P102" i="328"/>
  <c r="Q102" i="328" s="1"/>
  <c r="R101" i="328"/>
  <c r="P101" i="328"/>
  <c r="Q101" i="328" s="1"/>
  <c r="R99" i="328"/>
  <c r="P99" i="328"/>
  <c r="Q99" i="328" s="1"/>
  <c r="R98" i="328"/>
  <c r="P98" i="328"/>
  <c r="Q98" i="328" s="1"/>
  <c r="R96" i="328"/>
  <c r="P96" i="328"/>
  <c r="Q96" i="328" s="1"/>
  <c r="R95" i="328"/>
  <c r="P95" i="328"/>
  <c r="Q95" i="328" s="1"/>
  <c r="R94" i="328"/>
  <c r="P94" i="328"/>
  <c r="Q94" i="328" s="1"/>
  <c r="R92" i="328"/>
  <c r="P92" i="328"/>
  <c r="Q92" i="328" s="1"/>
  <c r="R91" i="328"/>
  <c r="P91" i="328"/>
  <c r="Q91" i="328" s="1"/>
  <c r="R89" i="328"/>
  <c r="P89" i="328"/>
  <c r="Q89" i="328" s="1"/>
  <c r="R88" i="328"/>
  <c r="P88" i="328"/>
  <c r="Q88" i="328" s="1"/>
  <c r="R87" i="328"/>
  <c r="P87" i="328"/>
  <c r="Q87" i="328" s="1"/>
  <c r="R86" i="328"/>
  <c r="P86" i="328"/>
  <c r="Q86" i="328" s="1"/>
  <c r="R85" i="328"/>
  <c r="P85" i="328"/>
  <c r="Q85" i="328" s="1"/>
  <c r="R84" i="328"/>
  <c r="P84" i="328"/>
  <c r="Q84" i="328" s="1"/>
  <c r="A78" i="328"/>
  <c r="Q74" i="328"/>
  <c r="S74" i="328" s="1"/>
  <c r="P74" i="328"/>
  <c r="R74" i="328" s="1"/>
  <c r="Q73" i="328"/>
  <c r="S73" i="328" s="1"/>
  <c r="P73" i="328"/>
  <c r="R73" i="328" s="1"/>
  <c r="S72" i="328"/>
  <c r="Q72" i="328"/>
  <c r="P72" i="328"/>
  <c r="R72" i="328" s="1"/>
  <c r="S70" i="328"/>
  <c r="Q70" i="328"/>
  <c r="P70" i="328"/>
  <c r="R70" i="328" s="1"/>
  <c r="Q69" i="328"/>
  <c r="S69" i="328" s="1"/>
  <c r="P69" i="328"/>
  <c r="R69" i="328" s="1"/>
  <c r="Q67" i="328"/>
  <c r="S67" i="328" s="1"/>
  <c r="P67" i="328"/>
  <c r="R67" i="328" s="1"/>
  <c r="Q66" i="328"/>
  <c r="S66" i="328" s="1"/>
  <c r="P66" i="328"/>
  <c r="R66" i="328" s="1"/>
  <c r="Q65" i="328"/>
  <c r="S65" i="328" s="1"/>
  <c r="P65" i="328"/>
  <c r="R65" i="328" s="1"/>
  <c r="Q64" i="328"/>
  <c r="S64" i="328" s="1"/>
  <c r="P64" i="328"/>
  <c r="R64" i="328" s="1"/>
  <c r="Q61" i="328"/>
  <c r="S61" i="328" s="1"/>
  <c r="P61" i="328"/>
  <c r="R61" i="328" s="1"/>
  <c r="Q60" i="328"/>
  <c r="S60" i="328" s="1"/>
  <c r="P60" i="328"/>
  <c r="R60" i="328" s="1"/>
  <c r="S59" i="328"/>
  <c r="Q59" i="328"/>
  <c r="P59" i="328"/>
  <c r="R59" i="328" s="1"/>
  <c r="S57" i="328"/>
  <c r="Q57" i="328"/>
  <c r="P57" i="328"/>
  <c r="R57" i="328" s="1"/>
  <c r="R56" i="328"/>
  <c r="Q56" i="328"/>
  <c r="S56" i="328" s="1"/>
  <c r="P56" i="328"/>
  <c r="Q55" i="328"/>
  <c r="S55" i="328" s="1"/>
  <c r="P55" i="328"/>
  <c r="R55" i="328" s="1"/>
  <c r="Q53" i="328"/>
  <c r="S53" i="328" s="1"/>
  <c r="P53" i="328"/>
  <c r="R53" i="328" s="1"/>
  <c r="Q52" i="328"/>
  <c r="S52" i="328" s="1"/>
  <c r="P52" i="328"/>
  <c r="R52" i="328" s="1"/>
  <c r="S51" i="328"/>
  <c r="Q51" i="328"/>
  <c r="P51" i="328"/>
  <c r="R51" i="328" s="1"/>
  <c r="S49" i="328"/>
  <c r="Q49" i="328"/>
  <c r="P49" i="328"/>
  <c r="R49" i="328" s="1"/>
  <c r="Q48" i="328"/>
  <c r="S48" i="328" s="1"/>
  <c r="P48" i="328"/>
  <c r="R48" i="328" s="1"/>
  <c r="Q47" i="328"/>
  <c r="S47" i="328" s="1"/>
  <c r="P47" i="328"/>
  <c r="R47" i="328" s="1"/>
  <c r="R46" i="328"/>
  <c r="Q46" i="328"/>
  <c r="S46" i="328" s="1"/>
  <c r="P46" i="328"/>
  <c r="Q44" i="328"/>
  <c r="S44" i="328" s="1"/>
  <c r="P44" i="328"/>
  <c r="R44" i="328" s="1"/>
  <c r="Q43" i="328"/>
  <c r="S43" i="328" s="1"/>
  <c r="P43" i="328"/>
  <c r="R43" i="328" s="1"/>
  <c r="Q42" i="328"/>
  <c r="S42" i="328" s="1"/>
  <c r="P42" i="328"/>
  <c r="R42" i="328" s="1"/>
  <c r="Q40" i="328"/>
  <c r="S40" i="328" s="1"/>
  <c r="P40" i="328"/>
  <c r="R40" i="328" s="1"/>
  <c r="S39" i="328"/>
  <c r="Q39" i="328"/>
  <c r="P39" i="328"/>
  <c r="R39" i="328" s="1"/>
  <c r="S38" i="328"/>
  <c r="Q38" i="328"/>
  <c r="P38" i="328"/>
  <c r="R38" i="328" s="1"/>
  <c r="Q37" i="328"/>
  <c r="S37" i="328" s="1"/>
  <c r="P37" i="328"/>
  <c r="R37" i="328" s="1"/>
  <c r="Q35" i="328"/>
  <c r="S35" i="328" s="1"/>
  <c r="P35" i="328"/>
  <c r="R35" i="328" s="1"/>
  <c r="Q34" i="328"/>
  <c r="S34" i="328" s="1"/>
  <c r="P34" i="328"/>
  <c r="R34" i="328" s="1"/>
  <c r="Q33" i="328"/>
  <c r="S33" i="328" s="1"/>
  <c r="P33" i="328"/>
  <c r="R33" i="328" s="1"/>
  <c r="Q32" i="328"/>
  <c r="S32" i="328" s="1"/>
  <c r="P32" i="328"/>
  <c r="R32" i="328" s="1"/>
  <c r="Q31" i="328"/>
  <c r="S31" i="328" s="1"/>
  <c r="P31" i="328"/>
  <c r="R31" i="328" s="1"/>
  <c r="Q30" i="328"/>
  <c r="S30" i="328" s="1"/>
  <c r="P30" i="328"/>
  <c r="R30" i="328" s="1"/>
  <c r="S29" i="328"/>
  <c r="Q29" i="328"/>
  <c r="P29" i="328"/>
  <c r="R29" i="328" s="1"/>
  <c r="S28" i="328"/>
  <c r="Q28" i="328"/>
  <c r="P28" i="328"/>
  <c r="R28" i="328" s="1"/>
  <c r="R26" i="328"/>
  <c r="Q26" i="328"/>
  <c r="S26" i="328" s="1"/>
  <c r="P26" i="328"/>
  <c r="Q25" i="328"/>
  <c r="S25" i="328" s="1"/>
  <c r="P25" i="328"/>
  <c r="R25" i="328" s="1"/>
  <c r="Q24" i="328"/>
  <c r="S24" i="328" s="1"/>
  <c r="P24" i="328"/>
  <c r="R24" i="328" s="1"/>
  <c r="Q23" i="328"/>
  <c r="S23" i="328" s="1"/>
  <c r="P23" i="328"/>
  <c r="R23" i="328" s="1"/>
  <c r="S22" i="328"/>
  <c r="Q22" i="328"/>
  <c r="P22" i="328"/>
  <c r="R22" i="328" s="1"/>
  <c r="S21" i="328"/>
  <c r="Q21" i="328"/>
  <c r="P21" i="328"/>
  <c r="R21" i="328" s="1"/>
  <c r="R20" i="328"/>
  <c r="Q20" i="328"/>
  <c r="S20" i="328" s="1"/>
  <c r="P20" i="328"/>
  <c r="Q18" i="328"/>
  <c r="S18" i="328" s="1"/>
  <c r="P18" i="328"/>
  <c r="R18" i="328" s="1"/>
  <c r="Q17" i="328"/>
  <c r="S17" i="328" s="1"/>
  <c r="P17" i="328"/>
  <c r="R17" i="328" s="1"/>
  <c r="Q16" i="328"/>
  <c r="S16" i="328" s="1"/>
  <c r="P16" i="328"/>
  <c r="R16" i="328" s="1"/>
  <c r="Q15" i="328"/>
  <c r="S15" i="328" s="1"/>
  <c r="P15" i="328"/>
  <c r="R15" i="328" s="1"/>
  <c r="Q14" i="328"/>
  <c r="S14" i="328" s="1"/>
  <c r="P14" i="328"/>
  <c r="R14" i="328" s="1"/>
  <c r="Q13" i="328"/>
  <c r="S13" i="328" s="1"/>
  <c r="P13" i="328"/>
  <c r="R13" i="328" s="1"/>
  <c r="I6" i="328"/>
  <c r="G6" i="328"/>
  <c r="K6" i="328" s="1"/>
  <c r="I5" i="328"/>
  <c r="K5" i="328" s="1"/>
  <c r="G5" i="328"/>
  <c r="E7" i="328" s="1"/>
  <c r="R120" i="327"/>
  <c r="P120" i="327"/>
  <c r="Q120" i="327" s="1"/>
  <c r="R119" i="327"/>
  <c r="P119" i="327"/>
  <c r="Q119" i="327" s="1"/>
  <c r="R118" i="327"/>
  <c r="P118" i="327"/>
  <c r="Q118" i="327" s="1"/>
  <c r="R117" i="327"/>
  <c r="P117" i="327"/>
  <c r="Q117" i="327" s="1"/>
  <c r="R115" i="327"/>
  <c r="P115" i="327"/>
  <c r="Q115" i="327" s="1"/>
  <c r="R114" i="327"/>
  <c r="P114" i="327"/>
  <c r="Q114" i="327" s="1"/>
  <c r="R112" i="327"/>
  <c r="P112" i="327"/>
  <c r="Q112" i="327" s="1"/>
  <c r="R111" i="327"/>
  <c r="P111" i="327"/>
  <c r="Q111" i="327" s="1"/>
  <c r="R109" i="327"/>
  <c r="P109" i="327"/>
  <c r="Q109" i="327" s="1"/>
  <c r="R108" i="327"/>
  <c r="P108" i="327"/>
  <c r="Q108" i="327" s="1"/>
  <c r="R107" i="327"/>
  <c r="P107" i="327"/>
  <c r="Q107" i="327" s="1"/>
  <c r="R106" i="327"/>
  <c r="P106" i="327"/>
  <c r="Q106" i="327" s="1"/>
  <c r="R105" i="327"/>
  <c r="P105" i="327"/>
  <c r="Q105" i="327" s="1"/>
  <c r="R103" i="327"/>
  <c r="Q103" i="327"/>
  <c r="P103" i="327"/>
  <c r="R102" i="327"/>
  <c r="P102" i="327"/>
  <c r="Q102" i="327" s="1"/>
  <c r="R101" i="327"/>
  <c r="P101" i="327"/>
  <c r="Q101" i="327" s="1"/>
  <c r="R99" i="327"/>
  <c r="Q99" i="327"/>
  <c r="P99" i="327"/>
  <c r="R98" i="327"/>
  <c r="P98" i="327"/>
  <c r="Q98" i="327" s="1"/>
  <c r="R96" i="327"/>
  <c r="P96" i="327"/>
  <c r="Q96" i="327" s="1"/>
  <c r="R95" i="327"/>
  <c r="P95" i="327"/>
  <c r="Q95" i="327" s="1"/>
  <c r="R94" i="327"/>
  <c r="P94" i="327"/>
  <c r="Q94" i="327" s="1"/>
  <c r="R92" i="327"/>
  <c r="P92" i="327"/>
  <c r="Q92" i="327" s="1"/>
  <c r="R91" i="327"/>
  <c r="P91" i="327"/>
  <c r="Q91" i="327" s="1"/>
  <c r="R89" i="327"/>
  <c r="Q89" i="327"/>
  <c r="P89" i="327"/>
  <c r="R88" i="327"/>
  <c r="P88" i="327"/>
  <c r="Q88" i="327" s="1"/>
  <c r="R87" i="327"/>
  <c r="P87" i="327"/>
  <c r="Q87" i="327" s="1"/>
  <c r="R86" i="327"/>
  <c r="P86" i="327"/>
  <c r="Q86" i="327" s="1"/>
  <c r="R85" i="327"/>
  <c r="P85" i="327"/>
  <c r="Q85" i="327" s="1"/>
  <c r="R84" i="327"/>
  <c r="P84" i="327"/>
  <c r="Q84" i="327" s="1"/>
  <c r="A78" i="327"/>
  <c r="Q74" i="327"/>
  <c r="S74" i="327" s="1"/>
  <c r="P74" i="327"/>
  <c r="R74" i="327" s="1"/>
  <c r="Q73" i="327"/>
  <c r="S73" i="327" s="1"/>
  <c r="P73" i="327"/>
  <c r="R73" i="327" s="1"/>
  <c r="Q72" i="327"/>
  <c r="S72" i="327" s="1"/>
  <c r="P72" i="327"/>
  <c r="R72" i="327" s="1"/>
  <c r="Q70" i="327"/>
  <c r="S70" i="327" s="1"/>
  <c r="P70" i="327"/>
  <c r="R70" i="327" s="1"/>
  <c r="Q69" i="327"/>
  <c r="S69" i="327" s="1"/>
  <c r="P69" i="327"/>
  <c r="R69" i="327" s="1"/>
  <c r="Q67" i="327"/>
  <c r="S67" i="327" s="1"/>
  <c r="P67" i="327"/>
  <c r="R67" i="327" s="1"/>
  <c r="S66" i="327"/>
  <c r="Q66" i="327"/>
  <c r="P66" i="327"/>
  <c r="R66" i="327" s="1"/>
  <c r="R65" i="327"/>
  <c r="Q65" i="327"/>
  <c r="S65" i="327" s="1"/>
  <c r="P65" i="327"/>
  <c r="R64" i="327"/>
  <c r="Q64" i="327"/>
  <c r="S64" i="327" s="1"/>
  <c r="P64" i="327"/>
  <c r="Q61" i="327"/>
  <c r="S61" i="327" s="1"/>
  <c r="P61" i="327"/>
  <c r="R61" i="327" s="1"/>
  <c r="Q60" i="327"/>
  <c r="S60" i="327" s="1"/>
  <c r="P60" i="327"/>
  <c r="R60" i="327" s="1"/>
  <c r="Q59" i="327"/>
  <c r="S59" i="327" s="1"/>
  <c r="P59" i="327"/>
  <c r="R59" i="327" s="1"/>
  <c r="S57" i="327"/>
  <c r="Q57" i="327"/>
  <c r="P57" i="327"/>
  <c r="R57" i="327" s="1"/>
  <c r="R56" i="327"/>
  <c r="Q56" i="327"/>
  <c r="S56" i="327" s="1"/>
  <c r="P56" i="327"/>
  <c r="R55" i="327"/>
  <c r="Q55" i="327"/>
  <c r="S55" i="327" s="1"/>
  <c r="P55" i="327"/>
  <c r="Q53" i="327"/>
  <c r="S53" i="327" s="1"/>
  <c r="P53" i="327"/>
  <c r="R53" i="327" s="1"/>
  <c r="Q52" i="327"/>
  <c r="S52" i="327" s="1"/>
  <c r="P52" i="327"/>
  <c r="R52" i="327" s="1"/>
  <c r="Q51" i="327"/>
  <c r="S51" i="327" s="1"/>
  <c r="P51" i="327"/>
  <c r="R51" i="327" s="1"/>
  <c r="Q49" i="327"/>
  <c r="S49" i="327" s="1"/>
  <c r="P49" i="327"/>
  <c r="R49" i="327" s="1"/>
  <c r="Q48" i="327"/>
  <c r="S48" i="327" s="1"/>
  <c r="P48" i="327"/>
  <c r="R48" i="327" s="1"/>
  <c r="Q47" i="327"/>
  <c r="S47" i="327" s="1"/>
  <c r="P47" i="327"/>
  <c r="R47" i="327" s="1"/>
  <c r="Q46" i="327"/>
  <c r="S46" i="327" s="1"/>
  <c r="P46" i="327"/>
  <c r="R46" i="327" s="1"/>
  <c r="S44" i="327"/>
  <c r="Q44" i="327"/>
  <c r="P44" i="327"/>
  <c r="R44" i="327" s="1"/>
  <c r="R43" i="327"/>
  <c r="Q43" i="327"/>
  <c r="S43" i="327" s="1"/>
  <c r="P43" i="327"/>
  <c r="R42" i="327"/>
  <c r="Q42" i="327"/>
  <c r="S42" i="327" s="1"/>
  <c r="P42" i="327"/>
  <c r="Q40" i="327"/>
  <c r="S40" i="327" s="1"/>
  <c r="P40" i="327"/>
  <c r="R40" i="327" s="1"/>
  <c r="Q39" i="327"/>
  <c r="S39" i="327" s="1"/>
  <c r="P39" i="327"/>
  <c r="R39" i="327" s="1"/>
  <c r="Q38" i="327"/>
  <c r="S38" i="327" s="1"/>
  <c r="P38" i="327"/>
  <c r="R38" i="327" s="1"/>
  <c r="S37" i="327"/>
  <c r="Q37" i="327"/>
  <c r="P37" i="327"/>
  <c r="R37" i="327" s="1"/>
  <c r="R35" i="327"/>
  <c r="Q35" i="327"/>
  <c r="S35" i="327" s="1"/>
  <c r="P35" i="327"/>
  <c r="R34" i="327"/>
  <c r="Q34" i="327"/>
  <c r="S34" i="327" s="1"/>
  <c r="P34" i="327"/>
  <c r="Q33" i="327"/>
  <c r="S33" i="327" s="1"/>
  <c r="P33" i="327"/>
  <c r="R33" i="327" s="1"/>
  <c r="Q32" i="327"/>
  <c r="S32" i="327" s="1"/>
  <c r="P32" i="327"/>
  <c r="R32" i="327" s="1"/>
  <c r="Q31" i="327"/>
  <c r="S31" i="327" s="1"/>
  <c r="P31" i="327"/>
  <c r="R31" i="327" s="1"/>
  <c r="Q30" i="327"/>
  <c r="S30" i="327" s="1"/>
  <c r="P30" i="327"/>
  <c r="R30" i="327" s="1"/>
  <c r="Q29" i="327"/>
  <c r="S29" i="327" s="1"/>
  <c r="P29" i="327"/>
  <c r="R29" i="327" s="1"/>
  <c r="Q28" i="327"/>
  <c r="S28" i="327" s="1"/>
  <c r="P28" i="327"/>
  <c r="R28" i="327" s="1"/>
  <c r="Q26" i="327"/>
  <c r="S26" i="327" s="1"/>
  <c r="P26" i="327"/>
  <c r="R26" i="327" s="1"/>
  <c r="S25" i="327"/>
  <c r="Q25" i="327"/>
  <c r="P25" i="327"/>
  <c r="R25" i="327" s="1"/>
  <c r="R24" i="327"/>
  <c r="Q24" i="327"/>
  <c r="S24" i="327" s="1"/>
  <c r="P24" i="327"/>
  <c r="R23" i="327"/>
  <c r="Q23" i="327"/>
  <c r="S23" i="327" s="1"/>
  <c r="P23" i="327"/>
  <c r="Q22" i="327"/>
  <c r="S22" i="327" s="1"/>
  <c r="P22" i="327"/>
  <c r="R22" i="327" s="1"/>
  <c r="Q21" i="327"/>
  <c r="S21" i="327" s="1"/>
  <c r="P21" i="327"/>
  <c r="R21" i="327" s="1"/>
  <c r="Q20" i="327"/>
  <c r="S20" i="327" s="1"/>
  <c r="P20" i="327"/>
  <c r="R20" i="327" s="1"/>
  <c r="S18" i="327"/>
  <c r="Q18" i="327"/>
  <c r="P18" i="327"/>
  <c r="R18" i="327" s="1"/>
  <c r="R17" i="327"/>
  <c r="Q17" i="327"/>
  <c r="S17" i="327" s="1"/>
  <c r="P17" i="327"/>
  <c r="R16" i="327"/>
  <c r="Q16" i="327"/>
  <c r="S16" i="327" s="1"/>
  <c r="P16" i="327"/>
  <c r="Q15" i="327"/>
  <c r="S15" i="327" s="1"/>
  <c r="P15" i="327"/>
  <c r="R15" i="327" s="1"/>
  <c r="Q14" i="327"/>
  <c r="S14" i="327" s="1"/>
  <c r="P14" i="327"/>
  <c r="R14" i="327" s="1"/>
  <c r="Q13" i="327"/>
  <c r="S13" i="327" s="1"/>
  <c r="P13" i="327"/>
  <c r="R13" i="327" s="1"/>
  <c r="I6" i="327"/>
  <c r="G6" i="327"/>
  <c r="K6" i="327" s="1"/>
  <c r="I5" i="327"/>
  <c r="G5" i="327"/>
  <c r="E7" i="327" s="1"/>
  <c r="R120" i="326"/>
  <c r="Q120" i="326"/>
  <c r="P120" i="326"/>
  <c r="R119" i="326"/>
  <c r="P119" i="326"/>
  <c r="Q119" i="326" s="1"/>
  <c r="R118" i="326"/>
  <c r="Q118" i="326"/>
  <c r="P118" i="326"/>
  <c r="R117" i="326"/>
  <c r="Q117" i="326"/>
  <c r="P117" i="326"/>
  <c r="R115" i="326"/>
  <c r="P115" i="326"/>
  <c r="Q115" i="326" s="1"/>
  <c r="R114" i="326"/>
  <c r="P114" i="326"/>
  <c r="Q114" i="326" s="1"/>
  <c r="R112" i="326"/>
  <c r="P112" i="326"/>
  <c r="Q112" i="326" s="1"/>
  <c r="R111" i="326"/>
  <c r="P111" i="326"/>
  <c r="Q111" i="326" s="1"/>
  <c r="R109" i="326"/>
  <c r="P109" i="326"/>
  <c r="Q109" i="326" s="1"/>
  <c r="R108" i="326"/>
  <c r="P108" i="326"/>
  <c r="Q108" i="326" s="1"/>
  <c r="R107" i="326"/>
  <c r="P107" i="326"/>
  <c r="Q107" i="326" s="1"/>
  <c r="R106" i="326"/>
  <c r="P106" i="326"/>
  <c r="Q106" i="326" s="1"/>
  <c r="R105" i="326"/>
  <c r="P105" i="326"/>
  <c r="Q105" i="326" s="1"/>
  <c r="R103" i="326"/>
  <c r="P103" i="326"/>
  <c r="Q103" i="326" s="1"/>
  <c r="R102" i="326"/>
  <c r="P102" i="326"/>
  <c r="Q102" i="326" s="1"/>
  <c r="R101" i="326"/>
  <c r="P101" i="326"/>
  <c r="Q101" i="326" s="1"/>
  <c r="R99" i="326"/>
  <c r="P99" i="326"/>
  <c r="Q99" i="326" s="1"/>
  <c r="R98" i="326"/>
  <c r="P98" i="326"/>
  <c r="Q98" i="326" s="1"/>
  <c r="R96" i="326"/>
  <c r="P96" i="326"/>
  <c r="Q96" i="326" s="1"/>
  <c r="R95" i="326"/>
  <c r="P95" i="326"/>
  <c r="Q95" i="326" s="1"/>
  <c r="R94" i="326"/>
  <c r="P94" i="326"/>
  <c r="Q94" i="326" s="1"/>
  <c r="R92" i="326"/>
  <c r="P92" i="326"/>
  <c r="Q92" i="326" s="1"/>
  <c r="R91" i="326"/>
  <c r="P91" i="326"/>
  <c r="Q91" i="326" s="1"/>
  <c r="R89" i="326"/>
  <c r="P89" i="326"/>
  <c r="Q89" i="326" s="1"/>
  <c r="R88" i="326"/>
  <c r="Q88" i="326"/>
  <c r="P88" i="326"/>
  <c r="R87" i="326"/>
  <c r="P87" i="326"/>
  <c r="Q87" i="326" s="1"/>
  <c r="R86" i="326"/>
  <c r="P86" i="326"/>
  <c r="Q86" i="326" s="1"/>
  <c r="R85" i="326"/>
  <c r="P85" i="326"/>
  <c r="Q85" i="326" s="1"/>
  <c r="R84" i="326"/>
  <c r="P84" i="326"/>
  <c r="Q84" i="326" s="1"/>
  <c r="A78" i="326"/>
  <c r="Q74" i="326"/>
  <c r="S74" i="326" s="1"/>
  <c r="P74" i="326"/>
  <c r="R74" i="326" s="1"/>
  <c r="Q73" i="326"/>
  <c r="S73" i="326" s="1"/>
  <c r="P73" i="326"/>
  <c r="R73" i="326" s="1"/>
  <c r="Q72" i="326"/>
  <c r="S72" i="326" s="1"/>
  <c r="P72" i="326"/>
  <c r="R72" i="326" s="1"/>
  <c r="Q70" i="326"/>
  <c r="S70" i="326" s="1"/>
  <c r="P70" i="326"/>
  <c r="R70" i="326" s="1"/>
  <c r="R69" i="326"/>
  <c r="Q69" i="326"/>
  <c r="S69" i="326" s="1"/>
  <c r="P69" i="326"/>
  <c r="Q67" i="326"/>
  <c r="S67" i="326" s="1"/>
  <c r="P67" i="326"/>
  <c r="R67" i="326" s="1"/>
  <c r="Q66" i="326"/>
  <c r="S66" i="326" s="1"/>
  <c r="P66" i="326"/>
  <c r="R66" i="326" s="1"/>
  <c r="Q65" i="326"/>
  <c r="S65" i="326" s="1"/>
  <c r="P65" i="326"/>
  <c r="R65" i="326" s="1"/>
  <c r="Q64" i="326"/>
  <c r="S64" i="326" s="1"/>
  <c r="P64" i="326"/>
  <c r="R64" i="326" s="1"/>
  <c r="Q61" i="326"/>
  <c r="S61" i="326" s="1"/>
  <c r="P61" i="326"/>
  <c r="R61" i="326" s="1"/>
  <c r="Q60" i="326"/>
  <c r="S60" i="326" s="1"/>
  <c r="P60" i="326"/>
  <c r="R60" i="326" s="1"/>
  <c r="Q59" i="326"/>
  <c r="S59" i="326" s="1"/>
  <c r="P59" i="326"/>
  <c r="R59" i="326" s="1"/>
  <c r="Q57" i="326"/>
  <c r="S57" i="326" s="1"/>
  <c r="P57" i="326"/>
  <c r="R57" i="326" s="1"/>
  <c r="Q56" i="326"/>
  <c r="S56" i="326" s="1"/>
  <c r="P56" i="326"/>
  <c r="R56" i="326" s="1"/>
  <c r="R55" i="326"/>
  <c r="Q55" i="326"/>
  <c r="S55" i="326" s="1"/>
  <c r="P55" i="326"/>
  <c r="Q53" i="326"/>
  <c r="S53" i="326" s="1"/>
  <c r="P53" i="326"/>
  <c r="R53" i="326" s="1"/>
  <c r="Q52" i="326"/>
  <c r="S52" i="326" s="1"/>
  <c r="P52" i="326"/>
  <c r="R52" i="326" s="1"/>
  <c r="Q51" i="326"/>
  <c r="S51" i="326" s="1"/>
  <c r="P51" i="326"/>
  <c r="R51" i="326" s="1"/>
  <c r="Q49" i="326"/>
  <c r="S49" i="326" s="1"/>
  <c r="P49" i="326"/>
  <c r="R49" i="326" s="1"/>
  <c r="Q48" i="326"/>
  <c r="S48" i="326" s="1"/>
  <c r="P48" i="326"/>
  <c r="R48" i="326" s="1"/>
  <c r="R47" i="326"/>
  <c r="Q47" i="326"/>
  <c r="S47" i="326" s="1"/>
  <c r="P47" i="326"/>
  <c r="Q46" i="326"/>
  <c r="S46" i="326" s="1"/>
  <c r="P46" i="326"/>
  <c r="R46" i="326" s="1"/>
  <c r="Q44" i="326"/>
  <c r="S44" i="326" s="1"/>
  <c r="P44" i="326"/>
  <c r="R44" i="326" s="1"/>
  <c r="Q43" i="326"/>
  <c r="S43" i="326" s="1"/>
  <c r="P43" i="326"/>
  <c r="R43" i="326" s="1"/>
  <c r="Q42" i="326"/>
  <c r="S42" i="326" s="1"/>
  <c r="P42" i="326"/>
  <c r="R42" i="326" s="1"/>
  <c r="Q40" i="326"/>
  <c r="S40" i="326" s="1"/>
  <c r="P40" i="326"/>
  <c r="R40" i="326" s="1"/>
  <c r="Q39" i="326"/>
  <c r="S39" i="326" s="1"/>
  <c r="P39" i="326"/>
  <c r="R39" i="326" s="1"/>
  <c r="Q38" i="326"/>
  <c r="S38" i="326" s="1"/>
  <c r="P38" i="326"/>
  <c r="R38" i="326" s="1"/>
  <c r="Q37" i="326"/>
  <c r="S37" i="326" s="1"/>
  <c r="P37" i="326"/>
  <c r="R37" i="326" s="1"/>
  <c r="Q35" i="326"/>
  <c r="S35" i="326" s="1"/>
  <c r="P35" i="326"/>
  <c r="R35" i="326" s="1"/>
  <c r="R34" i="326"/>
  <c r="Q34" i="326"/>
  <c r="S34" i="326" s="1"/>
  <c r="P34" i="326"/>
  <c r="Q33" i="326"/>
  <c r="S33" i="326" s="1"/>
  <c r="P33" i="326"/>
  <c r="R33" i="326" s="1"/>
  <c r="Q32" i="326"/>
  <c r="S32" i="326" s="1"/>
  <c r="P32" i="326"/>
  <c r="R32" i="326" s="1"/>
  <c r="Q31" i="326"/>
  <c r="S31" i="326" s="1"/>
  <c r="P31" i="326"/>
  <c r="R31" i="326" s="1"/>
  <c r="Q30" i="326"/>
  <c r="S30" i="326" s="1"/>
  <c r="P30" i="326"/>
  <c r="R30" i="326" s="1"/>
  <c r="Q29" i="326"/>
  <c r="S29" i="326" s="1"/>
  <c r="P29" i="326"/>
  <c r="R29" i="326" s="1"/>
  <c r="R28" i="326"/>
  <c r="Q28" i="326"/>
  <c r="S28" i="326" s="1"/>
  <c r="P28" i="326"/>
  <c r="Q26" i="326"/>
  <c r="S26" i="326" s="1"/>
  <c r="P26" i="326"/>
  <c r="R26" i="326" s="1"/>
  <c r="Q25" i="326"/>
  <c r="S25" i="326" s="1"/>
  <c r="P25" i="326"/>
  <c r="R25" i="326" s="1"/>
  <c r="Q24" i="326"/>
  <c r="S24" i="326" s="1"/>
  <c r="P24" i="326"/>
  <c r="R24" i="326" s="1"/>
  <c r="Q23" i="326"/>
  <c r="S23" i="326" s="1"/>
  <c r="P23" i="326"/>
  <c r="R23" i="326" s="1"/>
  <c r="Q22" i="326"/>
  <c r="S22" i="326" s="1"/>
  <c r="P22" i="326"/>
  <c r="R22" i="326" s="1"/>
  <c r="Q21" i="326"/>
  <c r="S21" i="326" s="1"/>
  <c r="P21" i="326"/>
  <c r="R21" i="326" s="1"/>
  <c r="Q20" i="326"/>
  <c r="S20" i="326" s="1"/>
  <c r="P20" i="326"/>
  <c r="R20" i="326" s="1"/>
  <c r="Q18" i="326"/>
  <c r="S18" i="326" s="1"/>
  <c r="P18" i="326"/>
  <c r="R18" i="326" s="1"/>
  <c r="Q17" i="326"/>
  <c r="S17" i="326" s="1"/>
  <c r="P17" i="326"/>
  <c r="R17" i="326" s="1"/>
  <c r="R16" i="326"/>
  <c r="Q16" i="326"/>
  <c r="S16" i="326" s="1"/>
  <c r="P16" i="326"/>
  <c r="Q15" i="326"/>
  <c r="S15" i="326" s="1"/>
  <c r="P15" i="326"/>
  <c r="R15" i="326" s="1"/>
  <c r="Q14" i="326"/>
  <c r="S14" i="326" s="1"/>
  <c r="P14" i="326"/>
  <c r="R14" i="326" s="1"/>
  <c r="Q13" i="326"/>
  <c r="S13" i="326" s="1"/>
  <c r="P13" i="326"/>
  <c r="R13" i="326" s="1"/>
  <c r="I6" i="326"/>
  <c r="G6" i="326"/>
  <c r="I5" i="326"/>
  <c r="G5" i="326"/>
  <c r="E7" i="326" s="1"/>
  <c r="R120" i="325"/>
  <c r="P120" i="325"/>
  <c r="Q120" i="325" s="1"/>
  <c r="R119" i="325"/>
  <c r="P119" i="325"/>
  <c r="Q119" i="325" s="1"/>
  <c r="R118" i="325"/>
  <c r="Q118" i="325"/>
  <c r="P118" i="325"/>
  <c r="R117" i="325"/>
  <c r="P117" i="325"/>
  <c r="Q117" i="325" s="1"/>
  <c r="R115" i="325"/>
  <c r="P115" i="325"/>
  <c r="Q115" i="325" s="1"/>
  <c r="R114" i="325"/>
  <c r="P114" i="325"/>
  <c r="Q114" i="325" s="1"/>
  <c r="R112" i="325"/>
  <c r="P112" i="325"/>
  <c r="Q112" i="325" s="1"/>
  <c r="R111" i="325"/>
  <c r="P111" i="325"/>
  <c r="Q111" i="325" s="1"/>
  <c r="R109" i="325"/>
  <c r="P109" i="325"/>
  <c r="Q109" i="325" s="1"/>
  <c r="R108" i="325"/>
  <c r="Q108" i="325"/>
  <c r="P108" i="325"/>
  <c r="R107" i="325"/>
  <c r="Q107" i="325"/>
  <c r="P107" i="325"/>
  <c r="R106" i="325"/>
  <c r="P106" i="325"/>
  <c r="Q106" i="325" s="1"/>
  <c r="R105" i="325"/>
  <c r="P105" i="325"/>
  <c r="Q105" i="325" s="1"/>
  <c r="R103" i="325"/>
  <c r="P103" i="325"/>
  <c r="Q103" i="325" s="1"/>
  <c r="R102" i="325"/>
  <c r="P102" i="325"/>
  <c r="Q102" i="325" s="1"/>
  <c r="R101" i="325"/>
  <c r="P101" i="325"/>
  <c r="Q101" i="325" s="1"/>
  <c r="R99" i="325"/>
  <c r="Q99" i="325"/>
  <c r="P99" i="325"/>
  <c r="R98" i="325"/>
  <c r="Q98" i="325"/>
  <c r="P98" i="325"/>
  <c r="R96" i="325"/>
  <c r="P96" i="325"/>
  <c r="Q96" i="325" s="1"/>
  <c r="R95" i="325"/>
  <c r="P95" i="325"/>
  <c r="Q95" i="325" s="1"/>
  <c r="R94" i="325"/>
  <c r="P94" i="325"/>
  <c r="Q94" i="325" s="1"/>
  <c r="R92" i="325"/>
  <c r="P92" i="325"/>
  <c r="Q92" i="325" s="1"/>
  <c r="R91" i="325"/>
  <c r="P91" i="325"/>
  <c r="Q91" i="325" s="1"/>
  <c r="R89" i="325"/>
  <c r="P89" i="325"/>
  <c r="Q89" i="325" s="1"/>
  <c r="R88" i="325"/>
  <c r="P88" i="325"/>
  <c r="Q88" i="325" s="1"/>
  <c r="R87" i="325"/>
  <c r="P87" i="325"/>
  <c r="Q87" i="325" s="1"/>
  <c r="R86" i="325"/>
  <c r="P86" i="325"/>
  <c r="Q86" i="325" s="1"/>
  <c r="R85" i="325"/>
  <c r="P85" i="325"/>
  <c r="Q85" i="325" s="1"/>
  <c r="R84" i="325"/>
  <c r="P84" i="325"/>
  <c r="Q84" i="325" s="1"/>
  <c r="A78" i="325"/>
  <c r="Q74" i="325"/>
  <c r="S74" i="325" s="1"/>
  <c r="P74" i="325"/>
  <c r="R74" i="325" s="1"/>
  <c r="Q73" i="325"/>
  <c r="S73" i="325" s="1"/>
  <c r="P73" i="325"/>
  <c r="R73" i="325" s="1"/>
  <c r="Q72" i="325"/>
  <c r="S72" i="325" s="1"/>
  <c r="P72" i="325"/>
  <c r="R72" i="325" s="1"/>
  <c r="Q70" i="325"/>
  <c r="S70" i="325" s="1"/>
  <c r="P70" i="325"/>
  <c r="R70" i="325" s="1"/>
  <c r="Q69" i="325"/>
  <c r="S69" i="325" s="1"/>
  <c r="P69" i="325"/>
  <c r="R69" i="325" s="1"/>
  <c r="Q67" i="325"/>
  <c r="S67" i="325" s="1"/>
  <c r="P67" i="325"/>
  <c r="R67" i="325" s="1"/>
  <c r="Q66" i="325"/>
  <c r="S66" i="325" s="1"/>
  <c r="P66" i="325"/>
  <c r="R66" i="325" s="1"/>
  <c r="Q65" i="325"/>
  <c r="S65" i="325" s="1"/>
  <c r="P65" i="325"/>
  <c r="R65" i="325" s="1"/>
  <c r="R64" i="325"/>
  <c r="Q64" i="325"/>
  <c r="S64" i="325" s="1"/>
  <c r="P64" i="325"/>
  <c r="Q61" i="325"/>
  <c r="S61" i="325" s="1"/>
  <c r="P61" i="325"/>
  <c r="R61" i="325" s="1"/>
  <c r="Q60" i="325"/>
  <c r="S60" i="325" s="1"/>
  <c r="P60" i="325"/>
  <c r="R60" i="325" s="1"/>
  <c r="Q59" i="325"/>
  <c r="S59" i="325" s="1"/>
  <c r="P59" i="325"/>
  <c r="R59" i="325" s="1"/>
  <c r="Q57" i="325"/>
  <c r="S57" i="325" s="1"/>
  <c r="P57" i="325"/>
  <c r="R57" i="325" s="1"/>
  <c r="Q56" i="325"/>
  <c r="S56" i="325" s="1"/>
  <c r="P56" i="325"/>
  <c r="R56" i="325" s="1"/>
  <c r="R55" i="325"/>
  <c r="Q55" i="325"/>
  <c r="S55" i="325" s="1"/>
  <c r="P55" i="325"/>
  <c r="Q53" i="325"/>
  <c r="S53" i="325" s="1"/>
  <c r="P53" i="325"/>
  <c r="R53" i="325" s="1"/>
  <c r="Q52" i="325"/>
  <c r="S52" i="325" s="1"/>
  <c r="P52" i="325"/>
  <c r="R52" i="325" s="1"/>
  <c r="Q51" i="325"/>
  <c r="S51" i="325" s="1"/>
  <c r="P51" i="325"/>
  <c r="R51" i="325" s="1"/>
  <c r="Q49" i="325"/>
  <c r="S49" i="325" s="1"/>
  <c r="P49" i="325"/>
  <c r="R49" i="325" s="1"/>
  <c r="Q48" i="325"/>
  <c r="S48" i="325" s="1"/>
  <c r="P48" i="325"/>
  <c r="R48" i="325" s="1"/>
  <c r="Q47" i="325"/>
  <c r="S47" i="325" s="1"/>
  <c r="P47" i="325"/>
  <c r="R47" i="325" s="1"/>
  <c r="Q46" i="325"/>
  <c r="S46" i="325" s="1"/>
  <c r="P46" i="325"/>
  <c r="R46" i="325" s="1"/>
  <c r="Q44" i="325"/>
  <c r="S44" i="325" s="1"/>
  <c r="P44" i="325"/>
  <c r="R44" i="325" s="1"/>
  <c r="Q43" i="325"/>
  <c r="S43" i="325" s="1"/>
  <c r="P43" i="325"/>
  <c r="R43" i="325" s="1"/>
  <c r="R42" i="325"/>
  <c r="Q42" i="325"/>
  <c r="S42" i="325" s="1"/>
  <c r="P42" i="325"/>
  <c r="Q40" i="325"/>
  <c r="S40" i="325" s="1"/>
  <c r="P40" i="325"/>
  <c r="R40" i="325" s="1"/>
  <c r="Q39" i="325"/>
  <c r="S39" i="325" s="1"/>
  <c r="P39" i="325"/>
  <c r="R39" i="325" s="1"/>
  <c r="Q38" i="325"/>
  <c r="S38" i="325" s="1"/>
  <c r="P38" i="325"/>
  <c r="R38" i="325" s="1"/>
  <c r="Q37" i="325"/>
  <c r="S37" i="325" s="1"/>
  <c r="P37" i="325"/>
  <c r="R37" i="325" s="1"/>
  <c r="Q35" i="325"/>
  <c r="S35" i="325" s="1"/>
  <c r="P35" i="325"/>
  <c r="R35" i="325" s="1"/>
  <c r="R34" i="325"/>
  <c r="Q34" i="325"/>
  <c r="S34" i="325" s="1"/>
  <c r="P34" i="325"/>
  <c r="Q33" i="325"/>
  <c r="S33" i="325" s="1"/>
  <c r="P33" i="325"/>
  <c r="R33" i="325" s="1"/>
  <c r="Q32" i="325"/>
  <c r="S32" i="325" s="1"/>
  <c r="P32" i="325"/>
  <c r="R32" i="325" s="1"/>
  <c r="Q31" i="325"/>
  <c r="S31" i="325" s="1"/>
  <c r="P31" i="325"/>
  <c r="R31" i="325" s="1"/>
  <c r="Q30" i="325"/>
  <c r="S30" i="325" s="1"/>
  <c r="P30" i="325"/>
  <c r="R30" i="325" s="1"/>
  <c r="Q29" i="325"/>
  <c r="S29" i="325" s="1"/>
  <c r="P29" i="325"/>
  <c r="R29" i="325" s="1"/>
  <c r="Q28" i="325"/>
  <c r="S28" i="325" s="1"/>
  <c r="P28" i="325"/>
  <c r="R28" i="325" s="1"/>
  <c r="Q26" i="325"/>
  <c r="S26" i="325" s="1"/>
  <c r="P26" i="325"/>
  <c r="R26" i="325" s="1"/>
  <c r="Q25" i="325"/>
  <c r="S25" i="325" s="1"/>
  <c r="P25" i="325"/>
  <c r="R25" i="325" s="1"/>
  <c r="Q24" i="325"/>
  <c r="S24" i="325" s="1"/>
  <c r="P24" i="325"/>
  <c r="R24" i="325" s="1"/>
  <c r="R23" i="325"/>
  <c r="Q23" i="325"/>
  <c r="S23" i="325" s="1"/>
  <c r="P23" i="325"/>
  <c r="Q22" i="325"/>
  <c r="S22" i="325" s="1"/>
  <c r="P22" i="325"/>
  <c r="R22" i="325" s="1"/>
  <c r="Q21" i="325"/>
  <c r="S21" i="325" s="1"/>
  <c r="P21" i="325"/>
  <c r="R21" i="325" s="1"/>
  <c r="Q20" i="325"/>
  <c r="S20" i="325" s="1"/>
  <c r="P20" i="325"/>
  <c r="R20" i="325" s="1"/>
  <c r="Q18" i="325"/>
  <c r="S18" i="325" s="1"/>
  <c r="P18" i="325"/>
  <c r="R18" i="325" s="1"/>
  <c r="Q17" i="325"/>
  <c r="S17" i="325" s="1"/>
  <c r="P17" i="325"/>
  <c r="R17" i="325" s="1"/>
  <c r="R16" i="325"/>
  <c r="Q16" i="325"/>
  <c r="S16" i="325" s="1"/>
  <c r="P16" i="325"/>
  <c r="Q15" i="325"/>
  <c r="S15" i="325" s="1"/>
  <c r="P15" i="325"/>
  <c r="R15" i="325" s="1"/>
  <c r="Q14" i="325"/>
  <c r="S14" i="325" s="1"/>
  <c r="P14" i="325"/>
  <c r="R14" i="325" s="1"/>
  <c r="Q13" i="325"/>
  <c r="S13" i="325" s="1"/>
  <c r="P13" i="325"/>
  <c r="R13" i="325" s="1"/>
  <c r="I6" i="325"/>
  <c r="G6" i="325"/>
  <c r="I5" i="325"/>
  <c r="G5" i="325"/>
  <c r="E7" i="325" s="1"/>
  <c r="R120" i="324"/>
  <c r="P120" i="324"/>
  <c r="Q120" i="324" s="1"/>
  <c r="R119" i="324"/>
  <c r="Q119" i="324"/>
  <c r="P119" i="324"/>
  <c r="R118" i="324"/>
  <c r="P118" i="324"/>
  <c r="Q118" i="324" s="1"/>
  <c r="R117" i="324"/>
  <c r="P117" i="324"/>
  <c r="Q117" i="324" s="1"/>
  <c r="R115" i="324"/>
  <c r="P115" i="324"/>
  <c r="Q115" i="324" s="1"/>
  <c r="R114" i="324"/>
  <c r="P114" i="324"/>
  <c r="Q114" i="324" s="1"/>
  <c r="R112" i="324"/>
  <c r="P112" i="324"/>
  <c r="Q112" i="324" s="1"/>
  <c r="R111" i="324"/>
  <c r="P111" i="324"/>
  <c r="Q111" i="324" s="1"/>
  <c r="R109" i="324"/>
  <c r="P109" i="324"/>
  <c r="Q109" i="324" s="1"/>
  <c r="R108" i="324"/>
  <c r="P108" i="324"/>
  <c r="Q108" i="324" s="1"/>
  <c r="R107" i="324"/>
  <c r="P107" i="324"/>
  <c r="Q107" i="324" s="1"/>
  <c r="R106" i="324"/>
  <c r="P106" i="324"/>
  <c r="Q106" i="324" s="1"/>
  <c r="R105" i="324"/>
  <c r="P105" i="324"/>
  <c r="Q105" i="324" s="1"/>
  <c r="R103" i="324"/>
  <c r="P103" i="324"/>
  <c r="Q103" i="324" s="1"/>
  <c r="R102" i="324"/>
  <c r="P102" i="324"/>
  <c r="Q102" i="324" s="1"/>
  <c r="R101" i="324"/>
  <c r="P101" i="324"/>
  <c r="Q101" i="324" s="1"/>
  <c r="R99" i="324"/>
  <c r="P99" i="324"/>
  <c r="Q99" i="324" s="1"/>
  <c r="R98" i="324"/>
  <c r="Q98" i="324"/>
  <c r="P98" i="324"/>
  <c r="R96" i="324"/>
  <c r="P96" i="324"/>
  <c r="Q96" i="324" s="1"/>
  <c r="R95" i="324"/>
  <c r="P95" i="324"/>
  <c r="Q95" i="324" s="1"/>
  <c r="R94" i="324"/>
  <c r="P94" i="324"/>
  <c r="Q94" i="324" s="1"/>
  <c r="R92" i="324"/>
  <c r="P92" i="324"/>
  <c r="Q92" i="324" s="1"/>
  <c r="R91" i="324"/>
  <c r="P91" i="324"/>
  <c r="Q91" i="324" s="1"/>
  <c r="R89" i="324"/>
  <c r="P89" i="324"/>
  <c r="Q89" i="324" s="1"/>
  <c r="R88" i="324"/>
  <c r="P88" i="324"/>
  <c r="Q88" i="324" s="1"/>
  <c r="R87" i="324"/>
  <c r="P87" i="324"/>
  <c r="Q87" i="324" s="1"/>
  <c r="R86" i="324"/>
  <c r="P86" i="324"/>
  <c r="Q86" i="324" s="1"/>
  <c r="R85" i="324"/>
  <c r="P85" i="324"/>
  <c r="Q85" i="324" s="1"/>
  <c r="R84" i="324"/>
  <c r="P84" i="324"/>
  <c r="Q84" i="324" s="1"/>
  <c r="A78" i="324"/>
  <c r="Q74" i="324"/>
  <c r="S74" i="324" s="1"/>
  <c r="P74" i="324"/>
  <c r="R74" i="324" s="1"/>
  <c r="Q73" i="324"/>
  <c r="S73" i="324" s="1"/>
  <c r="P73" i="324"/>
  <c r="R73" i="324" s="1"/>
  <c r="Q72" i="324"/>
  <c r="S72" i="324" s="1"/>
  <c r="P72" i="324"/>
  <c r="R72" i="324" s="1"/>
  <c r="S70" i="324"/>
  <c r="Q70" i="324"/>
  <c r="P70" i="324"/>
  <c r="R70" i="324" s="1"/>
  <c r="Q69" i="324"/>
  <c r="S69" i="324" s="1"/>
  <c r="P69" i="324"/>
  <c r="R69" i="324" s="1"/>
  <c r="Q67" i="324"/>
  <c r="S67" i="324" s="1"/>
  <c r="P67" i="324"/>
  <c r="R67" i="324" s="1"/>
  <c r="Q66" i="324"/>
  <c r="S66" i="324" s="1"/>
  <c r="P66" i="324"/>
  <c r="R66" i="324" s="1"/>
  <c r="Q65" i="324"/>
  <c r="S65" i="324" s="1"/>
  <c r="P65" i="324"/>
  <c r="R65" i="324" s="1"/>
  <c r="Q64" i="324"/>
  <c r="S64" i="324" s="1"/>
  <c r="P64" i="324"/>
  <c r="R64" i="324" s="1"/>
  <c r="Q61" i="324"/>
  <c r="S61" i="324" s="1"/>
  <c r="P61" i="324"/>
  <c r="R61" i="324" s="1"/>
  <c r="S60" i="324"/>
  <c r="Q60" i="324"/>
  <c r="P60" i="324"/>
  <c r="R60" i="324" s="1"/>
  <c r="Q59" i="324"/>
  <c r="S59" i="324" s="1"/>
  <c r="P59" i="324"/>
  <c r="R59" i="324" s="1"/>
  <c r="S57" i="324"/>
  <c r="Q57" i="324"/>
  <c r="P57" i="324"/>
  <c r="R57" i="324" s="1"/>
  <c r="Q56" i="324"/>
  <c r="S56" i="324" s="1"/>
  <c r="P56" i="324"/>
  <c r="R56" i="324" s="1"/>
  <c r="Q55" i="324"/>
  <c r="S55" i="324" s="1"/>
  <c r="P55" i="324"/>
  <c r="R55" i="324" s="1"/>
  <c r="S53" i="324"/>
  <c r="Q53" i="324"/>
  <c r="P53" i="324"/>
  <c r="R53" i="324" s="1"/>
  <c r="Q52" i="324"/>
  <c r="S52" i="324" s="1"/>
  <c r="P52" i="324"/>
  <c r="R52" i="324" s="1"/>
  <c r="Q51" i="324"/>
  <c r="S51" i="324" s="1"/>
  <c r="P51" i="324"/>
  <c r="R51" i="324" s="1"/>
  <c r="Q49" i="324"/>
  <c r="S49" i="324" s="1"/>
  <c r="P49" i="324"/>
  <c r="R49" i="324" s="1"/>
  <c r="Q48" i="324"/>
  <c r="S48" i="324" s="1"/>
  <c r="P48" i="324"/>
  <c r="R48" i="324" s="1"/>
  <c r="S47" i="324"/>
  <c r="Q47" i="324"/>
  <c r="P47" i="324"/>
  <c r="R47" i="324" s="1"/>
  <c r="Q46" i="324"/>
  <c r="S46" i="324" s="1"/>
  <c r="P46" i="324"/>
  <c r="R46" i="324" s="1"/>
  <c r="Q44" i="324"/>
  <c r="S44" i="324" s="1"/>
  <c r="P44" i="324"/>
  <c r="R44" i="324" s="1"/>
  <c r="S43" i="324"/>
  <c r="Q43" i="324"/>
  <c r="P43" i="324"/>
  <c r="R43" i="324" s="1"/>
  <c r="Q42" i="324"/>
  <c r="S42" i="324" s="1"/>
  <c r="P42" i="324"/>
  <c r="R42" i="324" s="1"/>
  <c r="Q40" i="324"/>
  <c r="S40" i="324" s="1"/>
  <c r="P40" i="324"/>
  <c r="R40" i="324" s="1"/>
  <c r="Q39" i="324"/>
  <c r="S39" i="324" s="1"/>
  <c r="P39" i="324"/>
  <c r="R39" i="324" s="1"/>
  <c r="Q38" i="324"/>
  <c r="S38" i="324" s="1"/>
  <c r="P38" i="324"/>
  <c r="R38" i="324" s="1"/>
  <c r="S37" i="324"/>
  <c r="Q37" i="324"/>
  <c r="P37" i="324"/>
  <c r="R37" i="324" s="1"/>
  <c r="Q35" i="324"/>
  <c r="S35" i="324" s="1"/>
  <c r="P35" i="324"/>
  <c r="R35" i="324" s="1"/>
  <c r="Q34" i="324"/>
  <c r="S34" i="324" s="1"/>
  <c r="P34" i="324"/>
  <c r="R34" i="324" s="1"/>
  <c r="Q33" i="324"/>
  <c r="S33" i="324" s="1"/>
  <c r="P33" i="324"/>
  <c r="R33" i="324" s="1"/>
  <c r="S32" i="324"/>
  <c r="Q32" i="324"/>
  <c r="P32" i="324"/>
  <c r="R32" i="324" s="1"/>
  <c r="Q31" i="324"/>
  <c r="S31" i="324" s="1"/>
  <c r="P31" i="324"/>
  <c r="R31" i="324" s="1"/>
  <c r="Q30" i="324"/>
  <c r="S30" i="324" s="1"/>
  <c r="P30" i="324"/>
  <c r="R30" i="324" s="1"/>
  <c r="Q29" i="324"/>
  <c r="S29" i="324" s="1"/>
  <c r="P29" i="324"/>
  <c r="R29" i="324" s="1"/>
  <c r="S28" i="324"/>
  <c r="Q28" i="324"/>
  <c r="P28" i="324"/>
  <c r="R28" i="324" s="1"/>
  <c r="Q26" i="324"/>
  <c r="S26" i="324" s="1"/>
  <c r="P26" i="324"/>
  <c r="R26" i="324" s="1"/>
  <c r="Q25" i="324"/>
  <c r="S25" i="324" s="1"/>
  <c r="P25" i="324"/>
  <c r="R25" i="324" s="1"/>
  <c r="Q24" i="324"/>
  <c r="S24" i="324" s="1"/>
  <c r="P24" i="324"/>
  <c r="R24" i="324" s="1"/>
  <c r="S23" i="324"/>
  <c r="Q23" i="324"/>
  <c r="P23" i="324"/>
  <c r="R23" i="324" s="1"/>
  <c r="Q22" i="324"/>
  <c r="S22" i="324" s="1"/>
  <c r="P22" i="324"/>
  <c r="R22" i="324" s="1"/>
  <c r="Q21" i="324"/>
  <c r="S21" i="324" s="1"/>
  <c r="P21" i="324"/>
  <c r="R21" i="324" s="1"/>
  <c r="Q20" i="324"/>
  <c r="S20" i="324" s="1"/>
  <c r="P20" i="324"/>
  <c r="R20" i="324" s="1"/>
  <c r="S18" i="324"/>
  <c r="Q18" i="324"/>
  <c r="P18" i="324"/>
  <c r="R18" i="324" s="1"/>
  <c r="Q17" i="324"/>
  <c r="S17" i="324" s="1"/>
  <c r="P17" i="324"/>
  <c r="R17" i="324" s="1"/>
  <c r="Q16" i="324"/>
  <c r="S16" i="324" s="1"/>
  <c r="P16" i="324"/>
  <c r="R16" i="324" s="1"/>
  <c r="Q15" i="324"/>
  <c r="S15" i="324" s="1"/>
  <c r="P15" i="324"/>
  <c r="R15" i="324" s="1"/>
  <c r="S14" i="324"/>
  <c r="Q14" i="324"/>
  <c r="P14" i="324"/>
  <c r="R14" i="324" s="1"/>
  <c r="Q13" i="324"/>
  <c r="S13" i="324" s="1"/>
  <c r="P13" i="324"/>
  <c r="R13" i="324" s="1"/>
  <c r="I6" i="324"/>
  <c r="G6" i="324"/>
  <c r="K6" i="324" s="1"/>
  <c r="I5" i="324"/>
  <c r="G5" i="324"/>
  <c r="K5" i="324" s="1"/>
  <c r="R120" i="323"/>
  <c r="P120" i="323"/>
  <c r="Q120" i="323" s="1"/>
  <c r="R119" i="323"/>
  <c r="P119" i="323"/>
  <c r="Q119" i="323" s="1"/>
  <c r="R118" i="323"/>
  <c r="P118" i="323"/>
  <c r="Q118" i="323" s="1"/>
  <c r="R117" i="323"/>
  <c r="P117" i="323"/>
  <c r="Q117" i="323" s="1"/>
  <c r="R115" i="323"/>
  <c r="Q115" i="323"/>
  <c r="P115" i="323"/>
  <c r="R114" i="323"/>
  <c r="P114" i="323"/>
  <c r="Q114" i="323" s="1"/>
  <c r="R112" i="323"/>
  <c r="P112" i="323"/>
  <c r="Q112" i="323" s="1"/>
  <c r="R111" i="323"/>
  <c r="P111" i="323"/>
  <c r="Q111" i="323" s="1"/>
  <c r="R109" i="323"/>
  <c r="P109" i="323"/>
  <c r="Q109" i="323" s="1"/>
  <c r="R108" i="323"/>
  <c r="P108" i="323"/>
  <c r="Q108" i="323" s="1"/>
  <c r="R107" i="323"/>
  <c r="P107" i="323"/>
  <c r="Q107" i="323" s="1"/>
  <c r="R106" i="323"/>
  <c r="P106" i="323"/>
  <c r="Q106" i="323" s="1"/>
  <c r="R105" i="323"/>
  <c r="P105" i="323"/>
  <c r="Q105" i="323" s="1"/>
  <c r="R103" i="323"/>
  <c r="P103" i="323"/>
  <c r="Q103" i="323" s="1"/>
  <c r="R102" i="323"/>
  <c r="P102" i="323"/>
  <c r="Q102" i="323" s="1"/>
  <c r="R101" i="323"/>
  <c r="P101" i="323"/>
  <c r="Q101" i="323" s="1"/>
  <c r="R99" i="323"/>
  <c r="P99" i="323"/>
  <c r="Q99" i="323" s="1"/>
  <c r="R98" i="323"/>
  <c r="P98" i="323"/>
  <c r="Q98" i="323" s="1"/>
  <c r="R96" i="323"/>
  <c r="P96" i="323"/>
  <c r="Q96" i="323" s="1"/>
  <c r="R95" i="323"/>
  <c r="P95" i="323"/>
  <c r="Q95" i="323" s="1"/>
  <c r="R94" i="323"/>
  <c r="Q94" i="323"/>
  <c r="P94" i="323"/>
  <c r="R92" i="323"/>
  <c r="P92" i="323"/>
  <c r="Q92" i="323" s="1"/>
  <c r="R91" i="323"/>
  <c r="P91" i="323"/>
  <c r="Q91" i="323" s="1"/>
  <c r="R89" i="323"/>
  <c r="P89" i="323"/>
  <c r="Q89" i="323" s="1"/>
  <c r="R88" i="323"/>
  <c r="P88" i="323"/>
  <c r="Q88" i="323" s="1"/>
  <c r="R87" i="323"/>
  <c r="P87" i="323"/>
  <c r="Q87" i="323" s="1"/>
  <c r="R86" i="323"/>
  <c r="P86" i="323"/>
  <c r="Q86" i="323" s="1"/>
  <c r="R85" i="323"/>
  <c r="P85" i="323"/>
  <c r="Q85" i="323" s="1"/>
  <c r="R84" i="323"/>
  <c r="P84" i="323"/>
  <c r="Q84" i="323" s="1"/>
  <c r="A78" i="323"/>
  <c r="R74" i="323"/>
  <c r="Q74" i="323"/>
  <c r="S74" i="323" s="1"/>
  <c r="P74" i="323"/>
  <c r="R73" i="323"/>
  <c r="Q73" i="323"/>
  <c r="S73" i="323" s="1"/>
  <c r="P73" i="323"/>
  <c r="R72" i="323"/>
  <c r="Q72" i="323"/>
  <c r="S72" i="323" s="1"/>
  <c r="P72" i="323"/>
  <c r="R70" i="323"/>
  <c r="Q70" i="323"/>
  <c r="S70" i="323" s="1"/>
  <c r="P70" i="323"/>
  <c r="R69" i="323"/>
  <c r="Q69" i="323"/>
  <c r="S69" i="323" s="1"/>
  <c r="P69" i="323"/>
  <c r="R67" i="323"/>
  <c r="Q67" i="323"/>
  <c r="S67" i="323" s="1"/>
  <c r="P67" i="323"/>
  <c r="R66" i="323"/>
  <c r="Q66" i="323"/>
  <c r="S66" i="323" s="1"/>
  <c r="P66" i="323"/>
  <c r="R65" i="323"/>
  <c r="Q65" i="323"/>
  <c r="S65" i="323" s="1"/>
  <c r="P65" i="323"/>
  <c r="R64" i="323"/>
  <c r="Q64" i="323"/>
  <c r="S64" i="323" s="1"/>
  <c r="P64" i="323"/>
  <c r="R61" i="323"/>
  <c r="Q61" i="323"/>
  <c r="S61" i="323" s="1"/>
  <c r="P61" i="323"/>
  <c r="R60" i="323"/>
  <c r="Q60" i="323"/>
  <c r="S60" i="323" s="1"/>
  <c r="P60" i="323"/>
  <c r="R59" i="323"/>
  <c r="Q59" i="323"/>
  <c r="S59" i="323" s="1"/>
  <c r="P59" i="323"/>
  <c r="R57" i="323"/>
  <c r="Q57" i="323"/>
  <c r="S57" i="323" s="1"/>
  <c r="P57" i="323"/>
  <c r="R56" i="323"/>
  <c r="Q56" i="323"/>
  <c r="S56" i="323" s="1"/>
  <c r="P56" i="323"/>
  <c r="R55" i="323"/>
  <c r="Q55" i="323"/>
  <c r="S55" i="323" s="1"/>
  <c r="P55" i="323"/>
  <c r="R53" i="323"/>
  <c r="Q53" i="323"/>
  <c r="S53" i="323" s="1"/>
  <c r="P53" i="323"/>
  <c r="R52" i="323"/>
  <c r="Q52" i="323"/>
  <c r="S52" i="323" s="1"/>
  <c r="P52" i="323"/>
  <c r="R51" i="323"/>
  <c r="Q51" i="323"/>
  <c r="S51" i="323" s="1"/>
  <c r="P51" i="323"/>
  <c r="R49" i="323"/>
  <c r="Q49" i="323"/>
  <c r="S49" i="323" s="1"/>
  <c r="P49" i="323"/>
  <c r="R48" i="323"/>
  <c r="Q48" i="323"/>
  <c r="S48" i="323" s="1"/>
  <c r="P48" i="323"/>
  <c r="R47" i="323"/>
  <c r="Q47" i="323"/>
  <c r="S47" i="323" s="1"/>
  <c r="P47" i="323"/>
  <c r="R46" i="323"/>
  <c r="Q46" i="323"/>
  <c r="S46" i="323" s="1"/>
  <c r="P46" i="323"/>
  <c r="R44" i="323"/>
  <c r="Q44" i="323"/>
  <c r="S44" i="323" s="1"/>
  <c r="P44" i="323"/>
  <c r="R43" i="323"/>
  <c r="Q43" i="323"/>
  <c r="S43" i="323" s="1"/>
  <c r="P43" i="323"/>
  <c r="R42" i="323"/>
  <c r="Q42" i="323"/>
  <c r="S42" i="323" s="1"/>
  <c r="P42" i="323"/>
  <c r="R40" i="323"/>
  <c r="Q40" i="323"/>
  <c r="S40" i="323" s="1"/>
  <c r="P40" i="323"/>
  <c r="R39" i="323"/>
  <c r="Q39" i="323"/>
  <c r="S39" i="323" s="1"/>
  <c r="P39" i="323"/>
  <c r="R38" i="323"/>
  <c r="Q38" i="323"/>
  <c r="S38" i="323" s="1"/>
  <c r="P38" i="323"/>
  <c r="R37" i="323"/>
  <c r="Q37" i="323"/>
  <c r="S37" i="323" s="1"/>
  <c r="P37" i="323"/>
  <c r="R35" i="323"/>
  <c r="Q35" i="323"/>
  <c r="S35" i="323" s="1"/>
  <c r="P35" i="323"/>
  <c r="R34" i="323"/>
  <c r="Q34" i="323"/>
  <c r="S34" i="323" s="1"/>
  <c r="P34" i="323"/>
  <c r="R33" i="323"/>
  <c r="Q33" i="323"/>
  <c r="S33" i="323" s="1"/>
  <c r="P33" i="323"/>
  <c r="R32" i="323"/>
  <c r="Q32" i="323"/>
  <c r="S32" i="323" s="1"/>
  <c r="P32" i="323"/>
  <c r="R31" i="323"/>
  <c r="Q31" i="323"/>
  <c r="S31" i="323" s="1"/>
  <c r="P31" i="323"/>
  <c r="R30" i="323"/>
  <c r="Q30" i="323"/>
  <c r="S30" i="323" s="1"/>
  <c r="P30" i="323"/>
  <c r="R29" i="323"/>
  <c r="Q29" i="323"/>
  <c r="S29" i="323" s="1"/>
  <c r="P29" i="323"/>
  <c r="R28" i="323"/>
  <c r="Q28" i="323"/>
  <c r="S28" i="323" s="1"/>
  <c r="P28" i="323"/>
  <c r="R26" i="323"/>
  <c r="Q26" i="323"/>
  <c r="S26" i="323" s="1"/>
  <c r="P26" i="323"/>
  <c r="R25" i="323"/>
  <c r="Q25" i="323"/>
  <c r="S25" i="323" s="1"/>
  <c r="P25" i="323"/>
  <c r="R24" i="323"/>
  <c r="Q24" i="323"/>
  <c r="S24" i="323" s="1"/>
  <c r="P24" i="323"/>
  <c r="R23" i="323"/>
  <c r="Q23" i="323"/>
  <c r="S23" i="323" s="1"/>
  <c r="P23" i="323"/>
  <c r="R22" i="323"/>
  <c r="Q22" i="323"/>
  <c r="S22" i="323" s="1"/>
  <c r="P22" i="323"/>
  <c r="R21" i="323"/>
  <c r="Q21" i="323"/>
  <c r="S21" i="323" s="1"/>
  <c r="P21" i="323"/>
  <c r="R20" i="323"/>
  <c r="Q20" i="323"/>
  <c r="S20" i="323" s="1"/>
  <c r="P20" i="323"/>
  <c r="R18" i="323"/>
  <c r="Q18" i="323"/>
  <c r="S18" i="323" s="1"/>
  <c r="P18" i="323"/>
  <c r="R17" i="323"/>
  <c r="Q17" i="323"/>
  <c r="S17" i="323" s="1"/>
  <c r="P17" i="323"/>
  <c r="R16" i="323"/>
  <c r="Q16" i="323"/>
  <c r="S16" i="323" s="1"/>
  <c r="P16" i="323"/>
  <c r="R15" i="323"/>
  <c r="Q15" i="323"/>
  <c r="S15" i="323" s="1"/>
  <c r="P15" i="323"/>
  <c r="R14" i="323"/>
  <c r="Q14" i="323"/>
  <c r="S14" i="323" s="1"/>
  <c r="P14" i="323"/>
  <c r="R13" i="323"/>
  <c r="Q13" i="323"/>
  <c r="S13" i="323" s="1"/>
  <c r="P13" i="323"/>
  <c r="I6" i="323"/>
  <c r="G6" i="323"/>
  <c r="K6" i="323" s="1"/>
  <c r="I5" i="323"/>
  <c r="G5" i="323"/>
  <c r="E7" i="323" s="1"/>
  <c r="R120" i="322"/>
  <c r="P120" i="322"/>
  <c r="Q120" i="322" s="1"/>
  <c r="R119" i="322"/>
  <c r="P119" i="322"/>
  <c r="Q119" i="322" s="1"/>
  <c r="R118" i="322"/>
  <c r="Q118" i="322"/>
  <c r="P118" i="322"/>
  <c r="R117" i="322"/>
  <c r="P117" i="322"/>
  <c r="Q117" i="322" s="1"/>
  <c r="R115" i="322"/>
  <c r="P115" i="322"/>
  <c r="Q115" i="322" s="1"/>
  <c r="R114" i="322"/>
  <c r="P114" i="322"/>
  <c r="Q114" i="322" s="1"/>
  <c r="R112" i="322"/>
  <c r="P112" i="322"/>
  <c r="Q112" i="322" s="1"/>
  <c r="R111" i="322"/>
  <c r="P111" i="322"/>
  <c r="Q111" i="322" s="1"/>
  <c r="R109" i="322"/>
  <c r="P109" i="322"/>
  <c r="Q109" i="322" s="1"/>
  <c r="R108" i="322"/>
  <c r="P108" i="322"/>
  <c r="Q108" i="322" s="1"/>
  <c r="R107" i="322"/>
  <c r="P107" i="322"/>
  <c r="Q107" i="322" s="1"/>
  <c r="R106" i="322"/>
  <c r="Q106" i="322"/>
  <c r="P106" i="322"/>
  <c r="R105" i="322"/>
  <c r="P105" i="322"/>
  <c r="Q105" i="322" s="1"/>
  <c r="R103" i="322"/>
  <c r="P103" i="322"/>
  <c r="Q103" i="322" s="1"/>
  <c r="R102" i="322"/>
  <c r="P102" i="322"/>
  <c r="Q102" i="322" s="1"/>
  <c r="R101" i="322"/>
  <c r="P101" i="322"/>
  <c r="Q101" i="322" s="1"/>
  <c r="R99" i="322"/>
  <c r="P99" i="322"/>
  <c r="Q99" i="322" s="1"/>
  <c r="R98" i="322"/>
  <c r="P98" i="322"/>
  <c r="Q98" i="322" s="1"/>
  <c r="R96" i="322"/>
  <c r="P96" i="322"/>
  <c r="Q96" i="322" s="1"/>
  <c r="R95" i="322"/>
  <c r="P95" i="322"/>
  <c r="Q95" i="322" s="1"/>
  <c r="R94" i="322"/>
  <c r="P94" i="322"/>
  <c r="Q94" i="322" s="1"/>
  <c r="R92" i="322"/>
  <c r="P92" i="322"/>
  <c r="Q92" i="322" s="1"/>
  <c r="R91" i="322"/>
  <c r="P91" i="322"/>
  <c r="Q91" i="322" s="1"/>
  <c r="R89" i="322"/>
  <c r="P89" i="322"/>
  <c r="Q89" i="322" s="1"/>
  <c r="R88" i="322"/>
  <c r="P88" i="322"/>
  <c r="Q88" i="322" s="1"/>
  <c r="R87" i="322"/>
  <c r="P87" i="322"/>
  <c r="Q87" i="322" s="1"/>
  <c r="R86" i="322"/>
  <c r="P86" i="322"/>
  <c r="Q86" i="322" s="1"/>
  <c r="R85" i="322"/>
  <c r="P85" i="322"/>
  <c r="Q85" i="322" s="1"/>
  <c r="R84" i="322"/>
  <c r="P84" i="322"/>
  <c r="Q84" i="322" s="1"/>
  <c r="A78" i="322"/>
  <c r="Q74" i="322"/>
  <c r="S74" i="322" s="1"/>
  <c r="P74" i="322"/>
  <c r="R74" i="322" s="1"/>
  <c r="Q73" i="322"/>
  <c r="S73" i="322" s="1"/>
  <c r="P73" i="322"/>
  <c r="R73" i="322" s="1"/>
  <c r="R72" i="322"/>
  <c r="Q72" i="322"/>
  <c r="S72" i="322" s="1"/>
  <c r="P72" i="322"/>
  <c r="Q70" i="322"/>
  <c r="S70" i="322" s="1"/>
  <c r="P70" i="322"/>
  <c r="R70" i="322" s="1"/>
  <c r="Q69" i="322"/>
  <c r="S69" i="322" s="1"/>
  <c r="P69" i="322"/>
  <c r="R69" i="322" s="1"/>
  <c r="Q67" i="322"/>
  <c r="S67" i="322" s="1"/>
  <c r="P67" i="322"/>
  <c r="R67" i="322" s="1"/>
  <c r="Q66" i="322"/>
  <c r="S66" i="322" s="1"/>
  <c r="P66" i="322"/>
  <c r="R66" i="322" s="1"/>
  <c r="R65" i="322"/>
  <c r="Q65" i="322"/>
  <c r="S65" i="322" s="1"/>
  <c r="P65" i="322"/>
  <c r="Q64" i="322"/>
  <c r="S64" i="322" s="1"/>
  <c r="P64" i="322"/>
  <c r="R64" i="322" s="1"/>
  <c r="Q61" i="322"/>
  <c r="S61" i="322" s="1"/>
  <c r="P61" i="322"/>
  <c r="R61" i="322" s="1"/>
  <c r="R60" i="322"/>
  <c r="Q60" i="322"/>
  <c r="S60" i="322" s="1"/>
  <c r="P60" i="322"/>
  <c r="Q59" i="322"/>
  <c r="S59" i="322" s="1"/>
  <c r="P59" i="322"/>
  <c r="R59" i="322" s="1"/>
  <c r="Q57" i="322"/>
  <c r="S57" i="322" s="1"/>
  <c r="P57" i="322"/>
  <c r="R57" i="322" s="1"/>
  <c r="Q56" i="322"/>
  <c r="S56" i="322" s="1"/>
  <c r="P56" i="322"/>
  <c r="R56" i="322" s="1"/>
  <c r="Q55" i="322"/>
  <c r="S55" i="322" s="1"/>
  <c r="P55" i="322"/>
  <c r="R55" i="322" s="1"/>
  <c r="R53" i="322"/>
  <c r="Q53" i="322"/>
  <c r="S53" i="322" s="1"/>
  <c r="P53" i="322"/>
  <c r="Q52" i="322"/>
  <c r="S52" i="322" s="1"/>
  <c r="P52" i="322"/>
  <c r="R52" i="322" s="1"/>
  <c r="Q51" i="322"/>
  <c r="S51" i="322" s="1"/>
  <c r="P51" i="322"/>
  <c r="R51" i="322" s="1"/>
  <c r="R49" i="322"/>
  <c r="Q49" i="322"/>
  <c r="S49" i="322" s="1"/>
  <c r="P49" i="322"/>
  <c r="Q48" i="322"/>
  <c r="S48" i="322" s="1"/>
  <c r="P48" i="322"/>
  <c r="R48" i="322" s="1"/>
  <c r="Q47" i="322"/>
  <c r="S47" i="322" s="1"/>
  <c r="P47" i="322"/>
  <c r="R47" i="322" s="1"/>
  <c r="Q46" i="322"/>
  <c r="S46" i="322" s="1"/>
  <c r="P46" i="322"/>
  <c r="R46" i="322" s="1"/>
  <c r="Q44" i="322"/>
  <c r="S44" i="322" s="1"/>
  <c r="P44" i="322"/>
  <c r="R44" i="322" s="1"/>
  <c r="R43" i="322"/>
  <c r="Q43" i="322"/>
  <c r="S43" i="322" s="1"/>
  <c r="P43" i="322"/>
  <c r="Q42" i="322"/>
  <c r="S42" i="322" s="1"/>
  <c r="P42" i="322"/>
  <c r="R42" i="322" s="1"/>
  <c r="Q40" i="322"/>
  <c r="S40" i="322" s="1"/>
  <c r="P40" i="322"/>
  <c r="R40" i="322" s="1"/>
  <c r="R39" i="322"/>
  <c r="Q39" i="322"/>
  <c r="S39" i="322" s="1"/>
  <c r="P39" i="322"/>
  <c r="Q38" i="322"/>
  <c r="S38" i="322" s="1"/>
  <c r="P38" i="322"/>
  <c r="R38" i="322" s="1"/>
  <c r="Q37" i="322"/>
  <c r="S37" i="322" s="1"/>
  <c r="P37" i="322"/>
  <c r="R37" i="322" s="1"/>
  <c r="Q35" i="322"/>
  <c r="S35" i="322" s="1"/>
  <c r="P35" i="322"/>
  <c r="R35" i="322" s="1"/>
  <c r="Q34" i="322"/>
  <c r="S34" i="322" s="1"/>
  <c r="P34" i="322"/>
  <c r="R34" i="322" s="1"/>
  <c r="R33" i="322"/>
  <c r="Q33" i="322"/>
  <c r="S33" i="322" s="1"/>
  <c r="P33" i="322"/>
  <c r="Q32" i="322"/>
  <c r="S32" i="322" s="1"/>
  <c r="P32" i="322"/>
  <c r="R32" i="322" s="1"/>
  <c r="Q31" i="322"/>
  <c r="S31" i="322" s="1"/>
  <c r="P31" i="322"/>
  <c r="R31" i="322" s="1"/>
  <c r="R30" i="322"/>
  <c r="Q30" i="322"/>
  <c r="S30" i="322" s="1"/>
  <c r="P30" i="322"/>
  <c r="Q29" i="322"/>
  <c r="S29" i="322" s="1"/>
  <c r="P29" i="322"/>
  <c r="R29" i="322" s="1"/>
  <c r="Q28" i="322"/>
  <c r="S28" i="322" s="1"/>
  <c r="P28" i="322"/>
  <c r="R28" i="322" s="1"/>
  <c r="Q26" i="322"/>
  <c r="S26" i="322" s="1"/>
  <c r="P26" i="322"/>
  <c r="R26" i="322" s="1"/>
  <c r="Q25" i="322"/>
  <c r="S25" i="322" s="1"/>
  <c r="P25" i="322"/>
  <c r="R25" i="322" s="1"/>
  <c r="R24" i="322"/>
  <c r="Q24" i="322"/>
  <c r="S24" i="322" s="1"/>
  <c r="P24" i="322"/>
  <c r="Q23" i="322"/>
  <c r="S23" i="322" s="1"/>
  <c r="P23" i="322"/>
  <c r="R23" i="322" s="1"/>
  <c r="Q22" i="322"/>
  <c r="S22" i="322" s="1"/>
  <c r="P22" i="322"/>
  <c r="R22" i="322" s="1"/>
  <c r="R21" i="322"/>
  <c r="Q21" i="322"/>
  <c r="S21" i="322" s="1"/>
  <c r="P21" i="322"/>
  <c r="Q20" i="322"/>
  <c r="S20" i="322" s="1"/>
  <c r="P20" i="322"/>
  <c r="R20" i="322" s="1"/>
  <c r="Q18" i="322"/>
  <c r="S18" i="322" s="1"/>
  <c r="P18" i="322"/>
  <c r="R18" i="322" s="1"/>
  <c r="Q17" i="322"/>
  <c r="S17" i="322" s="1"/>
  <c r="P17" i="322"/>
  <c r="R17" i="322" s="1"/>
  <c r="Q16" i="322"/>
  <c r="S16" i="322" s="1"/>
  <c r="P16" i="322"/>
  <c r="R16" i="322" s="1"/>
  <c r="Q15" i="322"/>
  <c r="S15" i="322" s="1"/>
  <c r="P15" i="322"/>
  <c r="R15" i="322" s="1"/>
  <c r="Q14" i="322"/>
  <c r="S14" i="322" s="1"/>
  <c r="P14" i="322"/>
  <c r="R14" i="322" s="1"/>
  <c r="R13" i="322"/>
  <c r="Q13" i="322"/>
  <c r="S13" i="322" s="1"/>
  <c r="P13" i="322"/>
  <c r="I6" i="322"/>
  <c r="G6" i="322"/>
  <c r="I5" i="322"/>
  <c r="G5" i="322"/>
  <c r="R120" i="321"/>
  <c r="P120" i="321"/>
  <c r="Q120" i="321" s="1"/>
  <c r="R119" i="321"/>
  <c r="P119" i="321"/>
  <c r="Q119" i="321" s="1"/>
  <c r="R118" i="321"/>
  <c r="Q118" i="321"/>
  <c r="P118" i="321"/>
  <c r="R117" i="321"/>
  <c r="P117" i="321"/>
  <c r="Q117" i="321" s="1"/>
  <c r="R115" i="321"/>
  <c r="P115" i="321"/>
  <c r="Q115" i="321" s="1"/>
  <c r="R114" i="321"/>
  <c r="P114" i="321"/>
  <c r="Q114" i="321" s="1"/>
  <c r="R112" i="321"/>
  <c r="P112" i="321"/>
  <c r="Q112" i="321" s="1"/>
  <c r="R111" i="321"/>
  <c r="P111" i="321"/>
  <c r="Q111" i="321" s="1"/>
  <c r="R109" i="321"/>
  <c r="P109" i="321"/>
  <c r="Q109" i="321" s="1"/>
  <c r="R108" i="321"/>
  <c r="P108" i="321"/>
  <c r="Q108" i="321" s="1"/>
  <c r="R107" i="321"/>
  <c r="P107" i="321"/>
  <c r="Q107" i="321" s="1"/>
  <c r="R106" i="321"/>
  <c r="P106" i="321"/>
  <c r="Q106" i="321" s="1"/>
  <c r="R105" i="321"/>
  <c r="P105" i="321"/>
  <c r="Q105" i="321" s="1"/>
  <c r="R103" i="321"/>
  <c r="P103" i="321"/>
  <c r="Q103" i="321" s="1"/>
  <c r="R102" i="321"/>
  <c r="P102" i="321"/>
  <c r="Q102" i="321" s="1"/>
  <c r="R101" i="321"/>
  <c r="P101" i="321"/>
  <c r="Q101" i="321" s="1"/>
  <c r="R99" i="321"/>
  <c r="P99" i="321"/>
  <c r="Q99" i="321" s="1"/>
  <c r="R98" i="321"/>
  <c r="P98" i="321"/>
  <c r="Q98" i="321" s="1"/>
  <c r="R96" i="321"/>
  <c r="P96" i="321"/>
  <c r="Q96" i="321" s="1"/>
  <c r="R95" i="321"/>
  <c r="P95" i="321"/>
  <c r="Q95" i="321" s="1"/>
  <c r="R94" i="321"/>
  <c r="P94" i="321"/>
  <c r="Q94" i="321" s="1"/>
  <c r="R92" i="321"/>
  <c r="P92" i="321"/>
  <c r="Q92" i="321" s="1"/>
  <c r="R91" i="321"/>
  <c r="P91" i="321"/>
  <c r="Q91" i="321" s="1"/>
  <c r="R89" i="321"/>
  <c r="P89" i="321"/>
  <c r="Q89" i="321" s="1"/>
  <c r="R88" i="321"/>
  <c r="P88" i="321"/>
  <c r="Q88" i="321" s="1"/>
  <c r="R87" i="321"/>
  <c r="P87" i="321"/>
  <c r="Q87" i="321" s="1"/>
  <c r="R86" i="321"/>
  <c r="P86" i="321"/>
  <c r="Q86" i="321" s="1"/>
  <c r="R85" i="321"/>
  <c r="P85" i="321"/>
  <c r="Q85" i="321" s="1"/>
  <c r="R84" i="321"/>
  <c r="P84" i="321"/>
  <c r="Q84" i="321" s="1"/>
  <c r="A78" i="321"/>
  <c r="Q74" i="321"/>
  <c r="S74" i="321" s="1"/>
  <c r="P74" i="321"/>
  <c r="R74" i="321" s="1"/>
  <c r="Q73" i="321"/>
  <c r="S73" i="321" s="1"/>
  <c r="P73" i="321"/>
  <c r="R73" i="321" s="1"/>
  <c r="Q72" i="321"/>
  <c r="S72" i="321" s="1"/>
  <c r="P72" i="321"/>
  <c r="R72" i="321" s="1"/>
  <c r="Q70" i="321"/>
  <c r="S70" i="321" s="1"/>
  <c r="P70" i="321"/>
  <c r="R70" i="321" s="1"/>
  <c r="Q69" i="321"/>
  <c r="S69" i="321" s="1"/>
  <c r="P69" i="321"/>
  <c r="R69" i="321" s="1"/>
  <c r="Q67" i="321"/>
  <c r="S67" i="321" s="1"/>
  <c r="P67" i="321"/>
  <c r="R67" i="321" s="1"/>
  <c r="Q66" i="321"/>
  <c r="S66" i="321" s="1"/>
  <c r="P66" i="321"/>
  <c r="R66" i="321" s="1"/>
  <c r="Q65" i="321"/>
  <c r="S65" i="321" s="1"/>
  <c r="P65" i="321"/>
  <c r="R65" i="321" s="1"/>
  <c r="Q64" i="321"/>
  <c r="S64" i="321" s="1"/>
  <c r="P64" i="321"/>
  <c r="R64" i="321" s="1"/>
  <c r="Q61" i="321"/>
  <c r="S61" i="321" s="1"/>
  <c r="P61" i="321"/>
  <c r="R61" i="321" s="1"/>
  <c r="Q60" i="321"/>
  <c r="S60" i="321" s="1"/>
  <c r="P60" i="321"/>
  <c r="R60" i="321" s="1"/>
  <c r="Q59" i="321"/>
  <c r="S59" i="321" s="1"/>
  <c r="P59" i="321"/>
  <c r="R59" i="321" s="1"/>
  <c r="Q57" i="321"/>
  <c r="S57" i="321" s="1"/>
  <c r="P57" i="321"/>
  <c r="R57" i="321" s="1"/>
  <c r="Q56" i="321"/>
  <c r="S56" i="321" s="1"/>
  <c r="P56" i="321"/>
  <c r="R56" i="321" s="1"/>
  <c r="Q55" i="321"/>
  <c r="S55" i="321" s="1"/>
  <c r="P55" i="321"/>
  <c r="R55" i="321" s="1"/>
  <c r="Q53" i="321"/>
  <c r="S53" i="321" s="1"/>
  <c r="P53" i="321"/>
  <c r="R53" i="321" s="1"/>
  <c r="Q52" i="321"/>
  <c r="S52" i="321" s="1"/>
  <c r="P52" i="321"/>
  <c r="R52" i="321" s="1"/>
  <c r="Q51" i="321"/>
  <c r="S51" i="321" s="1"/>
  <c r="P51" i="321"/>
  <c r="R51" i="321" s="1"/>
  <c r="Q49" i="321"/>
  <c r="S49" i="321" s="1"/>
  <c r="P49" i="321"/>
  <c r="R49" i="321" s="1"/>
  <c r="Q48" i="321"/>
  <c r="S48" i="321" s="1"/>
  <c r="P48" i="321"/>
  <c r="R48" i="321" s="1"/>
  <c r="Q47" i="321"/>
  <c r="S47" i="321" s="1"/>
  <c r="P47" i="321"/>
  <c r="R47" i="321" s="1"/>
  <c r="Q46" i="321"/>
  <c r="S46" i="321" s="1"/>
  <c r="P46" i="321"/>
  <c r="R46" i="321" s="1"/>
  <c r="Q44" i="321"/>
  <c r="S44" i="321" s="1"/>
  <c r="P44" i="321"/>
  <c r="R44" i="321" s="1"/>
  <c r="Q43" i="321"/>
  <c r="S43" i="321" s="1"/>
  <c r="P43" i="321"/>
  <c r="R43" i="321" s="1"/>
  <c r="Q42" i="321"/>
  <c r="S42" i="321" s="1"/>
  <c r="P42" i="321"/>
  <c r="R42" i="321" s="1"/>
  <c r="Q40" i="321"/>
  <c r="S40" i="321" s="1"/>
  <c r="P40" i="321"/>
  <c r="R40" i="321" s="1"/>
  <c r="Q39" i="321"/>
  <c r="S39" i="321" s="1"/>
  <c r="P39" i="321"/>
  <c r="R39" i="321" s="1"/>
  <c r="Q38" i="321"/>
  <c r="S38" i="321" s="1"/>
  <c r="P38" i="321"/>
  <c r="R38" i="321" s="1"/>
  <c r="Q37" i="321"/>
  <c r="S37" i="321" s="1"/>
  <c r="P37" i="321"/>
  <c r="R37" i="321" s="1"/>
  <c r="Q35" i="321"/>
  <c r="S35" i="321" s="1"/>
  <c r="P35" i="321"/>
  <c r="R35" i="321" s="1"/>
  <c r="Q34" i="321"/>
  <c r="S34" i="321" s="1"/>
  <c r="P34" i="321"/>
  <c r="R34" i="321" s="1"/>
  <c r="Q33" i="321"/>
  <c r="S33" i="321" s="1"/>
  <c r="P33" i="321"/>
  <c r="R33" i="321" s="1"/>
  <c r="Q32" i="321"/>
  <c r="S32" i="321" s="1"/>
  <c r="P32" i="321"/>
  <c r="R32" i="321" s="1"/>
  <c r="Q31" i="321"/>
  <c r="S31" i="321" s="1"/>
  <c r="P31" i="321"/>
  <c r="R31" i="321" s="1"/>
  <c r="Q30" i="321"/>
  <c r="S30" i="321" s="1"/>
  <c r="P30" i="321"/>
  <c r="R30" i="321" s="1"/>
  <c r="Q29" i="321"/>
  <c r="S29" i="321" s="1"/>
  <c r="P29" i="321"/>
  <c r="R29" i="321" s="1"/>
  <c r="Q28" i="321"/>
  <c r="S28" i="321" s="1"/>
  <c r="P28" i="321"/>
  <c r="R28" i="321" s="1"/>
  <c r="Q26" i="321"/>
  <c r="S26" i="321" s="1"/>
  <c r="P26" i="321"/>
  <c r="R26" i="321" s="1"/>
  <c r="Q25" i="321"/>
  <c r="S25" i="321" s="1"/>
  <c r="P25" i="321"/>
  <c r="R25" i="321" s="1"/>
  <c r="Q24" i="321"/>
  <c r="S24" i="321" s="1"/>
  <c r="P24" i="321"/>
  <c r="R24" i="321" s="1"/>
  <c r="Q23" i="321"/>
  <c r="S23" i="321" s="1"/>
  <c r="P23" i="321"/>
  <c r="R23" i="321" s="1"/>
  <c r="Q22" i="321"/>
  <c r="S22" i="321" s="1"/>
  <c r="P22" i="321"/>
  <c r="R22" i="321" s="1"/>
  <c r="Q21" i="321"/>
  <c r="S21" i="321" s="1"/>
  <c r="P21" i="321"/>
  <c r="R21" i="321" s="1"/>
  <c r="Q20" i="321"/>
  <c r="S20" i="321" s="1"/>
  <c r="P20" i="321"/>
  <c r="R20" i="321" s="1"/>
  <c r="Q18" i="321"/>
  <c r="S18" i="321" s="1"/>
  <c r="P18" i="321"/>
  <c r="R18" i="321" s="1"/>
  <c r="Q17" i="321"/>
  <c r="S17" i="321" s="1"/>
  <c r="P17" i="321"/>
  <c r="R17" i="321" s="1"/>
  <c r="Q16" i="321"/>
  <c r="S16" i="321" s="1"/>
  <c r="P16" i="321"/>
  <c r="R16" i="321" s="1"/>
  <c r="Q15" i="321"/>
  <c r="S15" i="321" s="1"/>
  <c r="P15" i="321"/>
  <c r="R15" i="321" s="1"/>
  <c r="Q14" i="321"/>
  <c r="S14" i="321" s="1"/>
  <c r="P14" i="321"/>
  <c r="R14" i="321" s="1"/>
  <c r="Q13" i="321"/>
  <c r="S13" i="321" s="1"/>
  <c r="P13" i="321"/>
  <c r="R13" i="321" s="1"/>
  <c r="I6" i="321"/>
  <c r="G6" i="321"/>
  <c r="I5" i="321"/>
  <c r="G5" i="321"/>
  <c r="E7" i="321" s="1"/>
  <c r="R120" i="320"/>
  <c r="P120" i="320"/>
  <c r="Q120" i="320" s="1"/>
  <c r="R119" i="320"/>
  <c r="P119" i="320"/>
  <c r="Q119" i="320" s="1"/>
  <c r="R118" i="320"/>
  <c r="P118" i="320"/>
  <c r="Q118" i="320" s="1"/>
  <c r="R117" i="320"/>
  <c r="P117" i="320"/>
  <c r="Q117" i="320" s="1"/>
  <c r="R115" i="320"/>
  <c r="P115" i="320"/>
  <c r="Q115" i="320" s="1"/>
  <c r="R114" i="320"/>
  <c r="Q114" i="320"/>
  <c r="P114" i="320"/>
  <c r="R112" i="320"/>
  <c r="P112" i="320"/>
  <c r="Q112" i="320" s="1"/>
  <c r="R111" i="320"/>
  <c r="P111" i="320"/>
  <c r="Q111" i="320" s="1"/>
  <c r="R109" i="320"/>
  <c r="P109" i="320"/>
  <c r="Q109" i="320" s="1"/>
  <c r="R108" i="320"/>
  <c r="P108" i="320"/>
  <c r="Q108" i="320" s="1"/>
  <c r="R107" i="320"/>
  <c r="P107" i="320"/>
  <c r="Q107" i="320" s="1"/>
  <c r="R106" i="320"/>
  <c r="P106" i="320"/>
  <c r="Q106" i="320" s="1"/>
  <c r="R105" i="320"/>
  <c r="P105" i="320"/>
  <c r="Q105" i="320" s="1"/>
  <c r="R103" i="320"/>
  <c r="P103" i="320"/>
  <c r="Q103" i="320" s="1"/>
  <c r="R102" i="320"/>
  <c r="P102" i="320"/>
  <c r="Q102" i="320" s="1"/>
  <c r="R101" i="320"/>
  <c r="P101" i="320"/>
  <c r="Q101" i="320" s="1"/>
  <c r="R99" i="320"/>
  <c r="Q99" i="320"/>
  <c r="P99" i="320"/>
  <c r="R98" i="320"/>
  <c r="P98" i="320"/>
  <c r="Q98" i="320" s="1"/>
  <c r="R96" i="320"/>
  <c r="P96" i="320"/>
  <c r="Q96" i="320" s="1"/>
  <c r="R95" i="320"/>
  <c r="P95" i="320"/>
  <c r="Q95" i="320" s="1"/>
  <c r="R94" i="320"/>
  <c r="P94" i="320"/>
  <c r="Q94" i="320" s="1"/>
  <c r="R92" i="320"/>
  <c r="P92" i="320"/>
  <c r="Q92" i="320" s="1"/>
  <c r="R91" i="320"/>
  <c r="P91" i="320"/>
  <c r="Q91" i="320" s="1"/>
  <c r="R89" i="320"/>
  <c r="P89" i="320"/>
  <c r="Q89" i="320" s="1"/>
  <c r="R88" i="320"/>
  <c r="P88" i="320"/>
  <c r="Q88" i="320" s="1"/>
  <c r="R87" i="320"/>
  <c r="Q87" i="320"/>
  <c r="P87" i="320"/>
  <c r="R86" i="320"/>
  <c r="P86" i="320"/>
  <c r="Q86" i="320" s="1"/>
  <c r="R85" i="320"/>
  <c r="P85" i="320"/>
  <c r="Q85" i="320" s="1"/>
  <c r="R84" i="320"/>
  <c r="P84" i="320"/>
  <c r="Q84" i="320" s="1"/>
  <c r="A78" i="320"/>
  <c r="Q74" i="320"/>
  <c r="S74" i="320" s="1"/>
  <c r="P74" i="320"/>
  <c r="R74" i="320" s="1"/>
  <c r="Q73" i="320"/>
  <c r="S73" i="320" s="1"/>
  <c r="P73" i="320"/>
  <c r="R73" i="320" s="1"/>
  <c r="Q72" i="320"/>
  <c r="S72" i="320" s="1"/>
  <c r="P72" i="320"/>
  <c r="R72" i="320" s="1"/>
  <c r="S70" i="320"/>
  <c r="Q70" i="320"/>
  <c r="P70" i="320"/>
  <c r="R70" i="320" s="1"/>
  <c r="Q69" i="320"/>
  <c r="S69" i="320" s="1"/>
  <c r="P69" i="320"/>
  <c r="R69" i="320" s="1"/>
  <c r="Q67" i="320"/>
  <c r="S67" i="320" s="1"/>
  <c r="P67" i="320"/>
  <c r="R67" i="320" s="1"/>
  <c r="Q66" i="320"/>
  <c r="S66" i="320" s="1"/>
  <c r="P66" i="320"/>
  <c r="R66" i="320" s="1"/>
  <c r="Q65" i="320"/>
  <c r="S65" i="320" s="1"/>
  <c r="P65" i="320"/>
  <c r="R65" i="320" s="1"/>
  <c r="Q64" i="320"/>
  <c r="S64" i="320" s="1"/>
  <c r="P64" i="320"/>
  <c r="R64" i="320" s="1"/>
  <c r="Q61" i="320"/>
  <c r="S61" i="320" s="1"/>
  <c r="P61" i="320"/>
  <c r="R61" i="320" s="1"/>
  <c r="Q60" i="320"/>
  <c r="S60" i="320" s="1"/>
  <c r="P60" i="320"/>
  <c r="R60" i="320" s="1"/>
  <c r="S59" i="320"/>
  <c r="Q59" i="320"/>
  <c r="P59" i="320"/>
  <c r="R59" i="320" s="1"/>
  <c r="Q57" i="320"/>
  <c r="S57" i="320" s="1"/>
  <c r="P57" i="320"/>
  <c r="R57" i="320" s="1"/>
  <c r="Q56" i="320"/>
  <c r="S56" i="320" s="1"/>
  <c r="P56" i="320"/>
  <c r="R56" i="320" s="1"/>
  <c r="Q55" i="320"/>
  <c r="S55" i="320" s="1"/>
  <c r="P55" i="320"/>
  <c r="R55" i="320" s="1"/>
  <c r="Q53" i="320"/>
  <c r="S53" i="320" s="1"/>
  <c r="P53" i="320"/>
  <c r="R53" i="320" s="1"/>
  <c r="Q52" i="320"/>
  <c r="S52" i="320" s="1"/>
  <c r="P52" i="320"/>
  <c r="R52" i="320" s="1"/>
  <c r="Q51" i="320"/>
  <c r="S51" i="320" s="1"/>
  <c r="P51" i="320"/>
  <c r="R51" i="320" s="1"/>
  <c r="Q49" i="320"/>
  <c r="S49" i="320" s="1"/>
  <c r="P49" i="320"/>
  <c r="R49" i="320" s="1"/>
  <c r="S48" i="320"/>
  <c r="Q48" i="320"/>
  <c r="P48" i="320"/>
  <c r="R48" i="320" s="1"/>
  <c r="Q47" i="320"/>
  <c r="S47" i="320" s="1"/>
  <c r="P47" i="320"/>
  <c r="R47" i="320" s="1"/>
  <c r="Q46" i="320"/>
  <c r="S46" i="320" s="1"/>
  <c r="P46" i="320"/>
  <c r="R46" i="320" s="1"/>
  <c r="Q44" i="320"/>
  <c r="S44" i="320" s="1"/>
  <c r="P44" i="320"/>
  <c r="R44" i="320" s="1"/>
  <c r="Q43" i="320"/>
  <c r="S43" i="320" s="1"/>
  <c r="P43" i="320"/>
  <c r="R43" i="320" s="1"/>
  <c r="Q42" i="320"/>
  <c r="S42" i="320" s="1"/>
  <c r="P42" i="320"/>
  <c r="R42" i="320" s="1"/>
  <c r="Q40" i="320"/>
  <c r="S40" i="320" s="1"/>
  <c r="P40" i="320"/>
  <c r="R40" i="320" s="1"/>
  <c r="Q39" i="320"/>
  <c r="S39" i="320" s="1"/>
  <c r="P39" i="320"/>
  <c r="R39" i="320" s="1"/>
  <c r="S38" i="320"/>
  <c r="Q38" i="320"/>
  <c r="P38" i="320"/>
  <c r="R38" i="320" s="1"/>
  <c r="Q37" i="320"/>
  <c r="S37" i="320" s="1"/>
  <c r="P37" i="320"/>
  <c r="R37" i="320" s="1"/>
  <c r="Q35" i="320"/>
  <c r="S35" i="320" s="1"/>
  <c r="P35" i="320"/>
  <c r="R35" i="320" s="1"/>
  <c r="Q34" i="320"/>
  <c r="S34" i="320" s="1"/>
  <c r="P34" i="320"/>
  <c r="R34" i="320" s="1"/>
  <c r="Q33" i="320"/>
  <c r="S33" i="320" s="1"/>
  <c r="P33" i="320"/>
  <c r="R33" i="320" s="1"/>
  <c r="Q32" i="320"/>
  <c r="S32" i="320" s="1"/>
  <c r="P32" i="320"/>
  <c r="R32" i="320" s="1"/>
  <c r="Q31" i="320"/>
  <c r="S31" i="320" s="1"/>
  <c r="P31" i="320"/>
  <c r="R31" i="320" s="1"/>
  <c r="Q30" i="320"/>
  <c r="S30" i="320" s="1"/>
  <c r="P30" i="320"/>
  <c r="R30" i="320" s="1"/>
  <c r="S29" i="320"/>
  <c r="Q29" i="320"/>
  <c r="P29" i="320"/>
  <c r="R29" i="320" s="1"/>
  <c r="Q28" i="320"/>
  <c r="S28" i="320" s="1"/>
  <c r="P28" i="320"/>
  <c r="R28" i="320" s="1"/>
  <c r="Q26" i="320"/>
  <c r="S26" i="320" s="1"/>
  <c r="P26" i="320"/>
  <c r="R26" i="320" s="1"/>
  <c r="Q25" i="320"/>
  <c r="S25" i="320" s="1"/>
  <c r="P25" i="320"/>
  <c r="R25" i="320" s="1"/>
  <c r="Q24" i="320"/>
  <c r="S24" i="320" s="1"/>
  <c r="P24" i="320"/>
  <c r="R24" i="320" s="1"/>
  <c r="Q23" i="320"/>
  <c r="S23" i="320" s="1"/>
  <c r="P23" i="320"/>
  <c r="R23" i="320" s="1"/>
  <c r="Q22" i="320"/>
  <c r="S22" i="320" s="1"/>
  <c r="P22" i="320"/>
  <c r="R22" i="320" s="1"/>
  <c r="Q21" i="320"/>
  <c r="S21" i="320" s="1"/>
  <c r="P21" i="320"/>
  <c r="R21" i="320" s="1"/>
  <c r="S20" i="320"/>
  <c r="Q20" i="320"/>
  <c r="P20" i="320"/>
  <c r="R20" i="320" s="1"/>
  <c r="Q18" i="320"/>
  <c r="S18" i="320" s="1"/>
  <c r="P18" i="320"/>
  <c r="R18" i="320" s="1"/>
  <c r="Q17" i="320"/>
  <c r="S17" i="320" s="1"/>
  <c r="P17" i="320"/>
  <c r="R17" i="320" s="1"/>
  <c r="Q16" i="320"/>
  <c r="S16" i="320" s="1"/>
  <c r="P16" i="320"/>
  <c r="R16" i="320" s="1"/>
  <c r="Q15" i="320"/>
  <c r="S15" i="320" s="1"/>
  <c r="P15" i="320"/>
  <c r="R15" i="320" s="1"/>
  <c r="S14" i="320"/>
  <c r="Q14" i="320"/>
  <c r="P14" i="320"/>
  <c r="R14" i="320" s="1"/>
  <c r="Q13" i="320"/>
  <c r="S13" i="320" s="1"/>
  <c r="P13" i="320"/>
  <c r="R13" i="320" s="1"/>
  <c r="I6" i="320"/>
  <c r="G6" i="320"/>
  <c r="I5" i="320"/>
  <c r="G5" i="320"/>
  <c r="E7" i="320" s="1"/>
  <c r="R120" i="319"/>
  <c r="P120" i="319"/>
  <c r="Q120" i="319" s="1"/>
  <c r="R119" i="319"/>
  <c r="P119" i="319"/>
  <c r="Q119" i="319" s="1"/>
  <c r="R118" i="319"/>
  <c r="P118" i="319"/>
  <c r="Q118" i="319" s="1"/>
  <c r="R117" i="319"/>
  <c r="Q117" i="319"/>
  <c r="P117" i="319"/>
  <c r="R115" i="319"/>
  <c r="P115" i="319"/>
  <c r="Q115" i="319" s="1"/>
  <c r="R114" i="319"/>
  <c r="Q114" i="319"/>
  <c r="P114" i="319"/>
  <c r="R112" i="319"/>
  <c r="P112" i="319"/>
  <c r="Q112" i="319" s="1"/>
  <c r="R111" i="319"/>
  <c r="P111" i="319"/>
  <c r="Q111" i="319" s="1"/>
  <c r="R109" i="319"/>
  <c r="P109" i="319"/>
  <c r="Q109" i="319" s="1"/>
  <c r="R108" i="319"/>
  <c r="P108" i="319"/>
  <c r="Q108" i="319" s="1"/>
  <c r="R107" i="319"/>
  <c r="P107" i="319"/>
  <c r="Q107" i="319" s="1"/>
  <c r="R106" i="319"/>
  <c r="P106" i="319"/>
  <c r="Q106" i="319" s="1"/>
  <c r="R105" i="319"/>
  <c r="Q105" i="319"/>
  <c r="P105" i="319"/>
  <c r="R103" i="319"/>
  <c r="P103" i="319"/>
  <c r="Q103" i="319" s="1"/>
  <c r="R102" i="319"/>
  <c r="P102" i="319"/>
  <c r="Q102" i="319" s="1"/>
  <c r="R101" i="319"/>
  <c r="P101" i="319"/>
  <c r="Q101" i="319" s="1"/>
  <c r="R99" i="319"/>
  <c r="P99" i="319"/>
  <c r="Q99" i="319" s="1"/>
  <c r="R98" i="319"/>
  <c r="P98" i="319"/>
  <c r="Q98" i="319" s="1"/>
  <c r="R96" i="319"/>
  <c r="P96" i="319"/>
  <c r="Q96" i="319" s="1"/>
  <c r="R95" i="319"/>
  <c r="P95" i="319"/>
  <c r="Q95" i="319" s="1"/>
  <c r="R94" i="319"/>
  <c r="P94" i="319"/>
  <c r="Q94" i="319" s="1"/>
  <c r="R92" i="319"/>
  <c r="Q92" i="319"/>
  <c r="P92" i="319"/>
  <c r="R91" i="319"/>
  <c r="P91" i="319"/>
  <c r="Q91" i="319" s="1"/>
  <c r="R89" i="319"/>
  <c r="P89" i="319"/>
  <c r="Q89" i="319" s="1"/>
  <c r="R88" i="319"/>
  <c r="P88" i="319"/>
  <c r="Q88" i="319" s="1"/>
  <c r="R87" i="319"/>
  <c r="P87" i="319"/>
  <c r="Q87" i="319" s="1"/>
  <c r="R86" i="319"/>
  <c r="P86" i="319"/>
  <c r="Q86" i="319" s="1"/>
  <c r="R85" i="319"/>
  <c r="P85" i="319"/>
  <c r="Q85" i="319" s="1"/>
  <c r="R84" i="319"/>
  <c r="P84" i="319"/>
  <c r="Q84" i="319" s="1"/>
  <c r="A78" i="319"/>
  <c r="Q74" i="319"/>
  <c r="S74" i="319" s="1"/>
  <c r="P74" i="319"/>
  <c r="R74" i="319" s="1"/>
  <c r="Q73" i="319"/>
  <c r="S73" i="319" s="1"/>
  <c r="P73" i="319"/>
  <c r="R73" i="319" s="1"/>
  <c r="Q72" i="319"/>
  <c r="S72" i="319" s="1"/>
  <c r="P72" i="319"/>
  <c r="R72" i="319" s="1"/>
  <c r="Q70" i="319"/>
  <c r="S70" i="319" s="1"/>
  <c r="P70" i="319"/>
  <c r="R70" i="319" s="1"/>
  <c r="Q69" i="319"/>
  <c r="S69" i="319" s="1"/>
  <c r="P69" i="319"/>
  <c r="R69" i="319" s="1"/>
  <c r="Q67" i="319"/>
  <c r="S67" i="319" s="1"/>
  <c r="P67" i="319"/>
  <c r="R67" i="319" s="1"/>
  <c r="S66" i="319"/>
  <c r="Q66" i="319"/>
  <c r="P66" i="319"/>
  <c r="R66" i="319" s="1"/>
  <c r="Q65" i="319"/>
  <c r="S65" i="319" s="1"/>
  <c r="P65" i="319"/>
  <c r="R65" i="319" s="1"/>
  <c r="Q64" i="319"/>
  <c r="S64" i="319" s="1"/>
  <c r="P64" i="319"/>
  <c r="R64" i="319" s="1"/>
  <c r="Q61" i="319"/>
  <c r="S61" i="319" s="1"/>
  <c r="P61" i="319"/>
  <c r="R61" i="319" s="1"/>
  <c r="Q60" i="319"/>
  <c r="S60" i="319" s="1"/>
  <c r="P60" i="319"/>
  <c r="R60" i="319" s="1"/>
  <c r="Q59" i="319"/>
  <c r="S59" i="319" s="1"/>
  <c r="P59" i="319"/>
  <c r="R59" i="319" s="1"/>
  <c r="Q57" i="319"/>
  <c r="S57" i="319" s="1"/>
  <c r="P57" i="319"/>
  <c r="R57" i="319" s="1"/>
  <c r="Q56" i="319"/>
  <c r="S56" i="319" s="1"/>
  <c r="P56" i="319"/>
  <c r="R56" i="319" s="1"/>
  <c r="S55" i="319"/>
  <c r="Q55" i="319"/>
  <c r="P55" i="319"/>
  <c r="R55" i="319" s="1"/>
  <c r="Q53" i="319"/>
  <c r="S53" i="319" s="1"/>
  <c r="P53" i="319"/>
  <c r="R53" i="319" s="1"/>
  <c r="Q52" i="319"/>
  <c r="S52" i="319" s="1"/>
  <c r="P52" i="319"/>
  <c r="R52" i="319" s="1"/>
  <c r="Q51" i="319"/>
  <c r="S51" i="319" s="1"/>
  <c r="P51" i="319"/>
  <c r="R51" i="319" s="1"/>
  <c r="Q49" i="319"/>
  <c r="S49" i="319" s="1"/>
  <c r="P49" i="319"/>
  <c r="R49" i="319" s="1"/>
  <c r="Q48" i="319"/>
  <c r="S48" i="319" s="1"/>
  <c r="P48" i="319"/>
  <c r="R48" i="319" s="1"/>
  <c r="Q47" i="319"/>
  <c r="S47" i="319" s="1"/>
  <c r="P47" i="319"/>
  <c r="R47" i="319" s="1"/>
  <c r="Q46" i="319"/>
  <c r="S46" i="319" s="1"/>
  <c r="P46" i="319"/>
  <c r="R46" i="319" s="1"/>
  <c r="S44" i="319"/>
  <c r="Q44" i="319"/>
  <c r="P44" i="319"/>
  <c r="R44" i="319" s="1"/>
  <c r="Q43" i="319"/>
  <c r="S43" i="319" s="1"/>
  <c r="P43" i="319"/>
  <c r="R43" i="319" s="1"/>
  <c r="Q42" i="319"/>
  <c r="S42" i="319" s="1"/>
  <c r="P42" i="319"/>
  <c r="R42" i="319" s="1"/>
  <c r="Q40" i="319"/>
  <c r="S40" i="319" s="1"/>
  <c r="P40" i="319"/>
  <c r="R40" i="319" s="1"/>
  <c r="Q39" i="319"/>
  <c r="S39" i="319" s="1"/>
  <c r="P39" i="319"/>
  <c r="R39" i="319" s="1"/>
  <c r="Q38" i="319"/>
  <c r="S38" i="319" s="1"/>
  <c r="P38" i="319"/>
  <c r="R38" i="319" s="1"/>
  <c r="Q37" i="319"/>
  <c r="S37" i="319" s="1"/>
  <c r="P37" i="319"/>
  <c r="R37" i="319" s="1"/>
  <c r="Q35" i="319"/>
  <c r="S35" i="319" s="1"/>
  <c r="P35" i="319"/>
  <c r="R35" i="319" s="1"/>
  <c r="S34" i="319"/>
  <c r="Q34" i="319"/>
  <c r="P34" i="319"/>
  <c r="R34" i="319" s="1"/>
  <c r="Q33" i="319"/>
  <c r="S33" i="319" s="1"/>
  <c r="P33" i="319"/>
  <c r="R33" i="319" s="1"/>
  <c r="Q32" i="319"/>
  <c r="S32" i="319" s="1"/>
  <c r="P32" i="319"/>
  <c r="R32" i="319" s="1"/>
  <c r="Q31" i="319"/>
  <c r="S31" i="319" s="1"/>
  <c r="P31" i="319"/>
  <c r="R31" i="319" s="1"/>
  <c r="Q30" i="319"/>
  <c r="S30" i="319" s="1"/>
  <c r="P30" i="319"/>
  <c r="R30" i="319" s="1"/>
  <c r="Q29" i="319"/>
  <c r="S29" i="319" s="1"/>
  <c r="P29" i="319"/>
  <c r="R29" i="319" s="1"/>
  <c r="Q28" i="319"/>
  <c r="S28" i="319" s="1"/>
  <c r="P28" i="319"/>
  <c r="R28" i="319" s="1"/>
  <c r="Q26" i="319"/>
  <c r="S26" i="319" s="1"/>
  <c r="P26" i="319"/>
  <c r="R26" i="319" s="1"/>
  <c r="S25" i="319"/>
  <c r="Q25" i="319"/>
  <c r="P25" i="319"/>
  <c r="R25" i="319" s="1"/>
  <c r="Q24" i="319"/>
  <c r="S24" i="319" s="1"/>
  <c r="P24" i="319"/>
  <c r="R24" i="319" s="1"/>
  <c r="Q23" i="319"/>
  <c r="S23" i="319" s="1"/>
  <c r="P23" i="319"/>
  <c r="R23" i="319" s="1"/>
  <c r="Q22" i="319"/>
  <c r="S22" i="319" s="1"/>
  <c r="P22" i="319"/>
  <c r="R22" i="319" s="1"/>
  <c r="Q21" i="319"/>
  <c r="S21" i="319" s="1"/>
  <c r="P21" i="319"/>
  <c r="R21" i="319" s="1"/>
  <c r="Q20" i="319"/>
  <c r="S20" i="319" s="1"/>
  <c r="P20" i="319"/>
  <c r="R20" i="319" s="1"/>
  <c r="Q18" i="319"/>
  <c r="S18" i="319" s="1"/>
  <c r="P18" i="319"/>
  <c r="R18" i="319" s="1"/>
  <c r="Q17" i="319"/>
  <c r="S17" i="319" s="1"/>
  <c r="P17" i="319"/>
  <c r="R17" i="319" s="1"/>
  <c r="Q16" i="319"/>
  <c r="S16" i="319" s="1"/>
  <c r="P16" i="319"/>
  <c r="R16" i="319" s="1"/>
  <c r="Q15" i="319"/>
  <c r="S15" i="319" s="1"/>
  <c r="P15" i="319"/>
  <c r="R15" i="319" s="1"/>
  <c r="Q14" i="319"/>
  <c r="S14" i="319" s="1"/>
  <c r="P14" i="319"/>
  <c r="R14" i="319" s="1"/>
  <c r="Q13" i="319"/>
  <c r="S13" i="319" s="1"/>
  <c r="P13" i="319"/>
  <c r="R13" i="319" s="1"/>
  <c r="I6" i="319"/>
  <c r="G6" i="319"/>
  <c r="I5" i="319"/>
  <c r="G5" i="319"/>
  <c r="K6" i="321" l="1"/>
  <c r="K6" i="326"/>
  <c r="K6" i="329"/>
  <c r="K6" i="332"/>
  <c r="K6" i="334"/>
  <c r="K6" i="347"/>
  <c r="K6" i="339"/>
  <c r="K5" i="341"/>
  <c r="K6" i="342"/>
  <c r="K5" i="344"/>
  <c r="K5" i="346"/>
  <c r="K6" i="320"/>
  <c r="K6" i="322"/>
  <c r="K5" i="323"/>
  <c r="E7" i="324"/>
  <c r="K5" i="330"/>
  <c r="E7" i="330"/>
  <c r="K6" i="325"/>
  <c r="K5" i="331"/>
  <c r="K6" i="335"/>
  <c r="K6" i="336"/>
  <c r="K5" i="329"/>
  <c r="K6" i="333"/>
  <c r="E7" i="340"/>
  <c r="K5" i="340"/>
  <c r="K5" i="336"/>
  <c r="K5" i="337"/>
  <c r="K5" i="345"/>
  <c r="E7" i="341"/>
  <c r="K6" i="346"/>
  <c r="K6" i="344"/>
  <c r="E7" i="346"/>
  <c r="K6" i="319"/>
  <c r="K5" i="322"/>
  <c r="K5" i="320"/>
  <c r="K5" i="319"/>
  <c r="E7" i="319"/>
  <c r="K5" i="335"/>
  <c r="E7" i="338"/>
  <c r="K5" i="338"/>
  <c r="K5" i="334"/>
  <c r="E7" i="342"/>
  <c r="K5" i="342"/>
  <c r="E7" i="339"/>
  <c r="K5" i="339"/>
  <c r="K5" i="343"/>
  <c r="K5" i="347"/>
  <c r="K5" i="327"/>
  <c r="K5" i="326"/>
  <c r="E7" i="332"/>
  <c r="K5" i="333"/>
  <c r="E7" i="322"/>
  <c r="K5" i="325"/>
  <c r="K5" i="321"/>
  <c r="C5" i="138"/>
  <c r="C5" i="137" l="1"/>
  <c r="C5" i="139"/>
  <c r="G6" i="1" l="1"/>
  <c r="G5" i="1"/>
  <c r="E410" i="10" a="1"/>
  <c r="E410" i="10" l="1"/>
  <c r="I6" i="1" l="1"/>
  <c r="I5" i="1"/>
  <c r="E7" i="1"/>
  <c r="K6" i="1" l="1"/>
  <c r="K5" i="1"/>
  <c r="A78" i="1" l="1"/>
  <c r="P91" i="1"/>
  <c r="Q91" i="1" s="1"/>
  <c r="R91" i="1"/>
  <c r="P92" i="1"/>
  <c r="Q92" i="1" s="1"/>
  <c r="R92" i="1"/>
  <c r="P94" i="1"/>
  <c r="Q94" i="1" s="1"/>
  <c r="R94" i="1"/>
  <c r="P95" i="1"/>
  <c r="Q95" i="1" s="1"/>
  <c r="R95" i="1"/>
  <c r="P96" i="1"/>
  <c r="Q96" i="1" s="1"/>
  <c r="R96" i="1"/>
  <c r="P98" i="1"/>
  <c r="Q98" i="1" s="1"/>
  <c r="R98" i="1"/>
  <c r="P99" i="1"/>
  <c r="Q99" i="1" s="1"/>
  <c r="R99" i="1"/>
  <c r="P101" i="1"/>
  <c r="Q101" i="1" s="1"/>
  <c r="R101" i="1"/>
  <c r="P102" i="1"/>
  <c r="Q102" i="1" s="1"/>
  <c r="R102" i="1"/>
  <c r="P103" i="1"/>
  <c r="Q103" i="1" s="1"/>
  <c r="R103" i="1"/>
  <c r="P105" i="1"/>
  <c r="Q105" i="1" s="1"/>
  <c r="R105" i="1"/>
  <c r="P106" i="1"/>
  <c r="Q106" i="1" s="1"/>
  <c r="R106" i="1"/>
  <c r="P107" i="1"/>
  <c r="Q107" i="1" s="1"/>
  <c r="R107" i="1"/>
  <c r="P108" i="1"/>
  <c r="Q108" i="1" s="1"/>
  <c r="R108" i="1"/>
  <c r="P109" i="1"/>
  <c r="Q109" i="1" s="1"/>
  <c r="R109" i="1"/>
  <c r="P111" i="1"/>
  <c r="Q111" i="1" s="1"/>
  <c r="R111" i="1"/>
  <c r="P112" i="1"/>
  <c r="Q112" i="1" s="1"/>
  <c r="R112" i="1"/>
  <c r="P114" i="1"/>
  <c r="Q114" i="1" s="1"/>
  <c r="R114" i="1"/>
  <c r="P115" i="1"/>
  <c r="Q115" i="1" s="1"/>
  <c r="R115" i="1"/>
  <c r="P117" i="1"/>
  <c r="Q117" i="1" s="1"/>
  <c r="R117" i="1"/>
  <c r="P118" i="1"/>
  <c r="Q118" i="1" s="1"/>
  <c r="R118" i="1"/>
  <c r="P119" i="1"/>
  <c r="Q119" i="1" s="1"/>
  <c r="R119" i="1"/>
  <c r="P120" i="1"/>
  <c r="Q120" i="1" s="1"/>
  <c r="R120" i="1"/>
  <c r="P85" i="1"/>
  <c r="Q85" i="1" s="1"/>
  <c r="R85" i="1"/>
  <c r="P86" i="1"/>
  <c r="Q86" i="1" s="1"/>
  <c r="R86" i="1"/>
  <c r="P87" i="1"/>
  <c r="Q87" i="1" s="1"/>
  <c r="R87" i="1"/>
  <c r="P88" i="1"/>
  <c r="Q88" i="1" s="1"/>
  <c r="R88" i="1"/>
  <c r="P89" i="1"/>
  <c r="Q89" i="1" s="1"/>
  <c r="R89" i="1"/>
  <c r="R84" i="1"/>
  <c r="P84" i="1"/>
  <c r="Q84" i="1" s="1"/>
  <c r="AK21" i="137"/>
  <c r="AL21" i="137"/>
  <c r="AK22" i="137"/>
  <c r="AL22" i="137"/>
  <c r="AL23" i="137"/>
  <c r="AL24" i="137"/>
  <c r="AL25" i="137"/>
  <c r="AK26" i="137"/>
  <c r="AL26" i="137"/>
  <c r="AK27" i="137"/>
  <c r="AL27" i="137"/>
  <c r="AK28" i="137"/>
  <c r="AL28" i="137"/>
  <c r="AK29" i="137"/>
  <c r="AL29" i="137"/>
  <c r="AK30" i="137"/>
  <c r="AL30" i="137"/>
  <c r="AK31" i="137"/>
  <c r="AL31" i="137"/>
  <c r="AK32" i="137"/>
  <c r="AL32" i="137"/>
  <c r="AK33" i="137"/>
  <c r="AL33" i="137"/>
  <c r="AK34" i="137"/>
  <c r="AL34" i="137"/>
  <c r="AK35" i="137"/>
  <c r="AL35" i="137"/>
  <c r="AK36" i="137"/>
  <c r="AL36" i="137"/>
  <c r="AK37" i="137"/>
  <c r="AL37" i="137"/>
  <c r="AK38" i="137"/>
  <c r="AL38" i="137"/>
  <c r="AK39" i="137"/>
  <c r="AL39" i="137"/>
  <c r="AK40" i="137"/>
  <c r="AL40" i="137"/>
  <c r="AK41" i="137"/>
  <c r="AL41" i="137"/>
  <c r="AK408" i="10" l="1"/>
  <c r="AJ408" i="10"/>
  <c r="AK407" i="10"/>
  <c r="AJ407" i="10"/>
  <c r="AK406" i="10"/>
  <c r="AJ406" i="10"/>
  <c r="AK405" i="10"/>
  <c r="AJ405" i="10"/>
  <c r="AK404" i="10"/>
  <c r="AJ404" i="10"/>
  <c r="AK403" i="10"/>
  <c r="AJ403" i="10"/>
  <c r="AK402" i="10"/>
  <c r="AJ402" i="10"/>
  <c r="AK401" i="10"/>
  <c r="AJ401" i="10"/>
  <c r="AK400" i="10"/>
  <c r="AJ400" i="10"/>
  <c r="AK399" i="10"/>
  <c r="AJ399" i="10"/>
  <c r="AK398" i="10"/>
  <c r="AJ398" i="10"/>
  <c r="AK397" i="10"/>
  <c r="AJ397" i="10"/>
  <c r="AK396" i="10"/>
  <c r="AJ396" i="10"/>
  <c r="AK395" i="10"/>
  <c r="AJ395" i="10"/>
  <c r="AK394" i="10"/>
  <c r="AJ394" i="10"/>
  <c r="AK393" i="10"/>
  <c r="AJ393" i="10"/>
  <c r="AK392" i="10"/>
  <c r="AJ392" i="10"/>
  <c r="AK391" i="10"/>
  <c r="AJ391" i="10"/>
  <c r="AK390" i="10"/>
  <c r="AJ390" i="10"/>
  <c r="AK389" i="10"/>
  <c r="AJ389" i="10"/>
  <c r="AK388" i="10"/>
  <c r="AJ388" i="10"/>
  <c r="AK387" i="10"/>
  <c r="AJ387" i="10"/>
  <c r="AK386" i="10"/>
  <c r="AJ386" i="10"/>
  <c r="AK385" i="10"/>
  <c r="AJ385" i="10"/>
  <c r="AK384" i="10"/>
  <c r="AJ384" i="10"/>
  <c r="AK383" i="10"/>
  <c r="AJ383" i="10"/>
  <c r="AK382" i="10"/>
  <c r="AJ382" i="10"/>
  <c r="AK381" i="10"/>
  <c r="AJ381" i="10"/>
  <c r="AK380" i="10"/>
  <c r="AJ380" i="10"/>
  <c r="AK379" i="10"/>
  <c r="AJ379" i="10"/>
  <c r="AK378" i="10"/>
  <c r="AJ378" i="10"/>
  <c r="AK377" i="10"/>
  <c r="AJ377" i="10"/>
  <c r="AK376" i="10"/>
  <c r="AJ376" i="10"/>
  <c r="AK375" i="10"/>
  <c r="AJ375" i="10"/>
  <c r="AK374" i="10"/>
  <c r="AJ374" i="10"/>
  <c r="AK373" i="10"/>
  <c r="AJ373" i="10"/>
  <c r="AK372" i="10"/>
  <c r="AJ372" i="10"/>
  <c r="AK371" i="10"/>
  <c r="AJ371" i="10"/>
  <c r="AK370" i="10"/>
  <c r="AJ370" i="10"/>
  <c r="AK369" i="10"/>
  <c r="AJ369" i="10"/>
  <c r="AK368" i="10"/>
  <c r="AJ368" i="10"/>
  <c r="AK367" i="10"/>
  <c r="AJ367" i="10"/>
  <c r="AK366" i="10"/>
  <c r="AJ366" i="10"/>
  <c r="AK365" i="10"/>
  <c r="AJ365" i="10"/>
  <c r="AK364" i="10"/>
  <c r="AJ364" i="10"/>
  <c r="AK363" i="10"/>
  <c r="AJ363" i="10"/>
  <c r="AK362" i="10"/>
  <c r="AJ362" i="10"/>
  <c r="AK361" i="10"/>
  <c r="AJ361" i="10"/>
  <c r="AK360" i="10"/>
  <c r="AJ360" i="10"/>
  <c r="AK359" i="10"/>
  <c r="AJ359" i="10"/>
  <c r="AK358" i="10"/>
  <c r="AJ358" i="10"/>
  <c r="AK357" i="10"/>
  <c r="AJ357" i="10"/>
  <c r="AK356" i="10"/>
  <c r="AJ356" i="10"/>
  <c r="AK355" i="10"/>
  <c r="AJ355" i="10"/>
  <c r="AK354" i="10"/>
  <c r="AJ354" i="10"/>
  <c r="AK353" i="10"/>
  <c r="AJ353" i="10"/>
  <c r="AK352" i="10"/>
  <c r="AJ352" i="10"/>
  <c r="AK351" i="10"/>
  <c r="AJ351" i="10"/>
  <c r="AK350" i="10"/>
  <c r="AJ350" i="10"/>
  <c r="AK349" i="10"/>
  <c r="AJ349" i="10"/>
  <c r="AK348" i="10"/>
  <c r="AJ348" i="10"/>
  <c r="AK347" i="10"/>
  <c r="AJ347" i="10"/>
  <c r="AK346" i="10"/>
  <c r="AJ346" i="10"/>
  <c r="AK345" i="10"/>
  <c r="AJ345" i="10"/>
  <c r="AK344" i="10"/>
  <c r="AJ344" i="10"/>
  <c r="AK343" i="10"/>
  <c r="AJ343" i="10"/>
  <c r="AK342" i="10"/>
  <c r="AJ342" i="10"/>
  <c r="AK341" i="10"/>
  <c r="AJ341" i="10"/>
  <c r="AK340" i="10"/>
  <c r="AJ340" i="10"/>
  <c r="AK339" i="10"/>
  <c r="AJ339" i="10"/>
  <c r="AK338" i="10"/>
  <c r="AJ338" i="10"/>
  <c r="AK337" i="10"/>
  <c r="AJ337" i="10"/>
  <c r="AK336" i="10"/>
  <c r="AJ336" i="10"/>
  <c r="AK335" i="10"/>
  <c r="AJ335" i="10"/>
  <c r="AK334" i="10"/>
  <c r="AJ334" i="10"/>
  <c r="AK333" i="10"/>
  <c r="AJ333" i="10"/>
  <c r="AK332" i="10"/>
  <c r="AJ332" i="10"/>
  <c r="AK331" i="10"/>
  <c r="AJ331" i="10"/>
  <c r="AK330" i="10"/>
  <c r="AJ330" i="10"/>
  <c r="AK329" i="10"/>
  <c r="AJ329" i="10"/>
  <c r="AK328" i="10"/>
  <c r="AJ328" i="10"/>
  <c r="AK327" i="10"/>
  <c r="AJ327" i="10"/>
  <c r="AK326" i="10"/>
  <c r="AJ326" i="10"/>
  <c r="AK325" i="10"/>
  <c r="AJ325" i="10"/>
  <c r="AK324" i="10"/>
  <c r="AJ324" i="10"/>
  <c r="AK323" i="10"/>
  <c r="AJ323" i="10"/>
  <c r="AK322" i="10"/>
  <c r="AJ322" i="10"/>
  <c r="AK321" i="10"/>
  <c r="AJ321" i="10"/>
  <c r="AK320" i="10"/>
  <c r="AJ320" i="10"/>
  <c r="AK319" i="10"/>
  <c r="AJ319" i="10"/>
  <c r="AK318" i="10"/>
  <c r="AJ318" i="10"/>
  <c r="AK317" i="10"/>
  <c r="AJ317" i="10"/>
  <c r="AK316" i="10"/>
  <c r="AJ316" i="10"/>
  <c r="AK315" i="10"/>
  <c r="AJ315" i="10"/>
  <c r="AK314" i="10"/>
  <c r="AJ314" i="10"/>
  <c r="AK313" i="10"/>
  <c r="AJ313" i="10"/>
  <c r="AK312" i="10"/>
  <c r="AJ312" i="10"/>
  <c r="AK311" i="10"/>
  <c r="AJ311" i="10"/>
  <c r="AK310" i="10"/>
  <c r="AJ310" i="10"/>
  <c r="AK309" i="10"/>
  <c r="AJ309" i="10"/>
  <c r="AK308" i="10"/>
  <c r="AJ308" i="10"/>
  <c r="AK307" i="10"/>
  <c r="AJ307" i="10"/>
  <c r="AK306" i="10"/>
  <c r="AJ306" i="10"/>
  <c r="AK305" i="10"/>
  <c r="AJ305" i="10"/>
  <c r="AK304" i="10"/>
  <c r="AJ304" i="10"/>
  <c r="AK303" i="10"/>
  <c r="AJ303" i="10"/>
  <c r="AK302" i="10"/>
  <c r="AJ302" i="10"/>
  <c r="AK301" i="10"/>
  <c r="AJ301" i="10"/>
  <c r="AK300" i="10"/>
  <c r="AJ300" i="10"/>
  <c r="AK299" i="10"/>
  <c r="AJ299" i="10"/>
  <c r="AK298" i="10"/>
  <c r="AJ298" i="10"/>
  <c r="AK297" i="10"/>
  <c r="AJ297" i="10"/>
  <c r="AK296" i="10"/>
  <c r="AJ296" i="10"/>
  <c r="AK295" i="10"/>
  <c r="AJ295" i="10"/>
  <c r="AK294" i="10"/>
  <c r="AJ294" i="10"/>
  <c r="AK293" i="10"/>
  <c r="AJ293" i="10"/>
  <c r="AK292" i="10"/>
  <c r="AJ292" i="10"/>
  <c r="AK291" i="10"/>
  <c r="AJ291" i="10"/>
  <c r="AK290" i="10"/>
  <c r="AJ290" i="10"/>
  <c r="AK289" i="10"/>
  <c r="AJ289" i="10"/>
  <c r="AK288" i="10"/>
  <c r="AJ288" i="10"/>
  <c r="AK287" i="10"/>
  <c r="AJ287" i="10"/>
  <c r="AK286" i="10"/>
  <c r="AJ286" i="10"/>
  <c r="AK285" i="10"/>
  <c r="AJ285" i="10"/>
  <c r="AK284" i="10"/>
  <c r="AJ284" i="10"/>
  <c r="AK283" i="10"/>
  <c r="AJ283" i="10"/>
  <c r="I4" i="5" l="1"/>
  <c r="P14" i="1"/>
  <c r="R14" i="1" s="1"/>
  <c r="Q14" i="1"/>
  <c r="S14" i="1" s="1"/>
  <c r="P15" i="1"/>
  <c r="R15" i="1" s="1"/>
  <c r="Q15" i="1"/>
  <c r="S15" i="1" s="1"/>
  <c r="P16" i="1"/>
  <c r="R16" i="1" s="1"/>
  <c r="Q16" i="1"/>
  <c r="S16" i="1" s="1"/>
  <c r="P17" i="1"/>
  <c r="R17" i="1" s="1"/>
  <c r="Q17" i="1"/>
  <c r="S17" i="1" s="1"/>
  <c r="P18" i="1"/>
  <c r="R18" i="1" s="1"/>
  <c r="Q18" i="1"/>
  <c r="S18" i="1" s="1"/>
  <c r="P20" i="1"/>
  <c r="R20" i="1" s="1"/>
  <c r="Q20" i="1"/>
  <c r="S20" i="1" s="1"/>
  <c r="P21" i="1"/>
  <c r="R21" i="1" s="1"/>
  <c r="Q21" i="1"/>
  <c r="S21" i="1" s="1"/>
  <c r="P22" i="1"/>
  <c r="R22" i="1" s="1"/>
  <c r="Q22" i="1"/>
  <c r="S22" i="1" s="1"/>
  <c r="P23" i="1"/>
  <c r="R23" i="1" s="1"/>
  <c r="Q23" i="1"/>
  <c r="S23" i="1" s="1"/>
  <c r="P24" i="1"/>
  <c r="R24" i="1" s="1"/>
  <c r="Q24" i="1"/>
  <c r="S24" i="1" s="1"/>
  <c r="P25" i="1"/>
  <c r="R25" i="1" s="1"/>
  <c r="Q25" i="1"/>
  <c r="S25" i="1" s="1"/>
  <c r="P26" i="1"/>
  <c r="R26" i="1" s="1"/>
  <c r="Q26" i="1"/>
  <c r="S26" i="1" s="1"/>
  <c r="P28" i="1"/>
  <c r="R28" i="1" s="1"/>
  <c r="Q28" i="1"/>
  <c r="S28" i="1" s="1"/>
  <c r="P29" i="1"/>
  <c r="R29" i="1" s="1"/>
  <c r="Q29" i="1"/>
  <c r="S29" i="1" s="1"/>
  <c r="P30" i="1"/>
  <c r="R30" i="1" s="1"/>
  <c r="Q30" i="1"/>
  <c r="S30" i="1" s="1"/>
  <c r="P31" i="1"/>
  <c r="R31" i="1" s="1"/>
  <c r="Q31" i="1"/>
  <c r="S31" i="1" s="1"/>
  <c r="P32" i="1"/>
  <c r="R32" i="1" s="1"/>
  <c r="Q32" i="1"/>
  <c r="S32" i="1" s="1"/>
  <c r="P33" i="1"/>
  <c r="R33" i="1" s="1"/>
  <c r="Q33" i="1"/>
  <c r="S33" i="1" s="1"/>
  <c r="P34" i="1"/>
  <c r="R34" i="1" s="1"/>
  <c r="Q34" i="1"/>
  <c r="S34" i="1" s="1"/>
  <c r="P35" i="1"/>
  <c r="R35" i="1" s="1"/>
  <c r="Q35" i="1"/>
  <c r="S35" i="1" s="1"/>
  <c r="P37" i="1"/>
  <c r="R37" i="1" s="1"/>
  <c r="Q37" i="1"/>
  <c r="S37" i="1" s="1"/>
  <c r="P38" i="1"/>
  <c r="R38" i="1" s="1"/>
  <c r="Q38" i="1"/>
  <c r="S38" i="1" s="1"/>
  <c r="P39" i="1"/>
  <c r="R39" i="1" s="1"/>
  <c r="Q39" i="1"/>
  <c r="S39" i="1" s="1"/>
  <c r="P40" i="1"/>
  <c r="R40" i="1" s="1"/>
  <c r="Q40" i="1"/>
  <c r="S40" i="1" s="1"/>
  <c r="P42" i="1"/>
  <c r="R42" i="1" s="1"/>
  <c r="Q42" i="1"/>
  <c r="S42" i="1" s="1"/>
  <c r="P43" i="1"/>
  <c r="R43" i="1" s="1"/>
  <c r="Q43" i="1"/>
  <c r="S43" i="1" s="1"/>
  <c r="P44" i="1"/>
  <c r="R44" i="1" s="1"/>
  <c r="Q44" i="1"/>
  <c r="S44" i="1" s="1"/>
  <c r="P46" i="1"/>
  <c r="R46" i="1" s="1"/>
  <c r="Q46" i="1"/>
  <c r="S46" i="1" s="1"/>
  <c r="P47" i="1"/>
  <c r="R47" i="1" s="1"/>
  <c r="Q47" i="1"/>
  <c r="S47" i="1" s="1"/>
  <c r="P48" i="1"/>
  <c r="R48" i="1" s="1"/>
  <c r="Q48" i="1"/>
  <c r="S48" i="1" s="1"/>
  <c r="P49" i="1"/>
  <c r="R49" i="1" s="1"/>
  <c r="Q49" i="1"/>
  <c r="S49" i="1" s="1"/>
  <c r="P51" i="1"/>
  <c r="R51" i="1" s="1"/>
  <c r="Q51" i="1"/>
  <c r="S51" i="1" s="1"/>
  <c r="P52" i="1"/>
  <c r="R52" i="1" s="1"/>
  <c r="Q52" i="1"/>
  <c r="S52" i="1" s="1"/>
  <c r="P53" i="1"/>
  <c r="R53" i="1" s="1"/>
  <c r="Q53" i="1"/>
  <c r="S53" i="1" s="1"/>
  <c r="P55" i="1"/>
  <c r="R55" i="1" s="1"/>
  <c r="Q55" i="1"/>
  <c r="S55" i="1" s="1"/>
  <c r="P56" i="1"/>
  <c r="R56" i="1" s="1"/>
  <c r="Q56" i="1"/>
  <c r="S56" i="1" s="1"/>
  <c r="P57" i="1"/>
  <c r="R57" i="1" s="1"/>
  <c r="Q57" i="1"/>
  <c r="S57" i="1" s="1"/>
  <c r="P59" i="1"/>
  <c r="R59" i="1" s="1"/>
  <c r="Q59" i="1"/>
  <c r="S59" i="1" s="1"/>
  <c r="P60" i="1"/>
  <c r="R60" i="1" s="1"/>
  <c r="Q60" i="1"/>
  <c r="S60" i="1" s="1"/>
  <c r="P61" i="1"/>
  <c r="R61" i="1" s="1"/>
  <c r="Q61" i="1"/>
  <c r="S61" i="1" s="1"/>
  <c r="P64" i="1"/>
  <c r="R64" i="1" s="1"/>
  <c r="Q64" i="1"/>
  <c r="S64" i="1" s="1"/>
  <c r="P65" i="1"/>
  <c r="R65" i="1" s="1"/>
  <c r="Q65" i="1"/>
  <c r="S65" i="1" s="1"/>
  <c r="P66" i="1"/>
  <c r="R66" i="1" s="1"/>
  <c r="Q66" i="1"/>
  <c r="S66" i="1" s="1"/>
  <c r="P67" i="1"/>
  <c r="R67" i="1" s="1"/>
  <c r="Q67" i="1"/>
  <c r="S67" i="1" s="1"/>
  <c r="P69" i="1"/>
  <c r="R69" i="1" s="1"/>
  <c r="Q69" i="1"/>
  <c r="S69" i="1" s="1"/>
  <c r="P70" i="1"/>
  <c r="R70" i="1" s="1"/>
  <c r="Q70" i="1"/>
  <c r="S70" i="1" s="1"/>
  <c r="P72" i="1"/>
  <c r="R72" i="1" s="1"/>
  <c r="Q72" i="1"/>
  <c r="S72" i="1" s="1"/>
  <c r="P73" i="1"/>
  <c r="R73" i="1" s="1"/>
  <c r="Q73" i="1"/>
  <c r="S73" i="1" s="1"/>
  <c r="P74" i="1"/>
  <c r="R74" i="1" s="1"/>
  <c r="Q74" i="1"/>
  <c r="S74" i="1" s="1"/>
  <c r="Q13" i="1"/>
  <c r="AP4" i="17"/>
  <c r="AO4" i="17"/>
  <c r="AN4" i="17"/>
  <c r="AM4" i="17"/>
  <c r="AL4" i="17"/>
  <c r="AK4" i="17"/>
  <c r="AJ4" i="17"/>
  <c r="AI4" i="17"/>
  <c r="AH4" i="17"/>
  <c r="AG4" i="17"/>
  <c r="AF4" i="17"/>
  <c r="AE4" i="17"/>
  <c r="G4" i="17" l="1"/>
  <c r="F4" i="17"/>
  <c r="E4" i="17"/>
  <c r="D4" i="17"/>
  <c r="C4" i="17"/>
  <c r="C5" i="5" l="1"/>
  <c r="B4" i="17" s="1"/>
  <c r="AJ8" i="10"/>
  <c r="AK8" i="10"/>
  <c r="AJ9" i="10"/>
  <c r="AK9" i="10"/>
  <c r="AJ10" i="10"/>
  <c r="AK10" i="10"/>
  <c r="AJ11" i="10"/>
  <c r="AK11" i="10"/>
  <c r="AJ12" i="10"/>
  <c r="AK12" i="10"/>
  <c r="AJ13" i="10"/>
  <c r="AK13" i="10"/>
  <c r="AJ14" i="10"/>
  <c r="AK14" i="10"/>
  <c r="AJ15" i="10"/>
  <c r="AK15" i="10"/>
  <c r="AJ16" i="10"/>
  <c r="AK16" i="10"/>
  <c r="AJ17" i="10"/>
  <c r="AK17" i="10"/>
  <c r="AJ18" i="10"/>
  <c r="AK18" i="10"/>
  <c r="AJ19" i="10"/>
  <c r="AK19" i="10"/>
  <c r="AJ20" i="10"/>
  <c r="AK20" i="10"/>
  <c r="AJ21" i="10"/>
  <c r="AK21" i="10"/>
  <c r="AJ22" i="10"/>
  <c r="AK22" i="10"/>
  <c r="AJ23" i="10"/>
  <c r="AK23" i="10"/>
  <c r="AJ24" i="10"/>
  <c r="AK24" i="10"/>
  <c r="AJ25" i="10"/>
  <c r="AK25" i="10"/>
  <c r="AJ26" i="10"/>
  <c r="AK26" i="10"/>
  <c r="AJ27" i="10"/>
  <c r="AK27" i="10"/>
  <c r="AJ28" i="10"/>
  <c r="AK28" i="10"/>
  <c r="AJ29" i="10"/>
  <c r="AK29" i="10"/>
  <c r="AJ30" i="10"/>
  <c r="AK30" i="10"/>
  <c r="AJ31" i="10"/>
  <c r="AK31" i="10"/>
  <c r="AJ32" i="10"/>
  <c r="AK32" i="10"/>
  <c r="AJ33" i="10"/>
  <c r="AK33" i="10"/>
  <c r="AJ34" i="10"/>
  <c r="AK34" i="10"/>
  <c r="AJ35" i="10"/>
  <c r="AK35" i="10"/>
  <c r="AJ36" i="10"/>
  <c r="AK36" i="10"/>
  <c r="AJ37" i="10"/>
  <c r="AK37" i="10"/>
  <c r="AJ38" i="10"/>
  <c r="AK38" i="10"/>
  <c r="AJ39" i="10"/>
  <c r="AK39" i="10"/>
  <c r="AJ40" i="10"/>
  <c r="AK40" i="10"/>
  <c r="AJ41" i="10"/>
  <c r="AK41" i="10"/>
  <c r="AJ42" i="10"/>
  <c r="AK42" i="10"/>
  <c r="AJ43" i="10"/>
  <c r="AK43" i="10"/>
  <c r="AJ44" i="10"/>
  <c r="AK44" i="10"/>
  <c r="AJ45" i="10"/>
  <c r="AK45" i="10"/>
  <c r="AJ46" i="10"/>
  <c r="AK46" i="10"/>
  <c r="AJ47" i="10"/>
  <c r="AK47" i="10"/>
  <c r="AJ48" i="10"/>
  <c r="AK48" i="10"/>
  <c r="AJ49" i="10"/>
  <c r="AK49" i="10"/>
  <c r="AJ50" i="10"/>
  <c r="AK50" i="10"/>
  <c r="AJ51" i="10"/>
  <c r="AK51" i="10"/>
  <c r="AJ52" i="10"/>
  <c r="AK52" i="10"/>
  <c r="AJ53" i="10"/>
  <c r="AK53" i="10"/>
  <c r="AJ54" i="10"/>
  <c r="AK54" i="10"/>
  <c r="AJ55" i="10"/>
  <c r="AK55" i="10"/>
  <c r="AJ56" i="10"/>
  <c r="AK56" i="10"/>
  <c r="AJ57" i="10"/>
  <c r="AK57" i="10"/>
  <c r="AJ58" i="10"/>
  <c r="AK58" i="10"/>
  <c r="AJ59" i="10"/>
  <c r="AK59" i="10"/>
  <c r="AJ60" i="10"/>
  <c r="AK60" i="10"/>
  <c r="AJ61" i="10"/>
  <c r="AK61" i="10"/>
  <c r="AJ62" i="10"/>
  <c r="AK62" i="10"/>
  <c r="AJ63" i="10"/>
  <c r="AK63" i="10"/>
  <c r="AJ64" i="10"/>
  <c r="AK64" i="10"/>
  <c r="AJ65" i="10"/>
  <c r="AK65" i="10"/>
  <c r="AJ66" i="10"/>
  <c r="AK66" i="10"/>
  <c r="AJ67" i="10"/>
  <c r="AK67" i="10"/>
  <c r="AJ68" i="10"/>
  <c r="AK68" i="10"/>
  <c r="AJ69" i="10"/>
  <c r="AK69" i="10"/>
  <c r="AJ70" i="10"/>
  <c r="AK70" i="10"/>
  <c r="AJ71" i="10"/>
  <c r="AK71" i="10"/>
  <c r="AJ72" i="10"/>
  <c r="AK72" i="10"/>
  <c r="AJ73" i="10"/>
  <c r="AK73" i="10"/>
  <c r="AJ74" i="10"/>
  <c r="AK74" i="10"/>
  <c r="AJ75" i="10"/>
  <c r="AK75" i="10"/>
  <c r="AJ76" i="10"/>
  <c r="AK76" i="10"/>
  <c r="AJ77" i="10"/>
  <c r="AK77" i="10"/>
  <c r="AJ78" i="10"/>
  <c r="AK78" i="10"/>
  <c r="AJ79" i="10"/>
  <c r="AK79" i="10"/>
  <c r="AJ80" i="10"/>
  <c r="AK80" i="10"/>
  <c r="AJ81" i="10"/>
  <c r="AK81" i="10"/>
  <c r="AJ82" i="10"/>
  <c r="AK82" i="10"/>
  <c r="AJ83" i="10"/>
  <c r="AK83" i="10"/>
  <c r="AJ84" i="10"/>
  <c r="AK84" i="10"/>
  <c r="AJ85" i="10"/>
  <c r="AK85" i="10"/>
  <c r="AJ86" i="10"/>
  <c r="AK86" i="10"/>
  <c r="AJ87" i="10"/>
  <c r="AK87" i="10"/>
  <c r="AJ88" i="10"/>
  <c r="AK88" i="10"/>
  <c r="AJ89" i="10"/>
  <c r="AK89" i="10"/>
  <c r="AJ90" i="10"/>
  <c r="AK90" i="10"/>
  <c r="AJ91" i="10"/>
  <c r="AK91" i="10"/>
  <c r="AJ92" i="10"/>
  <c r="AK92" i="10"/>
  <c r="AJ93" i="10"/>
  <c r="AK93" i="10"/>
  <c r="AJ94" i="10"/>
  <c r="AK94" i="10"/>
  <c r="AJ95" i="10"/>
  <c r="AK95" i="10"/>
  <c r="AJ96" i="10"/>
  <c r="AK96" i="10"/>
  <c r="AJ97" i="10"/>
  <c r="AK97" i="10"/>
  <c r="AJ98" i="10"/>
  <c r="AK98" i="10"/>
  <c r="AJ99" i="10"/>
  <c r="AK99" i="10"/>
  <c r="AJ100" i="10"/>
  <c r="AK100" i="10"/>
  <c r="AJ101" i="10"/>
  <c r="AK101" i="10"/>
  <c r="AJ102" i="10"/>
  <c r="AK102" i="10"/>
  <c r="AJ103" i="10"/>
  <c r="AK103" i="10"/>
  <c r="AJ104" i="10"/>
  <c r="AK104" i="10"/>
  <c r="AJ105" i="10"/>
  <c r="AK105" i="10"/>
  <c r="AJ106" i="10"/>
  <c r="AK106" i="10"/>
  <c r="AJ107" i="10"/>
  <c r="AK107" i="10"/>
  <c r="AJ108" i="10"/>
  <c r="AK108" i="10"/>
  <c r="AJ109" i="10"/>
  <c r="AK109" i="10"/>
  <c r="AJ110" i="10"/>
  <c r="AK110" i="10"/>
  <c r="AJ111" i="10"/>
  <c r="AK111" i="10"/>
  <c r="AJ112" i="10"/>
  <c r="AK112" i="10"/>
  <c r="AJ113" i="10"/>
  <c r="AK113" i="10"/>
  <c r="AJ114" i="10"/>
  <c r="AK114" i="10"/>
  <c r="AJ115" i="10"/>
  <c r="AK115" i="10"/>
  <c r="AJ116" i="10"/>
  <c r="AK116" i="10"/>
  <c r="AJ117" i="10"/>
  <c r="AK117" i="10"/>
  <c r="AJ118" i="10"/>
  <c r="AK118" i="10"/>
  <c r="AJ119" i="10"/>
  <c r="AK119" i="10"/>
  <c r="AJ120" i="10"/>
  <c r="AK120" i="10"/>
  <c r="AJ121" i="10"/>
  <c r="AK121" i="10"/>
  <c r="AJ122" i="10"/>
  <c r="AK122" i="10"/>
  <c r="AJ123" i="10"/>
  <c r="AK123" i="10"/>
  <c r="AJ124" i="10"/>
  <c r="AK124" i="10"/>
  <c r="AJ125" i="10"/>
  <c r="AK125" i="10"/>
  <c r="AJ126" i="10"/>
  <c r="AK126" i="10"/>
  <c r="AJ127" i="10"/>
  <c r="AK127" i="10"/>
  <c r="AJ128" i="10"/>
  <c r="AK128" i="10"/>
  <c r="AJ129" i="10"/>
  <c r="AK129" i="10"/>
  <c r="AJ130" i="10"/>
  <c r="AK130" i="10"/>
  <c r="AJ131" i="10"/>
  <c r="AK131" i="10"/>
  <c r="AJ132" i="10"/>
  <c r="AK132" i="10"/>
  <c r="AJ133" i="10"/>
  <c r="AK133" i="10"/>
  <c r="AJ134" i="10"/>
  <c r="AK134" i="10"/>
  <c r="AJ135" i="10"/>
  <c r="AK135" i="10"/>
  <c r="AJ136" i="10"/>
  <c r="AK136" i="10"/>
  <c r="AJ137" i="10"/>
  <c r="AK137" i="10"/>
  <c r="AJ138" i="10"/>
  <c r="AK138" i="10"/>
  <c r="AJ139" i="10"/>
  <c r="AK139" i="10"/>
  <c r="AJ140" i="10"/>
  <c r="AK140" i="10"/>
  <c r="AJ141" i="10"/>
  <c r="AK141" i="10"/>
  <c r="AJ142" i="10"/>
  <c r="AK142" i="10"/>
  <c r="AJ143" i="10"/>
  <c r="AK143" i="10"/>
  <c r="AJ144" i="10"/>
  <c r="AK144" i="10"/>
  <c r="AJ145" i="10"/>
  <c r="AK145" i="10"/>
  <c r="AJ146" i="10"/>
  <c r="AK146" i="10"/>
  <c r="AJ147" i="10"/>
  <c r="AK147" i="10"/>
  <c r="AJ148" i="10"/>
  <c r="AK148" i="10"/>
  <c r="AJ149" i="10"/>
  <c r="AK149" i="10"/>
  <c r="AJ150" i="10"/>
  <c r="AK150" i="10"/>
  <c r="AJ151" i="10"/>
  <c r="AK151" i="10"/>
  <c r="AJ152" i="10"/>
  <c r="AK152" i="10"/>
  <c r="AJ153" i="10"/>
  <c r="AK153" i="10"/>
  <c r="AJ154" i="10"/>
  <c r="AK154" i="10"/>
  <c r="AJ155" i="10"/>
  <c r="AK155" i="10"/>
  <c r="AJ156" i="10"/>
  <c r="AK156" i="10"/>
  <c r="AJ157" i="10"/>
  <c r="AK157" i="10"/>
  <c r="AJ158" i="10"/>
  <c r="AK158" i="10"/>
  <c r="AJ159" i="10"/>
  <c r="AK159" i="10"/>
  <c r="AJ160" i="10"/>
  <c r="AK160" i="10"/>
  <c r="AJ161" i="10"/>
  <c r="AK161" i="10"/>
  <c r="AJ162" i="10"/>
  <c r="AK162" i="10"/>
  <c r="AJ163" i="10"/>
  <c r="AK163" i="10"/>
  <c r="AJ164" i="10"/>
  <c r="AK164" i="10"/>
  <c r="AJ165" i="10"/>
  <c r="AK165" i="10"/>
  <c r="AJ166" i="10"/>
  <c r="AK166" i="10"/>
  <c r="AJ167" i="10"/>
  <c r="AK167" i="10"/>
  <c r="AJ168" i="10"/>
  <c r="AK168" i="10"/>
  <c r="AJ169" i="10"/>
  <c r="AK169" i="10"/>
  <c r="AJ170" i="10"/>
  <c r="AK170" i="10"/>
  <c r="AJ171" i="10"/>
  <c r="AK171" i="10"/>
  <c r="AJ172" i="10"/>
  <c r="AK172" i="10"/>
  <c r="AJ173" i="10"/>
  <c r="AK173" i="10"/>
  <c r="AJ174" i="10"/>
  <c r="AK174" i="10"/>
  <c r="AJ175" i="10"/>
  <c r="AK175" i="10"/>
  <c r="AJ176" i="10"/>
  <c r="AK176" i="10"/>
  <c r="AJ177" i="10"/>
  <c r="AK177" i="10"/>
  <c r="AJ178" i="10"/>
  <c r="AK178" i="10"/>
  <c r="AJ179" i="10"/>
  <c r="AK179" i="10"/>
  <c r="AJ180" i="10"/>
  <c r="AK180" i="10"/>
  <c r="AJ181" i="10"/>
  <c r="AK181" i="10"/>
  <c r="AJ182" i="10"/>
  <c r="AK182" i="10"/>
  <c r="AJ183" i="10"/>
  <c r="AK183" i="10"/>
  <c r="AJ184" i="10"/>
  <c r="AK184" i="10"/>
  <c r="AJ185" i="10"/>
  <c r="AK185" i="10"/>
  <c r="AJ186" i="10"/>
  <c r="AK186" i="10"/>
  <c r="AJ187" i="10"/>
  <c r="AK187" i="10"/>
  <c r="AJ188" i="10"/>
  <c r="AK188" i="10"/>
  <c r="AJ189" i="10"/>
  <c r="AK189" i="10"/>
  <c r="AJ190" i="10"/>
  <c r="AK190" i="10"/>
  <c r="AJ191" i="10"/>
  <c r="AK191" i="10"/>
  <c r="AJ192" i="10"/>
  <c r="AK192" i="10"/>
  <c r="AJ193" i="10"/>
  <c r="AK193" i="10"/>
  <c r="AJ194" i="10"/>
  <c r="AK194" i="10"/>
  <c r="AJ195" i="10"/>
  <c r="AK195" i="10"/>
  <c r="AJ196" i="10"/>
  <c r="AK196" i="10"/>
  <c r="AJ197" i="10"/>
  <c r="AK197" i="10"/>
  <c r="AJ198" i="10"/>
  <c r="AK198" i="10"/>
  <c r="AJ199" i="10"/>
  <c r="AK199" i="10"/>
  <c r="AJ200" i="10"/>
  <c r="AK200" i="10"/>
  <c r="AJ201" i="10"/>
  <c r="AK201" i="10"/>
  <c r="AJ202" i="10"/>
  <c r="AK202" i="10"/>
  <c r="AJ203" i="10"/>
  <c r="AK203" i="10"/>
  <c r="AJ204" i="10"/>
  <c r="AK204" i="10"/>
  <c r="AJ205" i="10"/>
  <c r="AK205" i="10"/>
  <c r="AJ206" i="10"/>
  <c r="AK206" i="10"/>
  <c r="AJ207" i="10"/>
  <c r="AK207" i="10"/>
  <c r="AJ208" i="10"/>
  <c r="AK208" i="10"/>
  <c r="AJ209" i="10"/>
  <c r="AK209" i="10"/>
  <c r="AJ210" i="10"/>
  <c r="AK210" i="10"/>
  <c r="AJ211" i="10"/>
  <c r="AK211" i="10"/>
  <c r="AJ212" i="10"/>
  <c r="AK212" i="10"/>
  <c r="AJ213" i="10"/>
  <c r="AK213" i="10"/>
  <c r="AJ214" i="10"/>
  <c r="AK214" i="10"/>
  <c r="AJ215" i="10"/>
  <c r="AK215" i="10"/>
  <c r="AJ216" i="10"/>
  <c r="AK216" i="10"/>
  <c r="AJ217" i="10"/>
  <c r="AK217" i="10"/>
  <c r="AJ218" i="10"/>
  <c r="AK218" i="10"/>
  <c r="AJ219" i="10"/>
  <c r="AK219" i="10"/>
  <c r="AJ220" i="10"/>
  <c r="AK220" i="10"/>
  <c r="AJ221" i="10"/>
  <c r="AK221" i="10"/>
  <c r="AJ222" i="10"/>
  <c r="AK222" i="10"/>
  <c r="AJ223" i="10"/>
  <c r="AK223" i="10"/>
  <c r="AJ224" i="10"/>
  <c r="AK224" i="10"/>
  <c r="AJ225" i="10"/>
  <c r="AK225" i="10"/>
  <c r="AJ226" i="10"/>
  <c r="AK226" i="10"/>
  <c r="AJ227" i="10"/>
  <c r="AK227" i="10"/>
  <c r="AJ228" i="10"/>
  <c r="AK228" i="10"/>
  <c r="AJ229" i="10"/>
  <c r="AK229" i="10"/>
  <c r="AJ230" i="10"/>
  <c r="AK230" i="10"/>
  <c r="AJ231" i="10"/>
  <c r="AK231" i="10"/>
  <c r="AJ232" i="10"/>
  <c r="AK232" i="10"/>
  <c r="AJ233" i="10"/>
  <c r="AK233" i="10"/>
  <c r="AJ234" i="10"/>
  <c r="AK234" i="10"/>
  <c r="AJ235" i="10"/>
  <c r="AK235" i="10"/>
  <c r="AJ236" i="10"/>
  <c r="AK236" i="10"/>
  <c r="AJ237" i="10"/>
  <c r="AK237" i="10"/>
  <c r="AJ238" i="10"/>
  <c r="AK238" i="10"/>
  <c r="AJ239" i="10"/>
  <c r="AK239" i="10"/>
  <c r="AJ240" i="10"/>
  <c r="AK240" i="10"/>
  <c r="AJ241" i="10"/>
  <c r="AK241" i="10"/>
  <c r="AJ242" i="10"/>
  <c r="AK242" i="10"/>
  <c r="AJ243" i="10"/>
  <c r="AK243" i="10"/>
  <c r="AJ244" i="10"/>
  <c r="AK244" i="10"/>
  <c r="AJ245" i="10"/>
  <c r="AK245" i="10"/>
  <c r="AJ246" i="10"/>
  <c r="AK246" i="10"/>
  <c r="AJ247" i="10"/>
  <c r="AK247" i="10"/>
  <c r="AJ248" i="10"/>
  <c r="AK248" i="10"/>
  <c r="AJ249" i="10"/>
  <c r="AK249" i="10"/>
  <c r="AJ250" i="10"/>
  <c r="AK250" i="10"/>
  <c r="AJ251" i="10"/>
  <c r="AK251" i="10"/>
  <c r="AJ252" i="10"/>
  <c r="AK252" i="10"/>
  <c r="AJ253" i="10"/>
  <c r="AK253" i="10"/>
  <c r="AJ254" i="10"/>
  <c r="AK254" i="10"/>
  <c r="AJ255" i="10"/>
  <c r="AK255" i="10"/>
  <c r="AJ256" i="10"/>
  <c r="AK256" i="10"/>
  <c r="AJ257" i="10"/>
  <c r="AK257" i="10"/>
  <c r="AJ258" i="10"/>
  <c r="AK258" i="10"/>
  <c r="AJ259" i="10"/>
  <c r="AK259" i="10"/>
  <c r="AJ260" i="10"/>
  <c r="AK260" i="10"/>
  <c r="AJ261" i="10"/>
  <c r="AK261" i="10"/>
  <c r="AJ262" i="10"/>
  <c r="AK262" i="10"/>
  <c r="AJ263" i="10"/>
  <c r="AK263" i="10"/>
  <c r="AJ264" i="10"/>
  <c r="AK264" i="10"/>
  <c r="AJ265" i="10"/>
  <c r="AK265" i="10"/>
  <c r="AJ266" i="10"/>
  <c r="AK266" i="10"/>
  <c r="AJ267" i="10"/>
  <c r="AK267" i="10"/>
  <c r="AJ268" i="10"/>
  <c r="AK268" i="10"/>
  <c r="AJ269" i="10"/>
  <c r="AK269" i="10"/>
  <c r="AJ270" i="10"/>
  <c r="AK270" i="10"/>
  <c r="AJ271" i="10"/>
  <c r="AK271" i="10"/>
  <c r="AJ272" i="10"/>
  <c r="AK272" i="10"/>
  <c r="AJ273" i="10"/>
  <c r="AK273" i="10"/>
  <c r="AJ274" i="10"/>
  <c r="AK274" i="10"/>
  <c r="AJ275" i="10"/>
  <c r="AK275" i="10"/>
  <c r="AJ276" i="10"/>
  <c r="AK276" i="10"/>
  <c r="AJ277" i="10"/>
  <c r="AK277" i="10"/>
  <c r="AJ278" i="10"/>
  <c r="AK278" i="10"/>
  <c r="AJ279" i="10"/>
  <c r="AK279" i="10"/>
  <c r="AK7" i="10"/>
  <c r="AJ7" i="10"/>
  <c r="P13" i="1" l="1"/>
  <c r="R13" i="1" s="1"/>
  <c r="AB60" i="137" l="1"/>
  <c r="S13" i="1"/>
  <c r="C4" i="5" l="1"/>
  <c r="A4" i="17" s="1"/>
  <c r="K26" i="7" l="1"/>
  <c r="J26" i="7"/>
  <c r="AB4" i="17" l="1"/>
  <c r="AD4" i="17"/>
  <c r="AL84" i="5" l="1"/>
  <c r="AP84" i="5"/>
  <c r="AJ84" i="5"/>
  <c r="L84" i="5" s="1"/>
  <c r="AN84" i="5"/>
  <c r="AS84" i="5" l="1"/>
  <c r="U378" i="10" l="1" a="1"/>
  <c r="F54" i="10" a="1"/>
  <c r="W406" i="10" a="1"/>
  <c r="AC387" i="10" a="1"/>
  <c r="J348" i="10" a="1"/>
  <c r="M138" i="10" a="1"/>
  <c r="N90" i="10" a="1"/>
  <c r="G22" i="10" a="1"/>
  <c r="J314" i="10" a="1"/>
  <c r="V311" i="10" a="1"/>
  <c r="Y137" i="10" a="1"/>
  <c r="Y33" i="10" a="1"/>
  <c r="K299" i="10" a="1"/>
  <c r="M311" i="10" a="1"/>
  <c r="Q69" i="10" a="1"/>
  <c r="I205" i="10" a="1"/>
  <c r="U286" i="10" a="1"/>
  <c r="AC334" i="10" a="1"/>
  <c r="I288" i="10" a="1"/>
  <c r="M399" i="10" a="1"/>
  <c r="V313" i="10" a="1"/>
  <c r="S83" i="10" a="1"/>
  <c r="Z293" i="10" a="1"/>
  <c r="V91" i="10" a="1"/>
  <c r="S291" i="10" a="1"/>
  <c r="N32" i="10" a="1"/>
  <c r="AD326" i="10" a="1"/>
  <c r="G380" i="10" a="1"/>
  <c r="R140" i="10" a="1"/>
  <c r="AD302" i="10" a="1"/>
  <c r="O283" i="10" a="1"/>
  <c r="V342" i="10" a="1"/>
  <c r="AD64" i="10" a="1"/>
  <c r="AD315" i="10" a="1"/>
  <c r="AG353" i="10" a="1"/>
  <c r="O287" i="10" a="1"/>
  <c r="U317" i="10" a="1"/>
  <c r="AD54" i="10" a="1"/>
  <c r="AC118" i="10" a="1"/>
  <c r="P322" i="10" a="1"/>
  <c r="X299" i="10" a="1"/>
  <c r="R287" i="10" a="1"/>
  <c r="AB23" i="10" a="1"/>
  <c r="M394" i="10" a="1"/>
  <c r="N298" i="10" a="1"/>
  <c r="AC368" i="10" a="1"/>
  <c r="R314" i="10" a="1"/>
  <c r="N131" i="10" a="1"/>
  <c r="X241" i="10" a="1"/>
  <c r="AD391" i="10" a="1"/>
  <c r="X372" i="10" a="1"/>
  <c r="P323" i="10" a="1"/>
  <c r="U31" i="10" a="1"/>
  <c r="G84" i="10" a="1"/>
  <c r="AD285" i="10" a="1"/>
  <c r="AA47" i="10" a="1"/>
  <c r="X56" i="10" a="1"/>
  <c r="M403" i="10" a="1"/>
  <c r="T339" i="10" a="1"/>
  <c r="H406" i="10" a="1"/>
  <c r="AD333" i="10" a="1"/>
  <c r="AE54" i="10" a="1"/>
  <c r="AF319" i="10" a="1"/>
  <c r="AH390" i="10" a="1"/>
  <c r="AD33" i="10" a="1"/>
  <c r="Q395" i="10" a="1"/>
  <c r="L340" i="10" a="1"/>
  <c r="AD353" i="10" a="1"/>
  <c r="V138" i="10" a="1"/>
  <c r="AH287" i="10" a="1"/>
  <c r="I328" i="10" a="1"/>
  <c r="X398" i="10" a="1"/>
  <c r="AG382" i="10" a="1"/>
  <c r="AD30" i="10" a="1"/>
  <c r="H331" i="10" a="1"/>
  <c r="H298" i="10" a="1"/>
  <c r="F285" i="10" a="1"/>
  <c r="T312" i="10" a="1"/>
  <c r="G102" i="10" a="1"/>
  <c r="K294" i="10" a="1"/>
  <c r="K383" i="10" a="1"/>
  <c r="J309" i="10" a="1"/>
  <c r="O294" i="10" a="1"/>
  <c r="G283" i="10" a="1"/>
  <c r="J401" i="10" a="1"/>
  <c r="AG67" i="10" a="1"/>
  <c r="Q25" i="10" a="1"/>
  <c r="L322" i="10" a="1"/>
  <c r="X148" i="10" a="1"/>
  <c r="R311" i="10" a="1"/>
  <c r="G302" i="10" a="1"/>
  <c r="R88" i="10" a="1"/>
  <c r="T359" i="10" a="1"/>
  <c r="AE303" i="10" a="1"/>
  <c r="AA342" i="10" a="1"/>
  <c r="Z355" i="10" a="1"/>
  <c r="P314" i="10" a="1"/>
  <c r="V88" i="10" a="1"/>
  <c r="R295" i="10" a="1"/>
  <c r="AB337" i="10" a="1"/>
  <c r="Z316" i="10" a="1"/>
  <c r="I312" i="10" a="1"/>
  <c r="H290" i="10" a="1"/>
  <c r="V319" i="10" a="1"/>
  <c r="AF60" i="10" a="1"/>
  <c r="H64" i="10" a="1"/>
  <c r="N78" i="10" a="1"/>
  <c r="I313" i="10" a="1"/>
  <c r="AA378" i="10" a="1"/>
  <c r="W61" i="10" a="1"/>
  <c r="R79" i="10" a="1"/>
  <c r="AD131" i="10" a="1"/>
  <c r="I297" i="10" a="1"/>
  <c r="G56" i="10" a="1"/>
  <c r="AC348" i="10" a="1"/>
  <c r="N324" i="10" a="1"/>
  <c r="H307" i="10" a="1"/>
  <c r="J61" i="10" a="1"/>
  <c r="N318" i="10" a="1"/>
  <c r="AB220" i="10" a="1"/>
  <c r="N333" i="10" a="1"/>
  <c r="W328" i="10" a="1"/>
  <c r="M313" i="10" a="1"/>
  <c r="R160" i="10" a="1"/>
  <c r="AD24" i="10" a="1"/>
  <c r="L149" i="10" a="1"/>
  <c r="X96" i="10" a="1"/>
  <c r="G367" i="10" a="1"/>
  <c r="AA287" i="10" a="1"/>
  <c r="S345" i="10" a="1"/>
  <c r="S287" i="10" a="1"/>
  <c r="G299" i="10" a="1"/>
  <c r="T392" i="10" a="1"/>
  <c r="AA89" i="10" a="1"/>
  <c r="Z396" i="10" a="1"/>
  <c r="G338" i="10" a="1"/>
  <c r="M83" i="10" a="1"/>
  <c r="AD305" i="10" a="1"/>
  <c r="S386" i="10" a="1"/>
  <c r="J35" i="10" a="1"/>
  <c r="Y361" i="10" a="1"/>
  <c r="M373" i="10" a="1"/>
  <c r="V58" i="10" a="1"/>
  <c r="H399" i="10" a="1"/>
  <c r="L396" i="10" a="1"/>
  <c r="AF284" i="10" a="1"/>
  <c r="G321" i="10" a="1"/>
  <c r="O336" i="10" a="1"/>
  <c r="M283" i="10" a="1"/>
  <c r="L291" i="10" a="1"/>
  <c r="AC361" i="10" a="1"/>
  <c r="H302" i="10" a="1"/>
  <c r="AA291" i="10" a="1"/>
  <c r="P371" i="10" a="1"/>
  <c r="W384" i="10" a="1"/>
  <c r="AC291" i="10" a="1"/>
  <c r="G298" i="10" a="1"/>
  <c r="M365" i="10" a="1"/>
  <c r="AG352" i="10" a="1"/>
  <c r="G309" i="10" a="1"/>
  <c r="Z308" i="10" a="1"/>
  <c r="H398" i="10" a="1"/>
  <c r="H337" i="10" a="1"/>
  <c r="AC58" i="10" a="1"/>
  <c r="N358" i="10" a="1"/>
  <c r="S399" i="10" a="1"/>
  <c r="L312" i="10" a="1"/>
  <c r="AE28" i="10" a="1"/>
  <c r="R325" i="10" a="1"/>
  <c r="O307" i="10" a="1"/>
  <c r="AB341" i="10" a="1"/>
  <c r="AF59" i="10" a="1"/>
  <c r="F319" i="10" a="1"/>
  <c r="AB359" i="10" a="1"/>
  <c r="AE80" i="10" a="1"/>
  <c r="I314" i="10" a="1"/>
  <c r="AA307" i="10" a="1"/>
  <c r="AG400" i="10" a="1"/>
  <c r="K131" i="10" a="1"/>
  <c r="L386" i="10" a="1"/>
  <c r="O339" i="10" a="1"/>
  <c r="Q365" i="10" a="1"/>
  <c r="Q300" i="10" a="1"/>
  <c r="Q319" i="10" a="1"/>
  <c r="L305" i="10" a="1"/>
  <c r="AE318" i="10" a="1"/>
  <c r="AA367" i="10" a="1"/>
  <c r="Z294" i="10" a="1"/>
  <c r="AG40" i="10" a="1"/>
  <c r="AH56" i="10" a="1"/>
  <c r="T386" i="10" a="1"/>
  <c r="W36" i="10" a="1"/>
  <c r="Z366" i="10" a="1"/>
  <c r="K297" i="10" a="1"/>
  <c r="M135" i="10" a="1"/>
  <c r="AH82" i="10" a="1"/>
  <c r="S326" i="10" a="1"/>
  <c r="Z127" i="10" a="1"/>
  <c r="H292" i="10" a="1"/>
  <c r="AD318" i="10" a="1"/>
  <c r="U306" i="10" a="1"/>
  <c r="H395" i="10" a="1"/>
  <c r="P390" i="10" a="1"/>
  <c r="AE294" i="10" a="1"/>
  <c r="Y311" i="10" a="1"/>
  <c r="O369" i="10" a="1"/>
  <c r="AF291" i="10" a="1"/>
  <c r="U223" i="10" a="1"/>
  <c r="X290" i="10" a="1"/>
  <c r="Q383" i="10" a="1"/>
  <c r="Q307" i="10" a="1"/>
  <c r="F201" i="10" a="1"/>
  <c r="AE312" i="10" a="1"/>
  <c r="U310" i="10" a="1"/>
  <c r="W87" i="10" a="1"/>
  <c r="I354" i="10" a="1"/>
  <c r="R302" i="10" a="1"/>
  <c r="O298" i="10" a="1"/>
  <c r="Q379" i="10" a="1"/>
  <c r="V355" i="10" a="1"/>
  <c r="X180" i="10" a="1"/>
  <c r="K381" i="10" a="1"/>
  <c r="M145" i="10" a="1"/>
  <c r="N119" i="10" a="1"/>
  <c r="K334" i="10" a="1"/>
  <c r="F308" i="10" a="1"/>
  <c r="X343" i="10" a="1"/>
  <c r="G291" i="10" a="1"/>
  <c r="Z377" i="10" a="1"/>
  <c r="W404" i="10" a="1"/>
  <c r="L333" i="10" a="1"/>
  <c r="N317" i="10" a="1"/>
  <c r="AC292" i="10" a="1"/>
  <c r="K405" i="10" a="1"/>
  <c r="S89" i="10" a="1"/>
  <c r="N48" i="10" a="1"/>
  <c r="O400" i="10" a="1"/>
  <c r="W324" i="10" a="1"/>
  <c r="Q80" i="10" a="1"/>
  <c r="AG291" i="10" a="1"/>
  <c r="T347" i="10" a="1"/>
  <c r="M127" i="10" a="1"/>
  <c r="J353" i="10" a="1"/>
  <c r="L355" i="10" a="1"/>
  <c r="P56" i="10" a="1"/>
  <c r="S369" i="10" a="1"/>
  <c r="AA350" i="10" a="1"/>
  <c r="Q385" i="10" a="1"/>
  <c r="M406" i="10" a="1"/>
  <c r="AF364" i="10" a="1"/>
  <c r="F309" i="10" a="1"/>
  <c r="T336" i="10" a="1"/>
  <c r="S395" i="10" a="1"/>
  <c r="L342" i="10" a="1"/>
  <c r="H305" i="10" a="1"/>
  <c r="X362" i="10" a="1"/>
  <c r="Z341" i="10" a="1"/>
  <c r="X30" i="10" a="1"/>
  <c r="AA375" i="10" a="1"/>
  <c r="X348" i="10" a="1"/>
  <c r="R343" i="10" a="1"/>
  <c r="J299" i="10" a="1"/>
  <c r="K338" i="10" a="1"/>
  <c r="X323" i="10" a="1"/>
  <c r="AE351" i="10" a="1"/>
  <c r="AE36" i="10" a="1"/>
  <c r="Y219" i="10" a="1"/>
  <c r="I351" i="10" a="1"/>
  <c r="AH136" i="10" a="1"/>
  <c r="I140" i="10" a="1"/>
  <c r="V336" i="10" a="1"/>
  <c r="J71" i="10" a="1"/>
  <c r="S290" i="10" a="1"/>
  <c r="AG310" i="10" a="1"/>
  <c r="M230" i="10" a="1"/>
  <c r="X46" i="10" a="1"/>
  <c r="L309" i="10" a="1"/>
  <c r="P385" i="10" a="1"/>
  <c r="AF299" i="10" a="1"/>
  <c r="F78" i="10" a="1"/>
  <c r="AH352" i="10" a="1"/>
  <c r="W133" i="10" a="1"/>
  <c r="Z393" i="10" a="1"/>
  <c r="AA45" i="10" a="1"/>
  <c r="P303" i="10" a="1"/>
  <c r="I194" i="10" a="1"/>
  <c r="AA295" i="10" a="1"/>
  <c r="AG132" i="10" a="1"/>
  <c r="J298" i="10" a="1"/>
  <c r="AG72" i="10" a="1"/>
  <c r="Q221" i="10" a="1"/>
  <c r="AC256" i="10" a="1"/>
  <c r="T233" i="10" a="1"/>
  <c r="G394" i="10" a="1"/>
  <c r="N228" i="10" a="1"/>
  <c r="R332" i="10" a="1"/>
  <c r="V38" i="10" a="1"/>
  <c r="X63" i="10" a="1"/>
  <c r="W343" i="10" a="1"/>
  <c r="AC405" i="10" a="1"/>
  <c r="T194" i="10" a="1"/>
  <c r="K38" i="10" a="1"/>
  <c r="S327" i="10" a="1"/>
  <c r="M293" i="10" a="1"/>
  <c r="AD243" i="10" a="1"/>
  <c r="J345" i="10" a="1"/>
  <c r="O271" i="10" a="1"/>
  <c r="Z362" i="10" a="1"/>
  <c r="AF121" i="10" a="1"/>
  <c r="AF407" i="10" a="1"/>
  <c r="L17" i="10" a="1"/>
  <c r="L49" i="10" a="1"/>
  <c r="L15" i="10" a="1"/>
  <c r="R76" i="10" a="1"/>
  <c r="J307" i="10" a="1"/>
  <c r="L27" i="10" a="1"/>
  <c r="U243" i="10" a="1"/>
  <c r="M369" i="10" a="1"/>
  <c r="G347" i="10" a="1"/>
  <c r="O384" i="10" a="1"/>
  <c r="G286" i="10" a="1"/>
  <c r="M44" i="10" a="1"/>
  <c r="J332" i="10" a="1"/>
  <c r="S98" i="10" a="1"/>
  <c r="P403" i="10" a="1"/>
  <c r="AA370" i="10" a="1"/>
  <c r="AG368" i="10" a="1"/>
  <c r="H407" i="10" a="1"/>
  <c r="F336" i="10" a="1"/>
  <c r="P312" i="10" a="1"/>
  <c r="I340" i="10" a="1"/>
  <c r="AE151" i="10" a="1"/>
  <c r="J383" i="10" a="1"/>
  <c r="O296" i="10" a="1"/>
  <c r="H296" i="10" a="1"/>
  <c r="I320" i="10" a="1"/>
  <c r="N80" i="10" a="1"/>
  <c r="Z327" i="10" a="1"/>
  <c r="AH325" i="10" a="1"/>
  <c r="T285" i="10" a="1"/>
  <c r="L41" i="10" a="1"/>
  <c r="P346" i="10" a="1"/>
  <c r="V291" i="10" a="1"/>
  <c r="G328" i="10" a="1"/>
  <c r="AD27" i="10" a="1"/>
  <c r="AB339" i="10" a="1"/>
  <c r="Z220" i="10" a="1"/>
  <c r="AA34" i="10" a="1"/>
  <c r="L123" i="10" a="1"/>
  <c r="P354" i="10" a="1"/>
  <c r="F393" i="10" a="1"/>
  <c r="L124" i="10" a="1"/>
  <c r="M204" i="10" a="1"/>
  <c r="O357" i="10" a="1"/>
  <c r="W241" i="10" a="1"/>
  <c r="T161" i="10" a="1"/>
  <c r="O42" i="10" a="1"/>
  <c r="AA43" i="10" a="1"/>
  <c r="G111" i="10" a="1"/>
  <c r="F57" i="10" a="1"/>
  <c r="R45" i="10" a="1"/>
  <c r="M391" i="10" a="1"/>
  <c r="P291" i="10" a="1"/>
  <c r="O350" i="10" a="1"/>
  <c r="X332" i="10" a="1"/>
  <c r="AB375" i="10" a="1"/>
  <c r="K92" i="10" a="1"/>
  <c r="I327" i="10" a="1"/>
  <c r="AF88" i="10" a="1"/>
  <c r="H400" i="10" a="1"/>
  <c r="AB307" i="10" a="1"/>
  <c r="H383" i="10" a="1"/>
  <c r="W243" i="10" a="1"/>
  <c r="AC326" i="10" a="1"/>
  <c r="H242" i="10" a="1"/>
  <c r="S389" i="10" a="1"/>
  <c r="AF109" i="10" a="1"/>
  <c r="AE390" i="10" a="1"/>
  <c r="AC202" i="10" a="1"/>
  <c r="M198" i="10" a="1"/>
  <c r="T251" i="10" a="1"/>
  <c r="Y191" i="10" a="1"/>
  <c r="N370" i="10" a="1"/>
  <c r="Y364" i="10" a="1"/>
  <c r="X387" i="10" a="1"/>
  <c r="V139" i="10" a="1"/>
  <c r="P72" i="10" a="1"/>
  <c r="V294" i="10" a="1"/>
  <c r="AB343" i="10" a="1"/>
  <c r="AB45" i="10" a="1"/>
  <c r="X68" i="10" a="1"/>
  <c r="AG303" i="10" a="1"/>
  <c r="L404" i="10" a="1"/>
  <c r="Y388" i="10" a="1"/>
  <c r="T291" i="10" a="1"/>
  <c r="F55" i="10" a="1"/>
  <c r="V121" i="10" a="1"/>
  <c r="V271" i="10" a="1"/>
  <c r="AD388" i="10" a="1"/>
  <c r="Z378" i="10" a="1"/>
  <c r="K302" i="10" a="1"/>
  <c r="AD404" i="10" a="1"/>
  <c r="V304" i="10" a="1"/>
  <c r="P320" i="10" a="1"/>
  <c r="T171" i="10" a="1"/>
  <c r="T26" i="10" a="1"/>
  <c r="W339" i="10" a="1"/>
  <c r="AE349" i="10" a="1"/>
  <c r="U381" i="10" a="1"/>
  <c r="P319" i="10" a="1"/>
  <c r="O323" i="10" a="1"/>
  <c r="F45" i="10" a="1"/>
  <c r="P286" i="10" a="1"/>
  <c r="N303" i="10" a="1"/>
  <c r="P166" i="10" a="1"/>
  <c r="K333" i="10" a="1"/>
  <c r="Q380" i="10" a="1"/>
  <c r="AH40" i="10" a="1"/>
  <c r="N406" i="10" a="1"/>
  <c r="AA310" i="10" a="1"/>
  <c r="F350" i="10" a="1"/>
  <c r="AC308" i="10" a="1"/>
  <c r="K345" i="10" a="1"/>
  <c r="Y306" i="10" a="1"/>
  <c r="V158" i="10" a="1"/>
  <c r="R350" i="10" a="1"/>
  <c r="G406" i="10" a="1"/>
  <c r="AB383" i="10" a="1"/>
  <c r="V401" i="10" a="1"/>
  <c r="AB318" i="10" a="1"/>
  <c r="P86" i="10" a="1"/>
  <c r="I330" i="10" a="1"/>
  <c r="Y374" i="10" a="1"/>
  <c r="AB385" i="10" a="1"/>
  <c r="AD310" i="10" a="1"/>
  <c r="T97" i="10" a="1"/>
  <c r="W288" i="10" a="1"/>
  <c r="AH71" i="10" a="1"/>
  <c r="F306" i="10" a="1"/>
  <c r="G304" i="10" a="1"/>
  <c r="AC407" i="10" a="1"/>
  <c r="G346" i="10" a="1"/>
  <c r="O48" i="10" a="1"/>
  <c r="P311" i="10" a="1"/>
  <c r="W375" i="10" a="1"/>
  <c r="AF381" i="10" a="1"/>
  <c r="N143" i="10" a="1"/>
  <c r="Z310" i="10" a="1"/>
  <c r="I89" i="10" a="1"/>
  <c r="O372" i="10" a="1"/>
  <c r="T346" i="10" a="1"/>
  <c r="S405" i="10" a="1"/>
  <c r="N389" i="10" a="1"/>
  <c r="T373" i="10" a="1"/>
  <c r="Z344" i="10" a="1"/>
  <c r="T33" i="10" a="1"/>
  <c r="S32" i="10" a="1"/>
  <c r="L317" i="10" a="1"/>
  <c r="I292" i="10" a="1"/>
  <c r="AC325" i="10" a="1"/>
  <c r="Q86" i="10" a="1"/>
  <c r="X28" i="10" a="1"/>
  <c r="I23" i="10" a="1"/>
  <c r="L331" i="10" a="1"/>
  <c r="J313" i="10" a="1"/>
  <c r="U321" i="10" a="1"/>
  <c r="AE357" i="10" a="1"/>
  <c r="AG305" i="10" a="1"/>
  <c r="AG311" i="10" a="1"/>
  <c r="S338" i="10" a="1"/>
  <c r="H322" i="10" a="1"/>
  <c r="Z324" i="10" a="1"/>
  <c r="F69" i="10" a="1"/>
  <c r="R87" i="10" a="1"/>
  <c r="F367" i="10" a="1"/>
  <c r="P297" i="10" a="1"/>
  <c r="G58" i="10" a="1"/>
  <c r="AD400" i="10" a="1"/>
  <c r="J93" i="10" a="1"/>
  <c r="H336" i="10" a="1"/>
  <c r="R333" i="10" a="1"/>
  <c r="S329" i="10" a="1"/>
  <c r="K91" i="10" a="1"/>
  <c r="AE386" i="10" a="1"/>
  <c r="AD79" i="10" a="1"/>
  <c r="O387" i="10" a="1"/>
  <c r="W368" i="10" a="1"/>
  <c r="I299" i="10" a="1"/>
  <c r="X377" i="10" a="1"/>
  <c r="W351" i="10" a="1"/>
  <c r="AE58" i="10" a="1"/>
  <c r="J40" i="10" a="1"/>
  <c r="L154" i="10" a="1"/>
  <c r="Q287" i="10" a="1"/>
  <c r="AC286" i="10" a="1"/>
  <c r="F180" i="10" a="1"/>
  <c r="W52" i="10" a="1"/>
  <c r="AD284" i="10" a="1"/>
  <c r="L250" i="10" a="1"/>
  <c r="L67" i="10" a="1"/>
  <c r="AE85" i="10" a="1"/>
  <c r="W395" i="10" a="1"/>
  <c r="AH315" i="10" a="1"/>
  <c r="AE87" i="10" a="1"/>
  <c r="AB113" i="10" a="1"/>
  <c r="V117" i="10" a="1"/>
  <c r="U348" i="10" a="1"/>
  <c r="AF172" i="10" a="1"/>
  <c r="O354" i="10" a="1"/>
  <c r="M88" i="10" a="1"/>
  <c r="I359" i="10" a="1"/>
  <c r="X124" i="10" a="1"/>
  <c r="J335" i="10" a="1"/>
  <c r="P236" i="10" a="1"/>
  <c r="AH395" i="10" a="1"/>
  <c r="U369" i="10" a="1"/>
  <c r="Y349" i="10" a="1"/>
  <c r="J235" i="10" a="1"/>
  <c r="U264" i="10" a="1"/>
  <c r="S227" i="10" a="1"/>
  <c r="AH91" i="10" a="1"/>
  <c r="H44" i="10" a="1"/>
  <c r="AD87" i="10" a="1"/>
  <c r="L128" i="10" a="1"/>
  <c r="U339" i="10" a="1"/>
  <c r="AG378" i="10" a="1"/>
  <c r="J28" i="10" a="1"/>
  <c r="V373" i="10" a="1"/>
  <c r="M380" i="10" a="1"/>
  <c r="AD127" i="10" a="1"/>
  <c r="AG34" i="10" a="1"/>
  <c r="S318" i="10" a="1"/>
  <c r="H324" i="10" a="1"/>
  <c r="O133" i="10" a="1"/>
  <c r="Q377" i="10" a="1"/>
  <c r="AF187" i="10" a="1"/>
  <c r="R357" i="10" a="1"/>
  <c r="G293" i="10" a="1"/>
  <c r="AA293" i="10" a="1"/>
  <c r="K347" i="10" a="1"/>
  <c r="G297" i="10" a="1"/>
  <c r="AE300" i="10" a="1"/>
  <c r="U69" i="10" a="1"/>
  <c r="AC380" i="10" a="1"/>
  <c r="T40" i="10" a="1"/>
  <c r="H132" i="10" a="1"/>
  <c r="U397" i="10" a="1"/>
  <c r="O95" i="10" a="1"/>
  <c r="F337" i="10" a="1"/>
  <c r="H348" i="10" a="1"/>
  <c r="S65" i="10" a="1"/>
  <c r="AF40" i="10" a="1"/>
  <c r="Y390" i="10" a="1"/>
  <c r="Z389" i="10" a="1"/>
  <c r="X162" i="10" a="1"/>
  <c r="AB188" i="10" a="1"/>
  <c r="K48" i="10" a="1"/>
  <c r="F342" i="10" a="1"/>
  <c r="M322" i="10" a="1"/>
  <c r="AC216" i="10" a="1"/>
  <c r="U217" i="10" a="1"/>
  <c r="Z75" i="10" a="1"/>
  <c r="K126" i="10" a="1"/>
  <c r="P387" i="10" a="1"/>
  <c r="AD287" i="10" a="1"/>
  <c r="V76" i="10" a="1"/>
  <c r="G38" i="10" a="1"/>
  <c r="X397" i="10" a="1"/>
  <c r="H202" i="10" a="1"/>
  <c r="J361" i="10" a="1"/>
  <c r="AE208" i="10" a="1"/>
  <c r="P39" i="10" a="1"/>
  <c r="G391" i="10" a="1"/>
  <c r="T75" i="10" a="1"/>
  <c r="Q84" i="10" a="1"/>
  <c r="Q283" i="10" a="1"/>
  <c r="Q293" i="10" a="1"/>
  <c r="AC396" i="10" a="1"/>
  <c r="M99" i="10" a="1"/>
  <c r="Z287" i="10" a="1"/>
  <c r="W34" i="10" a="1"/>
  <c r="G81" i="10" a="1"/>
  <c r="Z400" i="10" a="1"/>
  <c r="S320" i="10" a="1"/>
  <c r="L22" i="10" a="1"/>
  <c r="P285" i="10" a="1"/>
  <c r="AC339" i="10" a="1"/>
  <c r="N393" i="10" a="1"/>
  <c r="O398" i="10" a="1"/>
  <c r="W399" i="10" a="1"/>
  <c r="K373" i="10" a="1"/>
  <c r="AF133" i="10" a="1"/>
  <c r="Y73" i="10" a="1"/>
  <c r="AE366" i="10" a="1"/>
  <c r="N38" i="10" a="1"/>
  <c r="AH383" i="10" a="1"/>
  <c r="S210" i="10" a="1"/>
  <c r="H320" i="10" a="1"/>
  <c r="R329" i="10" a="1"/>
  <c r="Z397" i="10" a="1"/>
  <c r="AG404" i="10" a="1"/>
  <c r="F179" i="10" a="1"/>
  <c r="T381" i="10" a="1"/>
  <c r="AF66" i="10" a="1"/>
  <c r="Q326" i="10" a="1"/>
  <c r="P336" i="10" a="1"/>
  <c r="R376" i="10" a="1"/>
  <c r="T314" i="10" a="1"/>
  <c r="G377" i="10" a="1"/>
  <c r="S253" i="10" a="1"/>
  <c r="R57" i="10" a="1"/>
  <c r="U299" i="10" a="1"/>
  <c r="AH165" i="10" a="1"/>
  <c r="V210" i="10" a="1"/>
  <c r="AA143" i="10" a="1"/>
  <c r="W294" i="10" a="1"/>
  <c r="AA301" i="10" a="1"/>
  <c r="Z375" i="10" a="1"/>
  <c r="W296" i="10" a="1"/>
  <c r="J397" i="10" a="1"/>
  <c r="M349" i="10" a="1"/>
  <c r="V33" i="10" a="1"/>
  <c r="W377" i="10" a="1"/>
  <c r="X84" i="10" a="1"/>
  <c r="Z59" i="10" a="1"/>
  <c r="X371" i="10" a="1"/>
  <c r="AC406" i="10" a="1"/>
  <c r="Z62" i="10" a="1"/>
  <c r="Q342" i="10" a="1"/>
  <c r="V13" i="10" a="1"/>
  <c r="S200" i="10" a="1"/>
  <c r="AC360" i="10" a="1"/>
  <c r="AE115" i="10" a="1"/>
  <c r="Q209" i="10" a="1"/>
  <c r="W119" i="10" a="1"/>
  <c r="AC164" i="10" a="1"/>
  <c r="AC40" i="10" a="1"/>
  <c r="S136" i="10" a="1"/>
  <c r="H376" i="10" a="1"/>
  <c r="V340" i="10" a="1"/>
  <c r="U384" i="10" a="1"/>
  <c r="AH108" i="10" a="1"/>
  <c r="AB303" i="10" a="1"/>
  <c r="N334" i="10" a="1"/>
  <c r="AB317" i="10" a="1"/>
  <c r="AE66" i="10" a="1"/>
  <c r="S362" i="10" a="1"/>
  <c r="M344" i="10" a="1"/>
  <c r="H142" i="10" a="1"/>
  <c r="G345" i="10" a="1"/>
  <c r="F334" i="10" a="1"/>
  <c r="R94" i="10" a="1"/>
  <c r="U394" i="10" a="1"/>
  <c r="AG139" i="10" a="1"/>
  <c r="AD335" i="10" a="1"/>
  <c r="H111" i="10" a="1"/>
  <c r="Y109" i="10" a="1"/>
  <c r="S168" i="10" a="1"/>
  <c r="N121" i="10" a="1"/>
  <c r="AA347" i="10" a="1"/>
  <c r="AE353" i="10" a="1"/>
  <c r="F178" i="10" a="1"/>
  <c r="T354" i="10" a="1"/>
  <c r="Z311" i="10" a="1"/>
  <c r="W77" i="10" a="1"/>
  <c r="N374" i="10" a="1"/>
  <c r="AB177" i="10" a="1"/>
  <c r="K397" i="10" a="1"/>
  <c r="P372" i="10" a="1"/>
  <c r="Y288" i="10" a="1"/>
  <c r="M284" i="10" a="1"/>
  <c r="U14" i="10" a="1"/>
  <c r="AH300" i="10" a="1"/>
  <c r="Y392" i="10" a="1"/>
  <c r="G176" i="10" a="1"/>
  <c r="AG232" i="10" a="1"/>
  <c r="AH278" i="10" a="1"/>
  <c r="AB145" i="10" a="1"/>
  <c r="U341" i="10" a="1"/>
  <c r="U183" i="10" a="1"/>
  <c r="M332" i="10" a="1"/>
  <c r="Z41" i="10" a="1"/>
  <c r="Q51" i="10" a="1"/>
  <c r="U368" i="10" a="1"/>
  <c r="K116" i="10" a="1"/>
  <c r="W78" i="10" a="1"/>
  <c r="W291" i="10" a="1"/>
  <c r="S153" i="10" a="1"/>
  <c r="AB31" i="10" a="1"/>
  <c r="AC316" i="10" a="1"/>
  <c r="K27" i="10" a="1"/>
  <c r="R368" i="10" a="1"/>
  <c r="G373" i="10" a="1"/>
  <c r="AE55" i="10" a="1"/>
  <c r="AH167" i="10" a="1"/>
  <c r="AB30" i="10" a="1"/>
  <c r="AD282" i="10" a="1"/>
  <c r="W235" i="10" a="1"/>
  <c r="M116" i="10" a="1"/>
  <c r="AC403" i="10" a="1"/>
  <c r="N265" i="10" a="1"/>
  <c r="O87" i="10" a="1"/>
  <c r="S346" i="10" a="1"/>
  <c r="S304" i="10" a="1"/>
  <c r="AB293" i="10" a="1"/>
  <c r="H106" i="10" a="1"/>
  <c r="P407" i="10" a="1"/>
  <c r="F372" i="10" a="1"/>
  <c r="AD356" i="10" a="1"/>
  <c r="Y303" i="10" a="1"/>
  <c r="AA399" i="10" a="1"/>
  <c r="U326" i="10" a="1"/>
  <c r="AB326" i="10" a="1"/>
  <c r="AA134" i="10" a="1"/>
  <c r="M309" i="10" a="1"/>
  <c r="M148" i="10" a="1"/>
  <c r="AH153" i="10" a="1"/>
  <c r="W341" i="10" a="1"/>
  <c r="AE296" i="10" a="1"/>
  <c r="J318" i="10" a="1"/>
  <c r="I367" i="10" a="1"/>
  <c r="S375" i="10" a="1"/>
  <c r="AD289" i="10" a="1"/>
  <c r="AE114" i="10" a="1"/>
  <c r="AE64" i="10" a="1"/>
  <c r="N306" i="10" a="1"/>
  <c r="G300" i="10" a="1"/>
  <c r="AC114" i="10" a="1"/>
  <c r="J64" i="10" a="1"/>
  <c r="M348" i="10" a="1"/>
  <c r="AA62" i="10" a="1"/>
  <c r="AF293" i="10" a="1"/>
  <c r="I169" i="10" a="1"/>
  <c r="AA392" i="10" a="1"/>
  <c r="F297" i="10" a="1"/>
  <c r="S144" i="10" a="1"/>
  <c r="W54" i="10" a="1"/>
  <c r="R70" i="10" a="1"/>
  <c r="P24" i="10" a="1"/>
  <c r="R206" i="10" a="1"/>
  <c r="W154" i="10" a="1"/>
  <c r="X102" i="10" a="1"/>
  <c r="F355" i="10" a="1"/>
  <c r="T68" i="10" a="1"/>
  <c r="AH320" i="10" a="1"/>
  <c r="O266" i="10" a="1"/>
  <c r="G122" i="10" a="1"/>
  <c r="AD23" i="10" a="1"/>
  <c r="G51" i="10" a="1"/>
  <c r="K202" i="10" a="1"/>
  <c r="N191" i="10" a="1"/>
  <c r="L117" i="10" a="1"/>
  <c r="T110" i="10" a="1"/>
  <c r="K89" i="10" a="1"/>
  <c r="X222" i="10" a="1"/>
  <c r="M103" i="10" a="1"/>
  <c r="P231" i="10" a="1"/>
  <c r="M120" i="10" a="1"/>
  <c r="K298" i="10" a="1"/>
  <c r="AH388" i="10" a="1"/>
  <c r="AD340" i="10" a="1"/>
  <c r="F375" i="10" a="1"/>
  <c r="V20" i="10" a="1"/>
  <c r="J301" i="10" a="1"/>
  <c r="AA355" i="10" a="1"/>
  <c r="J177" i="10" a="1"/>
  <c r="N35" i="10" a="1"/>
  <c r="R286" i="10" a="1"/>
  <c r="O290" i="10" a="1"/>
  <c r="O23" i="10" a="1"/>
  <c r="AA56" i="10" a="1"/>
  <c r="R364" i="10" a="1"/>
  <c r="M80" i="10" a="1"/>
  <c r="F68" i="10" a="1"/>
  <c r="AE278" i="10" a="1"/>
  <c r="T369" i="10" a="1"/>
  <c r="R58" i="10" a="1"/>
  <c r="U26" i="10" a="1"/>
  <c r="AB313" i="10" a="1"/>
  <c r="Y384" i="10" a="1"/>
  <c r="AA317" i="10" a="1"/>
  <c r="J286" i="10" a="1"/>
  <c r="W301" i="10" a="1"/>
  <c r="G355" i="10" a="1"/>
  <c r="X32" i="10" a="1"/>
  <c r="AC168" i="10" a="1"/>
  <c r="L245" i="10" a="1"/>
  <c r="AC196" i="10" a="1"/>
  <c r="N125" i="10" a="1"/>
  <c r="I97" i="10" a="1"/>
  <c r="Z29" i="10" a="1"/>
  <c r="AA39" i="10" a="1"/>
  <c r="I200" i="10" a="1"/>
  <c r="J378" i="10" a="1"/>
  <c r="R11" i="10" a="1"/>
  <c r="R163" i="10" a="1"/>
  <c r="AF156" i="10" a="1"/>
  <c r="Z13" i="10" a="1"/>
  <c r="X121" i="10" a="1"/>
  <c r="M252" i="10" a="1"/>
  <c r="T245" i="10" a="1"/>
  <c r="AA65" i="10" a="1"/>
  <c r="M69" i="10" a="1"/>
  <c r="AA217" i="10" a="1"/>
  <c r="H365" i="10" a="1"/>
  <c r="AC335" i="10" a="1"/>
  <c r="X250" i="10" a="1"/>
  <c r="AH85" i="10" a="1"/>
  <c r="S194" i="10" a="1"/>
  <c r="AC340" i="10" a="1"/>
  <c r="T36" i="10" a="1"/>
  <c r="X272" i="10" a="1"/>
  <c r="AC205" i="10" a="1"/>
  <c r="P402" i="10" a="1"/>
  <c r="L287" i="10" a="1"/>
  <c r="X289" i="10" a="1"/>
  <c r="O315" i="10" a="1"/>
  <c r="AC346" i="10" a="1"/>
  <c r="S348" i="10" a="1"/>
  <c r="P334" i="10" a="1"/>
  <c r="AD354" i="10" a="1"/>
  <c r="L377" i="10" a="1"/>
  <c r="H356" i="10" a="1"/>
  <c r="N343" i="10" a="1"/>
  <c r="Y135" i="10" a="1"/>
  <c r="P332" i="10" a="1"/>
  <c r="N401" i="10" a="1"/>
  <c r="W104" i="10" a="1"/>
  <c r="I284" i="10" a="1"/>
  <c r="M157" i="10" a="1"/>
  <c r="W283" i="10" a="1"/>
  <c r="F74" i="10" a="1"/>
  <c r="F324" i="10" a="1"/>
  <c r="N391" i="10" a="1"/>
  <c r="F256" i="10" a="1"/>
  <c r="AE297" i="10" a="1"/>
  <c r="AD158" i="10" a="1"/>
  <c r="T19" i="10" a="1"/>
  <c r="X369" i="10" a="1"/>
  <c r="T28" i="10" a="1"/>
  <c r="P120" i="10" a="1"/>
  <c r="AC382" i="10" a="1"/>
  <c r="V123" i="10" a="1"/>
  <c r="T35" i="10" a="1"/>
  <c r="G130" i="10" a="1"/>
  <c r="AB198" i="10" a="1"/>
  <c r="I104" i="10" a="1"/>
  <c r="T162" i="10" a="1"/>
  <c r="AE197" i="10" a="1"/>
  <c r="T42" i="10" a="1"/>
  <c r="AE168" i="10" a="1"/>
  <c r="Y386" i="10" a="1"/>
  <c r="X158" i="10" a="1"/>
  <c r="AH397" i="10" a="1"/>
  <c r="AE220" i="10" a="1"/>
  <c r="H118" i="10" a="1"/>
  <c r="Z42" i="10" a="1"/>
  <c r="F39" i="10" a="1"/>
  <c r="AH61" i="10" a="1"/>
  <c r="Y359" i="10" a="1"/>
  <c r="O309" i="10" a="1"/>
  <c r="AE63" i="10" a="1"/>
  <c r="M96" i="10" a="1"/>
  <c r="S134" i="10" a="1"/>
  <c r="AE290" i="10" a="1"/>
  <c r="AH393" i="10" a="1"/>
  <c r="J245" i="10" a="1"/>
  <c r="AD80" i="10" a="1"/>
  <c r="W302" i="10" a="1"/>
  <c r="T85" i="10" a="1"/>
  <c r="AE373" i="10" a="1"/>
  <c r="R298" i="10" a="1"/>
  <c r="S391" i="10" a="1"/>
  <c r="R305" i="10" a="1"/>
  <c r="AA404" i="10" a="1"/>
  <c r="I333" i="10" a="1"/>
  <c r="L88" i="10" a="1"/>
  <c r="I322" i="10" a="1"/>
  <c r="AA267" i="10" a="1"/>
  <c r="Y54" i="10" a="1"/>
  <c r="O167" i="10" a="1"/>
  <c r="AE291" i="10" a="1"/>
  <c r="U382" i="10" a="1"/>
  <c r="AA273" i="10" a="1"/>
  <c r="W400" i="10" a="1"/>
  <c r="V183" i="10" a="1"/>
  <c r="T183" i="10" a="1"/>
  <c r="M124" i="10" a="1"/>
  <c r="S174" i="10" a="1"/>
  <c r="G323" i="10" a="1"/>
  <c r="AC109" i="10" a="1"/>
  <c r="AG317" i="10" a="1"/>
  <c r="W257" i="10" a="1"/>
  <c r="N117" i="10" a="1"/>
  <c r="I72" i="10" a="1"/>
  <c r="Q406" i="10" a="1"/>
  <c r="R386" i="10" a="1"/>
  <c r="M330" i="10" a="1"/>
  <c r="V39" i="10" a="1"/>
  <c r="S325" i="10" a="1"/>
  <c r="T351" i="10" a="1"/>
  <c r="AD304" i="10" a="1"/>
  <c r="N300" i="10" a="1"/>
  <c r="V42" i="10" a="1"/>
  <c r="K337" i="10" a="1"/>
  <c r="AB402" i="10" a="1"/>
  <c r="AE335" i="10" a="1"/>
  <c r="F65" i="10" a="1"/>
  <c r="L408" i="10" a="1"/>
  <c r="X326" i="10" a="1"/>
  <c r="AE320" i="10" a="1"/>
  <c r="T22" i="10" a="1"/>
  <c r="N309" i="10" a="1"/>
  <c r="AE287" i="10" a="1"/>
  <c r="U304" i="10" a="1"/>
  <c r="AE289" i="10" a="1"/>
  <c r="H68" i="10" a="1"/>
  <c r="H41" i="10" a="1"/>
  <c r="H70" i="10" a="1"/>
  <c r="U283" i="10" a="1"/>
  <c r="G325" i="10" a="1"/>
  <c r="AC101" i="10" a="1"/>
  <c r="F371" i="10" a="1"/>
  <c r="AB290" i="10" a="1"/>
  <c r="AH356" i="10" a="1"/>
  <c r="R44" i="10" a="1"/>
  <c r="J349" i="10" a="1"/>
  <c r="U323" i="10" a="1"/>
  <c r="J285" i="10" a="1"/>
  <c r="H285" i="10" a="1"/>
  <c r="Q394" i="10" a="1"/>
  <c r="G42" i="10" a="1"/>
  <c r="Q350" i="10" a="1"/>
  <c r="Q186" i="10" a="1"/>
  <c r="Z314" i="10" a="1"/>
  <c r="AF292" i="10" a="1"/>
  <c r="H58" i="10" a="1"/>
  <c r="T340" i="10" a="1"/>
  <c r="AF24" i="10" a="1"/>
  <c r="V306" i="10" a="1"/>
  <c r="AF286" i="10" a="1"/>
  <c r="L348" i="10" a="1"/>
  <c r="T341" i="10" a="1"/>
  <c r="R356" i="10" a="1"/>
  <c r="S298" i="10" a="1"/>
  <c r="S382" i="10" a="1"/>
  <c r="AH301" i="10" a="1"/>
  <c r="T387" i="10" a="1"/>
  <c r="O38" i="10" a="1"/>
  <c r="I21" i="10" a="1"/>
  <c r="AB298" i="10" a="1"/>
  <c r="I41" i="10" a="1"/>
  <c r="H362" i="10" a="1"/>
  <c r="AC36" i="10" a="1"/>
  <c r="O393" i="10" a="1"/>
  <c r="Z399" i="10" a="1"/>
  <c r="R370" i="10" a="1"/>
  <c r="P253" i="10" a="1"/>
  <c r="AA327" i="10" a="1"/>
  <c r="AB76" i="10" a="1"/>
  <c r="R101" i="10" a="1"/>
  <c r="I380" i="10" a="1"/>
  <c r="W59" i="10" a="1"/>
  <c r="Q321" i="10" a="1"/>
  <c r="M7" i="10" a="1"/>
  <c r="AB284" i="10" a="1"/>
  <c r="Y378" i="10" a="1"/>
  <c r="L61" i="10" a="1"/>
  <c r="AD59" i="10" a="1"/>
  <c r="AA36" i="10" a="1"/>
  <c r="M62" i="10" a="1"/>
  <c r="N402" i="10" a="1"/>
  <c r="AC298" i="10" a="1"/>
  <c r="F105" i="10" a="1"/>
  <c r="H57" i="10" a="1"/>
  <c r="N120" i="10" a="1"/>
  <c r="AG285" i="10" a="1"/>
  <c r="AC391" i="10" a="1"/>
  <c r="X108" i="10" a="1"/>
  <c r="J357" i="10" a="1"/>
  <c r="N351" i="10" a="1"/>
  <c r="Y251" i="10" a="1"/>
  <c r="L298" i="10" a="1"/>
  <c r="X119" i="10" a="1"/>
  <c r="O302" i="10" a="1"/>
  <c r="AG306" i="10" a="1"/>
  <c r="AB200" i="10" a="1"/>
  <c r="W309" i="10" a="1"/>
  <c r="X69" i="10" a="1"/>
  <c r="AF99" i="10" a="1"/>
  <c r="K7" i="10" a="1"/>
  <c r="Y127" i="10" a="1"/>
  <c r="AC197" i="10" a="1"/>
  <c r="X287" i="10" a="1"/>
  <c r="Z363" i="10" a="1"/>
  <c r="I325" i="10" a="1"/>
  <c r="Q356" i="10" a="1"/>
  <c r="Z76" i="10" a="1"/>
  <c r="L214" i="10" a="1"/>
  <c r="J79" i="10" a="1"/>
  <c r="F32" i="10" a="1"/>
  <c r="R47" i="10" a="1"/>
  <c r="J316" i="10" a="1"/>
  <c r="AE336" i="10" a="1"/>
  <c r="I291" i="10" a="1"/>
  <c r="V155" i="10" a="1"/>
  <c r="J376" i="10" a="1"/>
  <c r="O312" i="10" a="1"/>
  <c r="Y382" i="10" a="1"/>
  <c r="AH208" i="10" a="1"/>
  <c r="AD395" i="10" a="1"/>
  <c r="X312" i="10" a="1"/>
  <c r="AF341" i="10" a="1"/>
  <c r="S336" i="10" a="1"/>
  <c r="Q135" i="10" a="1"/>
  <c r="J350" i="10" a="1"/>
  <c r="Q362" i="10" a="1"/>
  <c r="G324" i="10" a="1"/>
  <c r="N307" i="10" a="1"/>
  <c r="F21" i="10" a="1"/>
  <c r="Y35" i="10" a="1"/>
  <c r="T355" i="10" a="1"/>
  <c r="AC86" i="10" a="1"/>
  <c r="AG161" i="10" a="1"/>
  <c r="P14" i="10" a="1"/>
  <c r="AH35" i="10" a="1"/>
  <c r="Q403" i="10" a="1"/>
  <c r="AC150" i="10" a="1"/>
  <c r="H391" i="10" a="1"/>
  <c r="J37" i="10" a="1"/>
  <c r="S209" i="10" a="1"/>
  <c r="AC323" i="10" a="1"/>
  <c r="N67" i="10" a="1"/>
  <c r="P193" i="10" a="1"/>
  <c r="W141" i="10" a="1"/>
  <c r="N274" i="10" a="1"/>
  <c r="L273" i="10" a="1"/>
  <c r="P321" i="10" a="1"/>
  <c r="Y346" i="10" a="1"/>
  <c r="AA389" i="10" a="1"/>
  <c r="X75" i="10" a="1"/>
  <c r="K343" i="10" a="1"/>
  <c r="Y347" i="10" a="1"/>
  <c r="T376" i="10" a="1"/>
  <c r="M288" i="10" a="1"/>
  <c r="AH292" i="10" a="1"/>
  <c r="O324" i="10" a="1"/>
  <c r="AF353" i="10" a="1"/>
  <c r="AF295" i="10" a="1"/>
  <c r="L385" i="10" a="1"/>
  <c r="L292" i="10" a="1"/>
  <c r="M289" i="10" a="1"/>
  <c r="S349" i="10" a="1"/>
  <c r="AD406" i="10" a="1"/>
  <c r="N354" i="10" a="1"/>
  <c r="X305" i="10" a="1"/>
  <c r="U38" i="10" a="1"/>
  <c r="M170" i="10" a="1"/>
  <c r="AA102" i="10" a="1"/>
  <c r="T403" i="10" a="1"/>
  <c r="Y325" i="10" a="1"/>
  <c r="M356" i="10" a="1"/>
  <c r="I300" i="10" a="1"/>
  <c r="Z30" i="10" a="1"/>
  <c r="Z10" i="10" a="1"/>
  <c r="AB182" i="10" a="1"/>
  <c r="AD181" i="10" a="1"/>
  <c r="Q335" i="10" a="1"/>
  <c r="AA207" i="10" a="1"/>
  <c r="U301" i="10" a="1"/>
  <c r="X304" i="10" a="1"/>
  <c r="T21" i="10" a="1"/>
  <c r="AB43" i="10" a="1"/>
  <c r="AF80" i="10" a="1"/>
  <c r="O395" i="10" a="1"/>
  <c r="AA64" i="10" a="1"/>
  <c r="Z112" i="10" a="1"/>
  <c r="AC85" i="10" a="1"/>
  <c r="I22" i="10" a="1"/>
  <c r="AD209" i="10" a="1"/>
  <c r="T323" i="10" a="1"/>
  <c r="K86" i="10" a="1"/>
  <c r="N262" i="10" a="1"/>
  <c r="U227" i="10" a="1"/>
  <c r="M291" i="10" a="1"/>
  <c r="T404" i="10" a="1"/>
  <c r="AB29" i="10" a="1"/>
  <c r="M49" i="10" a="1"/>
  <c r="F353" i="10" a="1"/>
  <c r="AD397" i="10" a="1"/>
  <c r="V309" i="10" a="1"/>
  <c r="S86" i="10" a="1"/>
  <c r="O96" i="10" a="1"/>
  <c r="O370" i="10" a="1"/>
  <c r="T67" i="10" a="1"/>
  <c r="AF163" i="10" a="1"/>
  <c r="AH67" i="10" a="1"/>
  <c r="W313" i="10" a="1"/>
  <c r="I304" i="10" a="1"/>
  <c r="J341" i="10" a="1"/>
  <c r="S407" i="10" a="1"/>
  <c r="AB311" i="10" a="1"/>
  <c r="AB52" i="10" a="1"/>
  <c r="AC306" i="10" a="1"/>
  <c r="X403" i="10" a="1"/>
  <c r="AD387" i="10" a="1"/>
  <c r="M370" i="10" a="1"/>
  <c r="Q62" i="10" a="1"/>
  <c r="H334" i="10" a="1"/>
  <c r="W253" i="10" a="1"/>
  <c r="AF285" i="10" a="1"/>
  <c r="I293" i="10" a="1"/>
  <c r="AB8" i="10" a="1"/>
  <c r="G209" i="10" a="1"/>
  <c r="K187" i="10" a="1"/>
  <c r="S59" i="10" a="1"/>
  <c r="O348" i="10" a="1"/>
  <c r="V329" i="10" a="1"/>
  <c r="Z12" i="10" a="1"/>
  <c r="W163" i="10" a="1"/>
  <c r="M371" i="10" a="1"/>
  <c r="T71" i="10" a="1"/>
  <c r="K296" i="10" a="1"/>
  <c r="U325" i="10" a="1"/>
  <c r="T235" i="10" a="1"/>
  <c r="K339" i="10" a="1"/>
  <c r="I270" i="10" a="1"/>
  <c r="G14" i="10" a="1"/>
  <c r="H31" i="10" a="1"/>
  <c r="O150" i="10" a="1"/>
  <c r="O101" i="10" a="1"/>
  <c r="AD57" i="10" a="1"/>
  <c r="T43" i="10" a="1"/>
  <c r="AC357" i="10" a="1"/>
  <c r="K336" i="10" a="1"/>
  <c r="G310" i="10" a="1"/>
  <c r="AD323" i="10" a="1"/>
  <c r="L85" i="10" a="1"/>
  <c r="I302" i="10" a="1"/>
  <c r="M286" i="10" a="1"/>
  <c r="N58" i="10" a="1"/>
  <c r="X95" i="10" a="1"/>
  <c r="P38" i="10" a="1"/>
  <c r="S292" i="10" a="1"/>
  <c r="V333" i="10" a="1"/>
  <c r="X29" i="10" a="1"/>
  <c r="K33" i="10" a="1"/>
  <c r="AD171" i="10" a="1"/>
  <c r="G384" i="10" a="1"/>
  <c r="F22" i="10" a="1"/>
  <c r="F77" i="10" a="1"/>
  <c r="R184" i="10" a="1"/>
  <c r="Y337" i="10" a="1"/>
  <c r="AH337" i="10" a="1"/>
  <c r="AA302" i="10" a="1"/>
  <c r="T303" i="10" a="1"/>
  <c r="AB67" i="10" a="1"/>
  <c r="G332" i="10" a="1"/>
  <c r="Q323" i="10" a="1"/>
  <c r="Z198" i="10" a="1"/>
  <c r="L30" i="10" a="1"/>
  <c r="M254" i="10" a="1"/>
  <c r="H397" i="10" a="1"/>
  <c r="AD78" i="10" a="1"/>
  <c r="AD112" i="10" a="1"/>
  <c r="L197" i="10" a="1"/>
  <c r="R318" i="10" a="1"/>
  <c r="Y335" i="10" a="1"/>
  <c r="J100" i="10" a="1"/>
  <c r="L297" i="10" a="1"/>
  <c r="R269" i="10" a="1"/>
  <c r="W41" i="10" a="1"/>
  <c r="AF323" i="10" a="1"/>
  <c r="I295" i="10" a="1"/>
  <c r="O127" i="10" a="1"/>
  <c r="F390" i="10" a="1"/>
  <c r="S23" i="10" a="1"/>
  <c r="Q47" i="10" a="1"/>
  <c r="L251" i="10" a="1"/>
  <c r="AC83" i="10" a="1"/>
  <c r="P327" i="10" a="1"/>
  <c r="AA362" i="10" a="1"/>
  <c r="Y336" i="10" a="1"/>
  <c r="T169" i="10" a="1"/>
  <c r="AD368" i="10" a="1"/>
  <c r="W357" i="10" a="1"/>
  <c r="Y343" i="10" a="1"/>
  <c r="AF21" i="10" a="1"/>
  <c r="K353" i="10" a="1"/>
  <c r="X315" i="10" a="1"/>
  <c r="Q259" i="10" a="1"/>
  <c r="AF35" i="10" a="1"/>
  <c r="AB80" i="10" a="1"/>
  <c r="AA106" i="10" a="1"/>
  <c r="AE360" i="10" a="1"/>
  <c r="Y314" i="10" a="1"/>
  <c r="Q288" i="10" a="1"/>
  <c r="S42" i="10" a="1"/>
  <c r="M107" i="10" a="1"/>
  <c r="Z297" i="10" a="1"/>
  <c r="R337" i="10" a="1"/>
  <c r="AE343" i="10" a="1"/>
  <c r="U249" i="10" a="1"/>
  <c r="N276" i="10" a="1"/>
  <c r="AE217" i="10" a="1"/>
  <c r="U97" i="10" a="1"/>
  <c r="S258" i="10" a="1"/>
  <c r="X109" i="10" a="1"/>
  <c r="K93" i="10" a="1"/>
  <c r="AG143" i="10" a="1"/>
  <c r="R393" i="10" a="1"/>
  <c r="W11" i="10" a="1"/>
  <c r="V25" i="10" a="1"/>
  <c r="AH39" i="10" a="1"/>
  <c r="Q42" i="10" a="1"/>
  <c r="L64" i="10" a="1"/>
  <c r="AD97" i="10" a="1"/>
  <c r="O355" i="10" a="1"/>
  <c r="L328" i="10" a="1"/>
  <c r="S402" i="10" a="1"/>
  <c r="T333" i="10" a="1"/>
  <c r="Q324" i="10" a="1"/>
  <c r="V371" i="10" a="1"/>
  <c r="AA300" i="10" a="1"/>
  <c r="M367" i="10" a="1"/>
  <c r="P350" i="10" a="1"/>
  <c r="F405" i="10" a="1"/>
  <c r="R403" i="10" a="1"/>
  <c r="O108" i="10" a="1"/>
  <c r="I309" i="10" a="1"/>
  <c r="AH46" i="10" a="1"/>
  <c r="X384" i="10" a="1"/>
  <c r="Y376" i="10" a="1"/>
  <c r="F186" i="10" a="1"/>
  <c r="U20" i="10" a="1"/>
  <c r="U291" i="10" a="1"/>
  <c r="N242" i="10" a="1"/>
  <c r="AE122" i="10" a="1"/>
  <c r="AA232" i="10" a="1"/>
  <c r="Q345" i="10" a="1"/>
  <c r="N252" i="10" a="1"/>
  <c r="S177" i="10" a="1"/>
  <c r="J171" i="10" a="1"/>
  <c r="W76" i="10" a="1"/>
  <c r="F110" i="10" a="1"/>
  <c r="G362" i="10" a="1"/>
  <c r="Z109" i="10" a="1"/>
  <c r="AG256" i="10" a="1"/>
  <c r="AC163" i="10" a="1"/>
  <c r="T337" i="10" a="1"/>
  <c r="T374" i="10" a="1"/>
  <c r="AB295" i="10" a="1"/>
  <c r="AE338" i="10" a="1"/>
  <c r="I326" i="10" a="1"/>
  <c r="Z328" i="10" a="1"/>
  <c r="AA289" i="10" a="1"/>
  <c r="W292" i="10" a="1"/>
  <c r="M76" i="10" a="1"/>
  <c r="AE315" i="10" a="1"/>
  <c r="J129" i="10" a="1"/>
  <c r="F288" i="10" a="1"/>
  <c r="U59" i="10" a="1"/>
  <c r="AA297" i="10" a="1"/>
  <c r="H27" i="10" a="1"/>
  <c r="AA247" i="10" a="1"/>
  <c r="AE198" i="10" a="1"/>
  <c r="M397" i="10" a="1"/>
  <c r="Z274" i="10" a="1"/>
  <c r="W300" i="10" a="1"/>
  <c r="W64" i="10" a="1"/>
  <c r="Q67" i="10" a="1"/>
  <c r="AD192" i="10" a="1"/>
  <c r="AA55" i="10" a="1"/>
  <c r="K172" i="10" a="1"/>
  <c r="P223" i="10" a="1"/>
  <c r="AE56" i="10" a="1"/>
  <c r="H252" i="10" a="1"/>
  <c r="Z387" i="10" a="1"/>
  <c r="AF359" i="10" a="1"/>
  <c r="AH328" i="10" a="1"/>
  <c r="V303" i="10" a="1"/>
  <c r="AF371" i="10" a="1"/>
  <c r="AE265" i="10" a="1"/>
  <c r="M197" i="10" a="1"/>
  <c r="Q54" i="10" a="1"/>
  <c r="X351" i="10" a="1"/>
  <c r="F216" i="10" a="1"/>
  <c r="R354" i="10" a="1"/>
  <c r="AC212" i="10" a="1"/>
  <c r="S339" i="10" a="1"/>
  <c r="AG388" i="10" a="1"/>
  <c r="N87" i="10" a="1"/>
  <c r="L296" i="10" a="1"/>
  <c r="AA397" i="10" a="1"/>
  <c r="AB342" i="10" a="1"/>
  <c r="AF258" i="10" a="1"/>
  <c r="AA329" i="10" a="1"/>
  <c r="W123" i="10" a="1"/>
  <c r="P406" i="10" a="1"/>
  <c r="I368" i="10" a="1"/>
  <c r="AD358" i="10" a="1"/>
  <c r="Q71" i="10" a="1"/>
  <c r="AE37" i="10" a="1"/>
  <c r="AD276" i="10" a="1"/>
  <c r="AC236" i="10" a="1"/>
  <c r="H23" i="10" a="1"/>
  <c r="N392" i="10" a="1"/>
  <c r="V386" i="10" a="1"/>
  <c r="J379" i="10" a="1"/>
  <c r="J183" i="10" a="1"/>
  <c r="AC365" i="10" a="1"/>
  <c r="R130" i="10" a="1"/>
  <c r="P349" i="10" a="1"/>
  <c r="M134" i="10" a="1"/>
  <c r="AG154" i="10" a="1"/>
  <c r="Z277" i="10" a="1"/>
  <c r="P21" i="10" a="1"/>
  <c r="AD19" i="10" a="1"/>
  <c r="U85" i="10" a="1"/>
  <c r="Q214" i="10" a="1"/>
  <c r="K282" i="10" a="1"/>
  <c r="L139" i="10" a="1"/>
  <c r="AG235" i="10" a="1"/>
  <c r="AH80" i="10" a="1"/>
  <c r="N128" i="10" a="1"/>
  <c r="V131" i="10" a="1"/>
  <c r="AC8" i="10" a="1"/>
  <c r="W363" i="10" a="1"/>
  <c r="R276" i="10" a="1"/>
  <c r="O82" i="10" a="1"/>
  <c r="R406" i="10" a="1"/>
  <c r="Q65" i="10" a="1"/>
  <c r="K400" i="10" a="1"/>
  <c r="L393" i="10" a="1"/>
  <c r="K141" i="10" a="1"/>
  <c r="S408" i="10" a="1"/>
  <c r="M110" i="10" a="1"/>
  <c r="AF321" i="10" a="1"/>
  <c r="R82" i="10" a="1"/>
  <c r="F340" i="10" a="1"/>
  <c r="AA292" i="10" a="1"/>
  <c r="M303" i="10" a="1"/>
  <c r="T287" i="10" a="1"/>
  <c r="AB335" i="10" a="1"/>
  <c r="J289" i="10" a="1"/>
  <c r="F208" i="10" a="1"/>
  <c r="O382" i="10" a="1"/>
  <c r="AE69" i="10" a="1"/>
  <c r="O297" i="10" a="1"/>
  <c r="L295" i="10" a="1"/>
  <c r="H369" i="10" a="1"/>
  <c r="P138" i="10" a="1"/>
  <c r="O327" i="10" a="1"/>
  <c r="H314" i="10" a="1"/>
  <c r="L289" i="10" a="1"/>
  <c r="AH100" i="10" a="1"/>
  <c r="AF92" i="10" a="1"/>
  <c r="O228" i="10" a="1"/>
  <c r="Q53" i="10" a="1"/>
  <c r="AC397" i="10" a="1"/>
  <c r="U269" i="10" a="1"/>
  <c r="AC253" i="10" a="1"/>
  <c r="M91" i="10" a="1"/>
  <c r="AE107" i="10" a="1"/>
  <c r="AD389" i="10" a="1"/>
  <c r="AC330" i="10" a="1"/>
  <c r="M277" i="10" a="1"/>
  <c r="Y292" i="10" a="1"/>
  <c r="AC401" i="10" a="1"/>
  <c r="G172" i="10" a="1"/>
  <c r="N153" i="10" a="1"/>
  <c r="J105" i="10" a="1"/>
  <c r="N180" i="10" a="1"/>
  <c r="AE370" i="10" a="1"/>
  <c r="I331" i="10" a="1"/>
  <c r="V384" i="10" a="1"/>
  <c r="V148" i="10" a="1"/>
  <c r="J44" i="10" a="1"/>
  <c r="AE170" i="10" a="1"/>
  <c r="X150" i="10" a="1"/>
  <c r="R405" i="10" a="1"/>
  <c r="AA109" i="10" a="1"/>
  <c r="AC381" i="10" a="1"/>
  <c r="H135" i="10" a="1"/>
  <c r="N69" i="10" a="1"/>
  <c r="H291" i="10" a="1"/>
  <c r="G159" i="10" a="1"/>
  <c r="Y259" i="10" a="1"/>
  <c r="AC65" i="10" a="1"/>
  <c r="K176" i="10" a="1"/>
  <c r="X329" i="10" a="1"/>
  <c r="W372" i="10" a="1"/>
  <c r="H102" i="10" a="1"/>
  <c r="AD46" i="10" a="1"/>
  <c r="T297" i="10" a="1"/>
  <c r="X91" i="10" a="1"/>
  <c r="Q172" i="10" a="1"/>
  <c r="AE185" i="10" a="1"/>
  <c r="Q360" i="10" a="1"/>
  <c r="I289" i="10" a="1"/>
  <c r="F352" i="10" a="1"/>
  <c r="V150" i="10" a="1"/>
  <c r="AA304" i="10" a="1"/>
  <c r="N209" i="10" a="1"/>
  <c r="R404" i="10" a="1"/>
  <c r="K57" i="10" a="1"/>
  <c r="F396" i="10" a="1"/>
  <c r="AA22" i="10" a="1"/>
  <c r="Z67" i="10" a="1"/>
  <c r="W278" i="10" a="1"/>
  <c r="M164" i="10" a="1"/>
  <c r="S283" i="10" a="1"/>
  <c r="L367" i="10" a="1"/>
  <c r="Z330" i="10" a="1"/>
  <c r="J312" i="10" a="1"/>
  <c r="T389" i="10" a="1"/>
  <c r="AD238" i="10" a="1"/>
  <c r="Z126" i="10" a="1"/>
  <c r="AF146" i="10" a="1"/>
  <c r="I349" i="10" a="1"/>
  <c r="M401" i="10" a="1"/>
  <c r="X128" i="10" a="1"/>
  <c r="Y129" i="10" a="1"/>
  <c r="AB194" i="10" a="1"/>
  <c r="AA177" i="10" a="1"/>
  <c r="Y102" i="10" a="1"/>
  <c r="AC345" i="10" a="1"/>
  <c r="T93" i="10" a="1"/>
  <c r="V377" i="10" a="1"/>
  <c r="AF178" i="10" a="1"/>
  <c r="AA90" i="10" a="1"/>
  <c r="AB330" i="10" a="1"/>
  <c r="AB374" i="10" a="1"/>
  <c r="S183" i="10" a="1"/>
  <c r="G69" i="10" a="1"/>
  <c r="AB55" i="10" a="1"/>
  <c r="I233" i="10" a="1"/>
  <c r="I342" i="10" a="1"/>
  <c r="U22" i="10" a="1"/>
  <c r="F274" i="10" a="1"/>
  <c r="N227" i="10" a="1"/>
  <c r="U67" i="10" a="1"/>
  <c r="AF340" i="10" a="1"/>
  <c r="V163" i="10" a="1"/>
  <c r="O103" i="10" a="1"/>
  <c r="AA144" i="10" a="1"/>
  <c r="AE326" i="10" a="1"/>
  <c r="V324" i="10" a="1"/>
  <c r="R111" i="10" a="1"/>
  <c r="P370" i="10" a="1"/>
  <c r="AG60" i="10" a="1"/>
  <c r="Z364" i="10" a="1"/>
  <c r="U189" i="10" a="1"/>
  <c r="AC371" i="10" a="1"/>
  <c r="T152" i="10" a="1"/>
  <c r="AF160" i="10" a="1"/>
  <c r="Q229" i="10" a="1"/>
  <c r="V284" i="10" a="1"/>
  <c r="N350" i="10" a="1"/>
  <c r="L57" i="10" a="1"/>
  <c r="P130" i="10" a="1"/>
  <c r="I268" i="10" a="1"/>
  <c r="X324" i="10" a="1"/>
  <c r="AB362" i="10" a="1"/>
  <c r="X306" i="10" a="1"/>
  <c r="M36" i="10" a="1"/>
  <c r="Z270" i="10" a="1"/>
  <c r="I39" i="10" a="1"/>
  <c r="M22" i="10" a="1"/>
  <c r="Q339" i="10" a="1"/>
  <c r="K292" i="10" a="1"/>
  <c r="AG367" i="10" a="1"/>
  <c r="F166" i="10" a="1"/>
  <c r="K407" i="10" a="1"/>
  <c r="AB36" i="10" a="1"/>
  <c r="K181" i="10" a="1"/>
  <c r="AE77" i="10" a="1"/>
  <c r="K154" i="10" a="1"/>
  <c r="AB170" i="10" a="1"/>
  <c r="N181" i="10" a="1"/>
  <c r="AD225" i="10" a="1"/>
  <c r="Z55" i="10" a="1"/>
  <c r="N279" i="10" a="1"/>
  <c r="Y195" i="10" a="1"/>
  <c r="AG120" i="10" a="1"/>
  <c r="M285" i="10" a="1"/>
  <c r="AF367" i="10" a="1"/>
  <c r="AC240" i="10" a="1"/>
  <c r="AF206" i="10" a="1"/>
  <c r="Y317" i="10" a="1"/>
  <c r="W336" i="10" a="1"/>
  <c r="AA396" i="10" a="1"/>
  <c r="Q364" i="10" a="1"/>
  <c r="G378" i="10" a="1"/>
  <c r="S312" i="10" a="1"/>
  <c r="AE31" i="10" a="1"/>
  <c r="G49" i="10" a="1"/>
  <c r="M296" i="10" a="1"/>
  <c r="Z26" i="10" a="1"/>
  <c r="M77" i="10" a="1"/>
  <c r="N40" i="10" a="1"/>
  <c r="M346" i="10" a="1"/>
  <c r="Y149" i="10" a="1"/>
  <c r="AE332" i="10" a="1"/>
  <c r="S381" i="10" a="1"/>
  <c r="G225" i="10" a="1"/>
  <c r="S26" i="10" a="1"/>
  <c r="AC127" i="10" a="1"/>
  <c r="S47" i="10" a="1"/>
  <c r="M196" i="10" a="1"/>
  <c r="Y174" i="10" a="1"/>
  <c r="AB224" i="10" a="1"/>
  <c r="AH357" i="10" a="1"/>
  <c r="V370" i="10" a="1"/>
  <c r="T226" i="10" a="1"/>
  <c r="Z299" i="10" a="1"/>
  <c r="AG398" i="10" a="1"/>
  <c r="R360" i="10" a="1"/>
  <c r="F100" i="10" a="1"/>
  <c r="H357" i="10" a="1"/>
  <c r="V46" i="10" a="1"/>
  <c r="T298" i="10" a="1"/>
  <c r="X44" i="10" a="1"/>
  <c r="AD299" i="10" a="1"/>
  <c r="AF346" i="10" a="1"/>
  <c r="Q367" i="10" a="1"/>
  <c r="Y173" i="10" a="1"/>
  <c r="T406" i="10" a="1"/>
  <c r="AC59" i="10" a="1"/>
  <c r="M381" i="10" a="1"/>
  <c r="AG392" i="10" a="1"/>
  <c r="K272" i="10" a="1"/>
  <c r="AA318" i="10" a="1"/>
  <c r="V330" i="10" a="1"/>
  <c r="AG344" i="10" a="1"/>
  <c r="G374" i="10" a="1"/>
  <c r="L288" i="10" a="1"/>
  <c r="AD55" i="10" a="1"/>
  <c r="V83" i="10" a="1"/>
  <c r="AA393" i="10" a="1"/>
  <c r="AG196" i="10" a="1"/>
  <c r="P19" i="10" a="1"/>
  <c r="J196" i="10" a="1"/>
  <c r="AD407" i="10" a="1"/>
  <c r="R272" i="10" a="1"/>
  <c r="M251" i="10" a="1"/>
  <c r="J80" i="10" a="1"/>
  <c r="AE387" i="10" a="1"/>
  <c r="I355" i="10" a="1"/>
  <c r="Y333" i="10" a="1"/>
  <c r="S305" i="10" a="1"/>
  <c r="J26" i="10" a="1"/>
  <c r="AA373" i="10" a="1"/>
  <c r="Z150" i="10" a="1"/>
  <c r="U112" i="10" a="1"/>
  <c r="S173" i="10" a="1"/>
  <c r="X295" i="10" a="1"/>
  <c r="J274" i="10" a="1"/>
  <c r="M271" i="10" a="1"/>
  <c r="R61" i="10" a="1"/>
  <c r="AA321" i="10" a="1"/>
  <c r="AD174" i="10" a="1"/>
  <c r="K233" i="10" a="1"/>
  <c r="N168" i="10" a="1"/>
  <c r="AF316" i="10" a="1"/>
  <c r="AD277" i="10" a="1"/>
  <c r="Y77" i="10" a="1"/>
  <c r="AG68" i="10" a="1"/>
  <c r="I84" i="10" a="1"/>
  <c r="H261" i="10" a="1"/>
  <c r="Y298" i="10" a="1"/>
  <c r="AG124" i="10" a="1"/>
  <c r="Q44" i="10" a="1"/>
  <c r="AD8" i="10" a="1"/>
  <c r="F195" i="10" a="1"/>
  <c r="AB236" i="10" a="1"/>
  <c r="V341" i="10" a="1"/>
  <c r="V238" i="10" a="1"/>
  <c r="Q391" i="10" a="1"/>
  <c r="J170" i="10" a="1"/>
  <c r="AF315" i="10" a="1"/>
  <c r="Z374" i="10" a="1"/>
  <c r="F46" i="10" a="1"/>
  <c r="V99" i="10" a="1"/>
  <c r="AH304" i="10" a="1"/>
  <c r="AD297" i="10" a="1"/>
  <c r="AG217" i="10" a="1"/>
  <c r="P93" i="10" a="1"/>
  <c r="Q160" i="10" a="1"/>
  <c r="V407" i="10" a="1"/>
  <c r="N107" i="10" a="1"/>
  <c r="AC369" i="10" a="1"/>
  <c r="S379" i="10" a="1"/>
  <c r="G295" i="10" a="1"/>
  <c r="AE363" i="10" a="1"/>
  <c r="Z408" i="10" a="1"/>
  <c r="L60" i="10" a="1"/>
  <c r="G20" i="10" a="1"/>
  <c r="Z346" i="10" a="1"/>
  <c r="W84" i="10" a="1"/>
  <c r="X41" i="10" a="1"/>
  <c r="AE246" i="10" a="1"/>
  <c r="G319" i="10" a="1"/>
  <c r="R164" i="10" a="1"/>
  <c r="H39" i="10" a="1"/>
  <c r="Q285" i="10" a="1"/>
  <c r="AD72" i="10" a="1"/>
  <c r="T295" i="10" a="1"/>
  <c r="K239" i="10" a="1"/>
  <c r="Q252" i="10" a="1"/>
  <c r="K62" i="10" a="1"/>
  <c r="AE127" i="10" a="1"/>
  <c r="AE401" i="10" a="1"/>
  <c r="P58" i="10" a="1"/>
  <c r="AG92" i="10" a="1"/>
  <c r="Q150" i="10" a="1"/>
  <c r="X364" i="10" a="1"/>
  <c r="O22" i="10" a="1"/>
  <c r="AF65" i="10" a="1"/>
  <c r="V120" i="10" a="1"/>
  <c r="X314" i="10" a="1"/>
  <c r="X363" i="10" a="1"/>
  <c r="S354" i="10" a="1"/>
  <c r="N349" i="10" a="1"/>
  <c r="AE329" i="10" a="1"/>
  <c r="O343" i="10" a="1"/>
  <c r="S385" i="10" a="1"/>
  <c r="Z340" i="10" a="1"/>
  <c r="AH102" i="10" a="1"/>
  <c r="J322" i="10" a="1"/>
  <c r="J381" i="10" a="1"/>
  <c r="J291" i="10" a="1"/>
  <c r="I394" i="10" a="1"/>
  <c r="AA68" i="10" a="1"/>
  <c r="S374" i="10" a="1"/>
  <c r="S202" i="10" a="1"/>
  <c r="AA110" i="10" a="1"/>
  <c r="M319" i="10" a="1"/>
  <c r="Q334" i="10" a="1"/>
  <c r="I47" i="10" a="1"/>
  <c r="AC144" i="10" a="1"/>
  <c r="K162" i="10" a="1"/>
  <c r="F142" i="10" a="1"/>
  <c r="V374" i="10" a="1"/>
  <c r="AD165" i="10" a="1"/>
  <c r="Z222" i="10" a="1"/>
  <c r="J340" i="10" a="1"/>
  <c r="Y75" i="10" a="1"/>
  <c r="P101" i="10" a="1"/>
  <c r="X38" i="10" a="1"/>
  <c r="AH307" i="10" a="1"/>
  <c r="V84" i="10" a="1"/>
  <c r="AH48" i="10" a="1"/>
  <c r="P344" i="10" a="1"/>
  <c r="AF114" i="10" a="1"/>
  <c r="AH394" i="10" a="1"/>
  <c r="G308" i="10" a="1"/>
  <c r="Y323" i="10" a="1"/>
  <c r="AA305" i="10" a="1"/>
  <c r="AC136" i="10" a="1"/>
  <c r="AA21" i="10" a="1"/>
  <c r="S219" i="10" a="1"/>
  <c r="X330" i="10" a="1"/>
  <c r="AA368" i="10" a="1"/>
  <c r="K376" i="10" a="1"/>
  <c r="AE75" i="10" a="1"/>
  <c r="R260" i="10" a="1"/>
  <c r="M97" i="10" a="1"/>
  <c r="I251" i="10" a="1"/>
  <c r="AA51" i="10" a="1"/>
  <c r="Z142" i="10" a="1"/>
  <c r="AA212" i="10" a="1"/>
  <c r="AH373" i="10" a="1"/>
  <c r="AF238" i="10" a="1"/>
  <c r="Y79" i="10" a="1"/>
  <c r="Q26" i="10" a="1"/>
  <c r="AD222" i="10" a="1"/>
  <c r="Q36" i="10" a="1"/>
  <c r="V202" i="10" a="1"/>
  <c r="W128" i="10" a="1"/>
  <c r="Z11" i="10" a="1"/>
  <c r="AB81" i="10" a="1"/>
  <c r="G307" i="10" a="1"/>
  <c r="M193" i="10" a="1"/>
  <c r="V298" i="10" a="1"/>
  <c r="AA98" i="10" a="1"/>
  <c r="I157" i="10" a="1"/>
  <c r="N397" i="10" a="1"/>
  <c r="AC264" i="10" a="1"/>
  <c r="K146" i="10" a="1"/>
  <c r="V95" i="10" a="1"/>
  <c r="M41" i="10" a="1"/>
  <c r="H120" i="10" a="1"/>
  <c r="AC258" i="10" a="1"/>
  <c r="AF269" i="10" a="1"/>
  <c r="AC293" i="10" a="1"/>
  <c r="G205" i="10" a="1"/>
  <c r="Z231" i="10" a="1"/>
  <c r="J9" i="10" a="1"/>
  <c r="AF306" i="10" a="1"/>
  <c r="AF308" i="10" a="1"/>
  <c r="N338" i="10" a="1"/>
  <c r="R113" i="10" a="1"/>
  <c r="X90" i="10" a="1"/>
  <c r="L63" i="10" a="1"/>
  <c r="AH73" i="10" a="1"/>
  <c r="AG28" i="10" a="1"/>
  <c r="AH348" i="10" a="1"/>
  <c r="W35" i="10" a="1"/>
  <c r="P62" i="10" a="1"/>
  <c r="G242" i="10" a="1"/>
  <c r="Y291" i="10" a="1"/>
  <c r="Y287" i="10" a="1"/>
  <c r="P368" i="10" a="1"/>
  <c r="I116" i="10" a="1"/>
  <c r="F356" i="10" a="1"/>
  <c r="M75" i="10" a="1"/>
  <c r="U288" i="10" a="1"/>
  <c r="M270" i="10" a="1"/>
  <c r="Q296" i="10" a="1"/>
  <c r="F327" i="10" a="1"/>
  <c r="S171" i="10" a="1"/>
  <c r="Z61" i="10" a="1"/>
  <c r="AH359" i="10" a="1"/>
  <c r="Y164" i="10" a="1"/>
  <c r="M190" i="10" a="1"/>
  <c r="AH376" i="10" a="1"/>
  <c r="M94" i="10" a="1"/>
  <c r="X318" i="10" a="1"/>
  <c r="P67" i="10" a="1"/>
  <c r="Y348" i="10" a="1"/>
  <c r="H246" i="10" a="1"/>
  <c r="AF184" i="10" a="1"/>
  <c r="S363" i="10" a="1"/>
  <c r="N322" i="10" a="1"/>
  <c r="AB174" i="10" a="1"/>
  <c r="K348" i="10" a="1"/>
  <c r="AF401" i="10" a="1"/>
  <c r="L268" i="10" a="1"/>
  <c r="AE236" i="10" a="1"/>
  <c r="AC180" i="10" a="1"/>
  <c r="R18" i="10" a="1"/>
  <c r="M182" i="10" a="1"/>
  <c r="N161" i="10" a="1"/>
  <c r="K358" i="10" a="1"/>
  <c r="Y176" i="10" a="1"/>
  <c r="T147" i="10" a="1"/>
  <c r="T402" i="10" a="1"/>
  <c r="AG162" i="10" a="1"/>
  <c r="L26" i="10" a="1"/>
  <c r="L290" i="10" a="1"/>
  <c r="U328" i="10" a="1"/>
  <c r="AF32" i="10" a="1"/>
  <c r="V56" i="10" a="1"/>
  <c r="AG290" i="10" a="1"/>
  <c r="N347" i="10" a="1"/>
  <c r="K385" i="10" a="1"/>
  <c r="U25" i="10" a="1"/>
  <c r="K59" i="10" a="1"/>
  <c r="G392" i="10" a="1"/>
  <c r="V288" i="10" a="1"/>
  <c r="M273" i="10" a="1"/>
  <c r="H229" i="10" a="1"/>
  <c r="AB107" i="10" a="1"/>
  <c r="V96" i="10" a="1"/>
  <c r="AB69" i="10" a="1"/>
  <c r="W191" i="10" a="1"/>
  <c r="S9" i="10" a="1"/>
  <c r="G350" i="10" a="1"/>
  <c r="AA277" i="10" a="1"/>
  <c r="J375" i="10" a="1"/>
  <c r="AE257" i="10" a="1"/>
  <c r="W254" i="10" a="1"/>
  <c r="V128" i="10" a="1"/>
  <c r="I390" i="10" a="1"/>
  <c r="T393" i="10" a="1"/>
  <c r="H361" i="10" a="1"/>
  <c r="Y352" i="10" a="1"/>
  <c r="U261" i="10" a="1"/>
  <c r="R155" i="10" a="1"/>
  <c r="AD38" i="10" a="1"/>
  <c r="AB365" i="10" a="1"/>
  <c r="AG327" i="10" a="1"/>
  <c r="P163" i="10" a="1"/>
  <c r="AB37" i="10" a="1"/>
  <c r="K309" i="10" a="1"/>
  <c r="S380" i="10" a="1"/>
  <c r="Y68" i="10" a="1"/>
  <c r="F236" i="10" a="1"/>
  <c r="Z307" i="10" a="1"/>
  <c r="Z187" i="10" a="1"/>
  <c r="H329" i="10" a="1"/>
  <c r="AD381" i="10" a="1"/>
  <c r="Z177" i="10" a="1"/>
  <c r="AB333" i="10" a="1"/>
  <c r="Z82" i="10" a="1"/>
  <c r="AF140" i="10" a="1"/>
  <c r="O233" i="10" a="1"/>
  <c r="AD13" i="10" a="1"/>
  <c r="I219" i="10" a="1"/>
  <c r="Q227" i="10" a="1"/>
  <c r="O184" i="10" a="1"/>
  <c r="Q267" i="10" a="1"/>
  <c r="Y134" i="10" a="1"/>
  <c r="AE148" i="10" a="1"/>
  <c r="I187" i="10" a="1"/>
  <c r="R112" i="10" a="1"/>
  <c r="H308" i="10" a="1"/>
  <c r="Q60" i="10" a="1"/>
  <c r="G149" i="10" a="1"/>
  <c r="K110" i="10" a="1"/>
  <c r="T32" i="10" a="1"/>
  <c r="H88" i="10" a="1"/>
  <c r="O149" i="10" a="1"/>
  <c r="AF324" i="10" a="1"/>
  <c r="K156" i="10" a="1"/>
  <c r="N10" i="10" a="1"/>
  <c r="M24" i="10" a="1"/>
  <c r="M123" i="10" a="1"/>
  <c r="AB347" i="10" a="1"/>
  <c r="J188" i="10" a="1"/>
  <c r="Y256" i="10" a="1"/>
  <c r="AC321" i="10" a="1"/>
  <c r="K308" i="10" a="1"/>
  <c r="Q14" i="10" a="1"/>
  <c r="G106" i="10" a="1"/>
  <c r="V108" i="10" a="1"/>
  <c r="S94" i="10" a="1"/>
  <c r="Y72" i="10" a="1"/>
  <c r="I141" i="10" a="1"/>
  <c r="Z197" i="10" a="1"/>
  <c r="S146" i="10" a="1"/>
  <c r="H317" i="10" a="1"/>
  <c r="M108" i="10" a="1"/>
  <c r="M256" i="10" a="1"/>
  <c r="Z359" i="10" a="1"/>
  <c r="AG131" i="10" a="1"/>
  <c r="AB125" i="10" a="1"/>
  <c r="W153" i="10" a="1"/>
  <c r="O125" i="10" a="1"/>
  <c r="AH334" i="10" a="1"/>
  <c r="AG264" i="10" a="1"/>
  <c r="G101" i="10" a="1"/>
  <c r="F198" i="10" a="1"/>
  <c r="H72" i="10" a="1"/>
  <c r="AA360" i="10" a="1"/>
  <c r="X97" i="10" a="1"/>
  <c r="J334" i="10" a="1"/>
  <c r="AG351" i="10" a="1"/>
  <c r="P26" i="10" a="1"/>
  <c r="AF322" i="10" a="1"/>
  <c r="J327" i="10" a="1"/>
  <c r="W14" i="10" a="1"/>
  <c r="X244" i="10" a="1"/>
  <c r="AE276" i="10" a="1"/>
  <c r="S216" i="10" a="1"/>
  <c r="AB84" i="10" a="1"/>
  <c r="AG144" i="10" a="1"/>
  <c r="AD42" i="10" a="1"/>
  <c r="S10" i="10" a="1"/>
  <c r="Y24" i="10" a="1"/>
  <c r="AE219" i="10" a="1"/>
  <c r="P107" i="10" a="1"/>
  <c r="S302" i="10" a="1"/>
  <c r="G408" i="10" a="1"/>
  <c r="T174" i="10" a="1"/>
  <c r="P97" i="10" a="1"/>
  <c r="H122" i="10" a="1"/>
  <c r="S122" i="10" a="1"/>
  <c r="T48" i="10" a="1"/>
  <c r="I334" i="10" a="1"/>
  <c r="N241" i="10" a="1"/>
  <c r="I393" i="10" a="1"/>
  <c r="AB33" i="10" a="1"/>
  <c r="N390" i="10" a="1"/>
  <c r="AG313" i="10" a="1"/>
  <c r="Z353" i="10" a="1"/>
  <c r="AC99" i="10" a="1"/>
  <c r="AD134" i="10" a="1"/>
  <c r="V141" i="10" a="1"/>
  <c r="AA320" i="10" a="1"/>
  <c r="AA309" i="10" a="1"/>
  <c r="Q314" i="10" a="1"/>
  <c r="V389" i="10" a="1"/>
  <c r="M351" i="10" a="1"/>
  <c r="R296" i="10" a="1"/>
  <c r="AC309" i="10" a="1"/>
  <c r="O366" i="10" a="1"/>
  <c r="I337" i="10" a="1"/>
  <c r="AG371" i="10" a="1"/>
  <c r="Y381" i="10" a="1"/>
  <c r="AC366" i="10" a="1"/>
  <c r="S79" i="10" a="1"/>
  <c r="R323" i="10" a="1"/>
  <c r="P294" i="10" a="1"/>
  <c r="AC402" i="10" a="1"/>
  <c r="V66" i="10" a="1"/>
  <c r="AF394" i="10" a="1"/>
  <c r="AH310" i="10" a="1"/>
  <c r="F379" i="10" a="1"/>
  <c r="AB104" i="10" a="1"/>
  <c r="J373" i="10" a="1"/>
  <c r="AG308" i="10" a="1"/>
  <c r="J387" i="10" a="1"/>
  <c r="P379" i="10" a="1"/>
  <c r="X360" i="10" a="1"/>
  <c r="W387" i="10" a="1"/>
  <c r="O342" i="10" a="1"/>
  <c r="M393" i="10" a="1"/>
  <c r="AB49" i="10" a="1"/>
  <c r="Z336" i="10" a="1"/>
  <c r="X168" i="10" a="1"/>
  <c r="S372" i="10" a="1"/>
  <c r="K386" i="10" a="1"/>
  <c r="AC332" i="10" a="1"/>
  <c r="Z372" i="10" a="1"/>
  <c r="H26" i="10" a="1"/>
  <c r="S350" i="10" a="1"/>
  <c r="X296" i="10" a="1"/>
  <c r="AE70" i="10" a="1"/>
  <c r="AE67" i="10" a="1"/>
  <c r="J293" i="10" a="1"/>
  <c r="N186" i="10" a="1"/>
  <c r="W127" i="10" a="1"/>
  <c r="AE81" i="10" a="1"/>
  <c r="X373" i="10" a="1"/>
  <c r="Y294" i="10" a="1"/>
  <c r="L56" i="10" a="1"/>
  <c r="F290" i="10" a="1"/>
  <c r="O402" i="10" a="1"/>
  <c r="Q102" i="10" a="1"/>
  <c r="AG35" i="10" a="1"/>
  <c r="AF87" i="10" a="1"/>
  <c r="Q317" i="10" a="1"/>
  <c r="AG333" i="10" a="1"/>
  <c r="H330" i="10" a="1"/>
  <c r="AB299" i="10" a="1"/>
  <c r="U285" i="10" a="1"/>
  <c r="Y44" i="10" a="1"/>
  <c r="V372" i="10" a="1"/>
  <c r="P221" i="10" a="1"/>
  <c r="Q134" i="10" a="1"/>
  <c r="AH321" i="10" a="1"/>
  <c r="M335" i="10" a="1"/>
  <c r="M361" i="10" a="1"/>
  <c r="Y302" i="10" a="1"/>
  <c r="Z303" i="10" a="1"/>
  <c r="AB294" i="10" a="1"/>
  <c r="O347" i="10" a="1"/>
  <c r="V241" i="10" a="1"/>
  <c r="X375" i="10" a="1"/>
  <c r="I110" i="10" a="1"/>
  <c r="I148" i="10" a="1"/>
  <c r="R322" i="10" a="1"/>
  <c r="G83" i="10" a="1"/>
  <c r="T66" i="10" a="1"/>
  <c r="N396" i="10" a="1"/>
  <c r="Y142" i="10" a="1"/>
  <c r="AF100" i="10" a="1"/>
  <c r="AG48" i="10" a="1"/>
  <c r="V144" i="10" a="1"/>
  <c r="J142" i="10" a="1"/>
  <c r="S357" i="10" a="1"/>
  <c r="Z87" i="10" a="1"/>
  <c r="AA315" i="10" a="1"/>
  <c r="AF54" i="10" a="1"/>
  <c r="AC75" i="10" a="1"/>
  <c r="X49" i="10" a="1"/>
  <c r="T56" i="10" a="1"/>
  <c r="AH184" i="10" a="1"/>
  <c r="AB225" i="10" a="1"/>
  <c r="U240" i="10" a="1"/>
  <c r="L358" i="10" a="1"/>
  <c r="AH162" i="10" a="1"/>
  <c r="F89" i="10" a="1"/>
  <c r="AA11" i="10" a="1"/>
  <c r="V405" i="10" a="1"/>
  <c r="Y63" i="10" a="1"/>
  <c r="AH406" i="10" a="1"/>
  <c r="G86" i="10" a="1"/>
  <c r="W47" i="10" a="1"/>
  <c r="T332" i="10" a="1"/>
  <c r="R319" i="10" a="1"/>
  <c r="S299" i="10" a="1"/>
  <c r="AD403" i="10" a="1"/>
  <c r="G305" i="10" a="1"/>
  <c r="W63" i="10" a="1"/>
  <c r="N341" i="10" a="1"/>
  <c r="V312" i="10" a="1"/>
  <c r="N365" i="10" a="1"/>
  <c r="I76" i="10" a="1"/>
  <c r="K25" i="10" a="1"/>
  <c r="G271" i="10" a="1"/>
  <c r="O386" i="10" a="1"/>
  <c r="K351" i="10" a="1"/>
  <c r="Q375" i="10" a="1"/>
  <c r="K300" i="10" a="1"/>
  <c r="O335" i="10" a="1"/>
  <c r="AD308" i="10" a="1"/>
  <c r="AG299" i="10" a="1"/>
  <c r="M337" i="10" a="1"/>
  <c r="N61" i="10" a="1"/>
  <c r="V337" i="10" a="1"/>
  <c r="AA341" i="10" a="1"/>
  <c r="J126" i="10" a="1"/>
  <c r="Z140" i="10" a="1"/>
  <c r="AE298" i="10" a="1"/>
  <c r="M317" i="10" a="1"/>
  <c r="AA346" i="10" a="1"/>
  <c r="K295" i="10" a="1"/>
  <c r="H341" i="10" a="1"/>
  <c r="AD393" i="10" a="1"/>
  <c r="AH43" i="10" a="1"/>
  <c r="F377" i="10" a="1"/>
  <c r="F296" i="10" a="1"/>
  <c r="AH92" i="10" a="1"/>
  <c r="T78" i="10" a="1"/>
  <c r="S39" i="10" a="1"/>
  <c r="N313" i="10" a="1"/>
  <c r="H297" i="10" a="1"/>
  <c r="P399" i="10" a="1"/>
  <c r="AA285" i="10" a="1"/>
  <c r="P22" i="10" a="1"/>
  <c r="H327" i="10" a="1"/>
  <c r="J303" i="10" a="1"/>
  <c r="V242" i="10" a="1"/>
  <c r="AH392" i="10" a="1"/>
  <c r="Y309" i="10" a="1"/>
  <c r="F346" i="10" a="1"/>
  <c r="AC94" i="10" a="1"/>
  <c r="AH332" i="10" a="1"/>
  <c r="P408" i="10" a="1"/>
  <c r="AA371" i="10" a="1"/>
  <c r="Q290" i="10" a="1"/>
  <c r="T232" i="10" a="1"/>
  <c r="AB389" i="10" a="1"/>
  <c r="O368" i="10" a="1"/>
  <c r="H48" i="10" a="1"/>
  <c r="G155" i="10" a="1"/>
  <c r="N311" i="10" a="1"/>
  <c r="M50" i="10" a="1"/>
  <c r="AH158" i="10" a="1"/>
  <c r="AA365" i="10" a="1"/>
  <c r="AG121" i="10" a="1"/>
  <c r="W85" i="10" a="1"/>
  <c r="AH374" i="10" a="1"/>
  <c r="H74" i="10" a="1"/>
  <c r="AG304" i="10" a="1"/>
  <c r="AH66" i="10" a="1"/>
  <c r="AF301" i="10" a="1"/>
  <c r="Q397" i="10" a="1"/>
  <c r="AC265" i="10" a="1"/>
  <c r="H381" i="10" a="1"/>
  <c r="W352" i="10" a="1"/>
  <c r="P31" i="10" a="1"/>
  <c r="AC353" i="10" a="1"/>
  <c r="X391" i="10" a="1"/>
  <c r="V315" i="10" a="1"/>
  <c r="P405" i="10" a="1"/>
  <c r="X65" i="10" a="1"/>
  <c r="W28" i="10" a="1"/>
  <c r="P269" i="10" a="1"/>
  <c r="U95" i="10" a="1"/>
  <c r="L116" i="10" a="1"/>
  <c r="O113" i="10" a="1"/>
  <c r="G211" i="10" a="1"/>
  <c r="R373" i="10" a="1"/>
  <c r="L190" i="10" a="1"/>
  <c r="Z113" i="10" a="1"/>
  <c r="L330" i="10" a="1"/>
  <c r="Z83" i="10" a="1"/>
  <c r="I135" i="10" a="1"/>
  <c r="K322" i="10" a="1"/>
  <c r="F370" i="10" a="1"/>
  <c r="R326" i="10" a="1"/>
  <c r="K34" i="10" a="1"/>
  <c r="AA326" i="10" a="1"/>
  <c r="AC341" i="10" a="1"/>
  <c r="U305" i="10" a="1"/>
  <c r="K317" i="10" a="1"/>
  <c r="W358" i="10" a="1"/>
  <c r="AA383" i="10" a="1"/>
  <c r="AA402" i="10" a="1"/>
  <c r="W88" i="10" a="1"/>
  <c r="Y379" i="10" a="1"/>
  <c r="R74" i="10" a="1"/>
  <c r="AC134" i="10" a="1"/>
  <c r="J144" i="10" a="1"/>
  <c r="Q248" i="10" a="1"/>
  <c r="R274" i="10" a="1"/>
  <c r="AG314" i="10" a="1"/>
  <c r="W80" i="10" a="1"/>
  <c r="T41" i="10" a="1"/>
  <c r="O330" i="10" a="1"/>
  <c r="U147" i="10" a="1"/>
  <c r="AD66" i="10" a="1"/>
  <c r="W380" i="10" a="1"/>
  <c r="U45" i="10" a="1"/>
  <c r="O50" i="10" a="1"/>
  <c r="V320" i="10" a="1"/>
  <c r="AH344" i="10" a="1"/>
  <c r="AH326" i="10" a="1"/>
  <c r="O338" i="10" a="1"/>
  <c r="O346" i="10" a="1"/>
  <c r="AG399" i="10" a="1"/>
  <c r="I154" i="10" a="1"/>
  <c r="P32" i="10" a="1"/>
  <c r="AD378" i="10" a="1"/>
  <c r="O92" i="10" a="1"/>
  <c r="V268" i="10" a="1"/>
  <c r="Y21" i="10" a="1"/>
  <c r="AE322" i="10" a="1"/>
  <c r="V44" i="10" a="1"/>
  <c r="J59" i="10" a="1"/>
  <c r="AA298" i="10" a="1"/>
  <c r="O364" i="10" a="1"/>
  <c r="Z117" i="10" a="1"/>
  <c r="AF290" i="10" a="1"/>
  <c r="S309" i="10" a="1"/>
  <c r="R408" i="10" a="1"/>
  <c r="Y104" i="10" a="1"/>
  <c r="AF357" i="10" a="1"/>
  <c r="AD202" i="10" a="1"/>
  <c r="AE286" i="10" a="1"/>
  <c r="Q157" i="10" a="1"/>
  <c r="AH403" i="10" a="1"/>
  <c r="P77" i="10" a="1"/>
  <c r="V388" i="10" a="1"/>
  <c r="AC377" i="10" a="1"/>
  <c r="U297" i="10" a="1"/>
  <c r="R80" i="10" a="1"/>
  <c r="Q312" i="10" a="1"/>
  <c r="S347" i="10" a="1"/>
  <c r="K377" i="10" a="1"/>
  <c r="O44" i="10" a="1"/>
  <c r="L362" i="10" a="1"/>
  <c r="N284" i="10" a="1"/>
  <c r="AF37" i="10" a="1"/>
  <c r="H61" i="10" a="1"/>
  <c r="R297" i="10" a="1"/>
  <c r="T358" i="10" a="1"/>
  <c r="H343" i="10" a="1"/>
  <c r="R300" i="10" a="1"/>
  <c r="AA395" i="10" a="1"/>
  <c r="S77" i="10" a="1"/>
  <c r="U290" i="10" a="1"/>
  <c r="S333" i="10" a="1"/>
  <c r="G132" i="10" a="1"/>
  <c r="Q306" i="10" a="1"/>
  <c r="G334" i="10" a="1"/>
  <c r="Z360" i="10" a="1"/>
  <c r="V322" i="10" a="1"/>
  <c r="T408" i="10" a="1"/>
  <c r="M390" i="10" a="1"/>
  <c r="Y405" i="10" a="1"/>
  <c r="AG316" i="10" a="1"/>
  <c r="S388" i="10" a="1"/>
  <c r="R67" i="10" a="1"/>
  <c r="S390" i="10" a="1"/>
  <c r="U313" i="10" a="1"/>
  <c r="AG13" i="10" a="1"/>
  <c r="AG47" i="10" a="1"/>
  <c r="X355" i="10" a="1"/>
  <c r="J315" i="10" a="1"/>
  <c r="AD75" i="10" a="1"/>
  <c r="I53" i="10" a="1"/>
  <c r="O190" i="10" a="1"/>
  <c r="AE333" i="10" a="1"/>
  <c r="Q40" i="10" a="1"/>
  <c r="G25" i="10" a="1"/>
  <c r="H184" i="10" a="1"/>
  <c r="AE319" i="10" a="1"/>
  <c r="AC375" i="10" a="1"/>
  <c r="AC79" i="10" a="1"/>
  <c r="AA58" i="10" a="1"/>
  <c r="T319" i="10" a="1"/>
  <c r="AG215" i="10" a="1"/>
  <c r="K182" i="10" a="1"/>
  <c r="W200" i="10" a="1"/>
  <c r="Q225" i="10" a="1"/>
  <c r="AB312" i="10" a="1"/>
  <c r="T79" i="10" a="1"/>
  <c r="AD352" i="10" a="1"/>
  <c r="X24" i="10" a="1"/>
  <c r="R369" i="10" a="1"/>
  <c r="AG340" i="10" a="1"/>
  <c r="G356" i="10" a="1"/>
  <c r="I127" i="10" a="1"/>
  <c r="X142" i="10" a="1"/>
  <c r="W38" i="10" a="1"/>
  <c r="AC305" i="10" a="1"/>
  <c r="AA15" i="10" a="1"/>
  <c r="AD336" i="10" a="1"/>
  <c r="P192" i="10" a="1"/>
  <c r="Y167" i="10" a="1"/>
  <c r="AH299" i="10" a="1"/>
  <c r="AB283" i="10" a="1"/>
  <c r="Y168" i="10" a="1"/>
  <c r="O110" i="10" a="1"/>
  <c r="AF25" i="10" a="1"/>
  <c r="AB86" i="10" a="1"/>
  <c r="X307" i="10" a="1"/>
  <c r="Z159" i="10" a="1"/>
  <c r="P305" i="10" a="1"/>
  <c r="G331" i="10" a="1"/>
  <c r="AF328" i="10" a="1"/>
  <c r="V382" i="10" a="1"/>
  <c r="X389" i="10" a="1"/>
  <c r="H154" i="10" a="1"/>
  <c r="L92" i="10" a="1"/>
  <c r="Z379" i="10" a="1"/>
  <c r="L101" i="10" a="1"/>
  <c r="Z288" i="10" a="1"/>
  <c r="X261" i="10" a="1"/>
  <c r="N367" i="10" a="1"/>
  <c r="AF349" i="10" a="1"/>
  <c r="O353" i="10" a="1"/>
  <c r="J74" i="10" a="1"/>
  <c r="R150" i="10" a="1"/>
  <c r="AA330" i="10" a="1"/>
  <c r="AD320" i="10" a="1"/>
  <c r="AB406" i="10" a="1"/>
  <c r="AH295" i="10" a="1"/>
  <c r="N20" i="10" a="1"/>
  <c r="AF70" i="10" a="1"/>
  <c r="AF361" i="10" a="1"/>
  <c r="I69" i="10" a="1"/>
  <c r="Y121" i="10" a="1"/>
  <c r="M65" i="10" a="1"/>
  <c r="O363" i="10" a="1"/>
  <c r="V310" i="10" a="1"/>
  <c r="Q151" i="10" a="1"/>
  <c r="AG295" i="10" a="1"/>
  <c r="J65" i="10" a="1"/>
  <c r="Z290" i="10" a="1"/>
  <c r="G9" i="10" a="1"/>
  <c r="Y365" i="10" a="1"/>
  <c r="AF403" i="10" a="1"/>
  <c r="Z351" i="10" a="1"/>
  <c r="K291" i="10" a="1"/>
  <c r="K289" i="10" a="1"/>
  <c r="I319" i="10" a="1"/>
  <c r="V283" i="10" a="1"/>
  <c r="W383" i="10" a="1"/>
  <c r="U294" i="10" a="1"/>
  <c r="Y340" i="10" a="1"/>
  <c r="AG31" i="10" a="1"/>
  <c r="M294" i="10" a="1"/>
  <c r="O321" i="10" a="1"/>
  <c r="U319" i="10" a="1"/>
  <c r="Q374" i="10" a="1"/>
  <c r="V196" i="10" a="1"/>
  <c r="AH83" i="10" a="1"/>
  <c r="J358" i="10" a="1"/>
  <c r="M95" i="10" a="1"/>
  <c r="AE406" i="10" a="1"/>
  <c r="G402" i="10" a="1"/>
  <c r="S74" i="10" a="1"/>
  <c r="Q154" i="10" a="1"/>
  <c r="Z335" i="10" a="1"/>
  <c r="AB356" i="10" a="1"/>
  <c r="AF383" i="10" a="1"/>
  <c r="AB25" i="10" a="1"/>
  <c r="AB351" i="10" a="1"/>
  <c r="U359" i="10" a="1"/>
  <c r="G333" i="10" a="1"/>
  <c r="AC313" i="10" a="1"/>
  <c r="T306" i="10" a="1"/>
  <c r="W320" i="10" a="1"/>
  <c r="X347" i="10" a="1"/>
  <c r="Z352" i="10" a="1"/>
  <c r="L294" i="10" a="1"/>
  <c r="AF375" i="10" a="1"/>
  <c r="G36" i="10" a="1"/>
  <c r="AF400" i="10" a="1"/>
  <c r="K401" i="10" a="1"/>
  <c r="W344" i="10" a="1"/>
  <c r="AA79" i="10" a="1"/>
  <c r="AD359" i="10" a="1"/>
  <c r="AG374" i="10" a="1"/>
  <c r="P157" i="10" a="1"/>
  <c r="AD322" i="10" a="1"/>
  <c r="M324" i="10" a="1"/>
  <c r="AC288" i="10" a="1"/>
  <c r="AA377" i="10" a="1"/>
  <c r="T307" i="10" a="1"/>
  <c r="G318" i="10" a="1"/>
  <c r="N355" i="10" a="1"/>
  <c r="U125" i="10" a="1"/>
  <c r="P302" i="10" a="1"/>
  <c r="AD116" i="10" a="1"/>
  <c r="AC22" i="10" a="1"/>
  <c r="H86" i="10" a="1"/>
  <c r="AE358" i="10" a="1"/>
  <c r="V352" i="10" a="1"/>
  <c r="V73" i="10" a="1"/>
  <c r="O333" i="10" a="1"/>
  <c r="AF287" i="10" a="1"/>
  <c r="AD58" i="10" a="1"/>
  <c r="S181" i="10" a="1"/>
  <c r="J273" i="10" a="1"/>
  <c r="AG349" i="10" a="1"/>
  <c r="Q408" i="10" a="1"/>
  <c r="K395" i="10" a="1"/>
  <c r="S358" i="10" a="1"/>
  <c r="X385" i="10" a="1"/>
  <c r="F144" i="10" a="1"/>
  <c r="N408" i="10" a="1"/>
  <c r="J393" i="10" a="1"/>
  <c r="R141" i="10" a="1"/>
  <c r="Z8" i="10" a="1"/>
  <c r="S97" i="10" a="1"/>
  <c r="W369" i="10" a="1"/>
  <c r="S293" i="10" a="1"/>
  <c r="AC344" i="10" a="1"/>
  <c r="AD95" i="10" a="1"/>
  <c r="T364" i="10" a="1"/>
  <c r="P313" i="10" a="1"/>
  <c r="AA148" i="10" a="1"/>
  <c r="M316" i="10" a="1"/>
  <c r="I341" i="10" a="1"/>
  <c r="I346" i="10" a="1"/>
  <c r="P324" i="10" a="1"/>
  <c r="N100" i="10" a="1"/>
  <c r="P272" i="10" a="1"/>
  <c r="AE362" i="10" a="1"/>
  <c r="AG88" i="10" a="1"/>
  <c r="P174" i="10" a="1"/>
  <c r="K52" i="10" a="1"/>
  <c r="I8" i="10" a="1"/>
  <c r="W298" i="10" a="1"/>
  <c r="F320" i="10" a="1"/>
  <c r="Q213" i="10" a="1"/>
  <c r="U188" i="10" a="1"/>
  <c r="P290" i="10" a="1"/>
  <c r="AF149" i="10" a="1"/>
  <c r="AF307" i="10" a="1"/>
  <c r="F302" i="10" a="1"/>
  <c r="Y46" i="10" a="1"/>
  <c r="AB387" i="10" a="1"/>
  <c r="AG249" i="10" a="1"/>
  <c r="AA253" i="10" a="1"/>
  <c r="K290" i="10" a="1"/>
  <c r="U169" i="10" a="1"/>
  <c r="AE334" i="10" a="1"/>
  <c r="X52" i="10" a="1"/>
  <c r="AB296" i="10" a="1"/>
  <c r="AH34" i="10" a="1"/>
  <c r="O85" i="10" a="1"/>
  <c r="H79" i="10" a="1"/>
  <c r="AC215" i="10" a="1"/>
  <c r="AH84" i="10" a="1"/>
  <c r="F155" i="10" a="1"/>
  <c r="AD115" i="10" a="1"/>
  <c r="H264" i="10" a="1"/>
  <c r="Z291" i="10" a="1"/>
  <c r="I285" i="10" a="1"/>
  <c r="G133" i="10" a="1"/>
  <c r="Q16" i="10" a="1"/>
  <c r="AD139" i="10" a="1"/>
  <c r="K329" i="10" a="1"/>
  <c r="AC315" i="10" a="1"/>
  <c r="I343" i="10" a="1"/>
  <c r="H220" i="10" a="1"/>
  <c r="AH363" i="10" a="1"/>
  <c r="L397" i="10" a="1"/>
  <c r="X93" i="10" a="1"/>
  <c r="P308" i="10" a="1"/>
  <c r="L293" i="10" a="1"/>
  <c r="L334" i="10" a="1"/>
  <c r="U81" i="10" a="1"/>
  <c r="AA178" i="10" a="1"/>
  <c r="T187" i="10" a="1"/>
  <c r="Z349" i="10" a="1"/>
  <c r="Y70" i="10" a="1"/>
  <c r="K357" i="10" a="1"/>
  <c r="X297" i="10" a="1"/>
  <c r="Z342" i="10" a="1"/>
  <c r="X16" i="10" a="1"/>
  <c r="O117" i="10" a="1"/>
  <c r="M93" i="10" a="1"/>
  <c r="L138" i="10" a="1"/>
  <c r="V194" i="10" a="1"/>
  <c r="T148" i="10" a="1"/>
  <c r="AF36" i="10" a="1"/>
  <c r="AE150" i="10" a="1"/>
  <c r="Q341" i="10" a="1"/>
  <c r="AG134" i="10" a="1"/>
  <c r="AA263" i="10" a="1"/>
  <c r="O163" i="10" a="1"/>
  <c r="I144" i="10" a="1"/>
  <c r="W71" i="10" a="1"/>
  <c r="M82" i="10" a="1"/>
  <c r="T7" i="10" a="1"/>
  <c r="S310" i="10" a="1"/>
  <c r="W311" i="10" a="1"/>
  <c r="AG330" i="10" a="1"/>
  <c r="AG309" i="10" a="1"/>
  <c r="M68" i="10" a="1"/>
  <c r="O27" i="10" a="1"/>
  <c r="H304" i="10" a="1"/>
  <c r="V302" i="10" a="1"/>
  <c r="U356" i="10" a="1"/>
  <c r="W347" i="10" a="1"/>
  <c r="F131" i="10" a="1"/>
  <c r="AE86" i="10" a="1"/>
  <c r="M301" i="10" a="1"/>
  <c r="Z114" i="10" a="1"/>
  <c r="W360" i="10" a="1"/>
  <c r="T294" i="10" a="1"/>
  <c r="T315" i="10" a="1"/>
  <c r="F247" i="10" a="1"/>
  <c r="AF183" i="10" a="1"/>
  <c r="AE398" i="10" a="1"/>
  <c r="AA312" i="10" a="1"/>
  <c r="M323" i="10" a="1"/>
  <c r="F128" i="10" a="1"/>
  <c r="F58" i="10" a="1"/>
  <c r="AF116" i="10" a="1"/>
  <c r="AG363" i="10" a="1"/>
  <c r="W215" i="10" a="1"/>
  <c r="O181" i="10" a="1"/>
  <c r="AB39" i="10" a="1"/>
  <c r="O186" i="10" a="1"/>
  <c r="O331" i="10" a="1"/>
  <c r="R391" i="10" a="1"/>
  <c r="AA296" i="10" a="1"/>
  <c r="N139" i="10" a="1"/>
  <c r="AE391" i="10" a="1"/>
  <c r="F313" i="10" a="1"/>
  <c r="P400" i="10" a="1"/>
  <c r="Z381" i="10" a="1"/>
  <c r="S296" i="10" a="1"/>
  <c r="J30" i="10" a="1"/>
  <c r="W39" i="10" a="1"/>
  <c r="J343" i="10" a="1"/>
  <c r="L45" i="10" a="1"/>
  <c r="P338" i="10" a="1"/>
  <c r="AB260" i="10" a="1"/>
  <c r="AH360" i="10" a="1"/>
  <c r="O224" i="10" a="1"/>
  <c r="I253" i="10" a="1"/>
  <c r="F231" i="10" a="1"/>
  <c r="J66" i="10" a="1"/>
  <c r="Q78" i="10" a="1"/>
  <c r="P87" i="10" a="1"/>
  <c r="G351" i="10" a="1"/>
  <c r="K398" i="10" a="1"/>
  <c r="AA336" i="10" a="1"/>
  <c r="N348" i="10" a="1"/>
  <c r="G33" i="10" a="1"/>
  <c r="S306" i="10" a="1"/>
  <c r="Q124" i="10" a="1"/>
  <c r="AA333" i="10" a="1"/>
  <c r="AA147" i="10" a="1"/>
  <c r="Q351" i="10" a="1"/>
  <c r="U149" i="10" a="1"/>
  <c r="AF159" i="10" a="1"/>
  <c r="G137" i="10" a="1"/>
  <c r="P353" i="10" a="1"/>
  <c r="P183" i="10" a="1"/>
  <c r="F191" i="10" a="1"/>
  <c r="W126" i="10" a="1"/>
  <c r="Y355" i="10" a="1"/>
  <c r="AE299" i="10" a="1"/>
  <c r="W299" i="10" a="1"/>
  <c r="P277" i="10" a="1"/>
  <c r="AB35" i="10" a="1"/>
  <c r="X334" i="10" a="1"/>
  <c r="AF289" i="10" a="1"/>
  <c r="F373" i="10" a="1"/>
  <c r="P364" i="10" a="1"/>
  <c r="Y290" i="10" a="1"/>
  <c r="H345" i="10" a="1"/>
  <c r="AH402" i="10" a="1"/>
  <c r="AG283" i="10" a="1"/>
  <c r="Y372" i="10" a="1"/>
  <c r="Z405" i="10" a="1"/>
  <c r="L359" i="10" a="1"/>
  <c r="Y307" i="10" a="1"/>
  <c r="AE403" i="10" a="1"/>
  <c r="S398" i="10" a="1"/>
  <c r="AA120" i="10" a="1"/>
  <c r="K40" i="10" a="1"/>
  <c r="F91" i="10" a="1"/>
  <c r="AG50" i="10" a="1"/>
  <c r="AG403" i="10" a="1"/>
  <c r="R312" i="10" a="1"/>
  <c r="Y237" i="10" a="1"/>
  <c r="K408" i="10" a="1"/>
  <c r="AD83" i="10" a="1"/>
  <c r="W103" i="10" a="1"/>
  <c r="AF10" i="10" a="1"/>
  <c r="AA25" i="10" a="1"/>
  <c r="L341" i="10" a="1"/>
  <c r="AE92" i="10" a="1"/>
  <c r="J85" i="10" a="1"/>
  <c r="AA398" i="10" a="1"/>
  <c r="AH316" i="10" a="1"/>
  <c r="Z31" i="10" a="1"/>
  <c r="O26" i="10" a="1"/>
  <c r="AB136" i="10" a="1"/>
  <c r="S383" i="10" a="1"/>
  <c r="R139" i="10" a="1"/>
  <c r="AH400" i="10" a="1"/>
  <c r="P398" i="10" a="1"/>
  <c r="AF309" i="10" a="1"/>
  <c r="O314" i="10" a="1"/>
  <c r="O303" i="10" a="1"/>
  <c r="U170" i="10" a="1"/>
  <c r="L392" i="10" a="1"/>
  <c r="AA306" i="10" a="1"/>
  <c r="X193" i="10" a="1"/>
  <c r="X396" i="10" a="1"/>
  <c r="L168" i="10" a="1"/>
  <c r="K191" i="10" a="1"/>
  <c r="L173" i="10" a="1"/>
  <c r="K153" i="10" a="1"/>
  <c r="R351" i="10" a="1"/>
  <c r="H33" i="10" a="1"/>
  <c r="N113" i="10" a="1"/>
  <c r="AB11" i="10" a="1"/>
  <c r="T238" i="10" a="1"/>
  <c r="I257" i="10" a="1"/>
  <c r="T383" i="10" a="1"/>
  <c r="H403" i="10" a="1"/>
  <c r="T134" i="10" a="1"/>
  <c r="K129" i="10" a="1"/>
  <c r="W91" i="10" a="1"/>
  <c r="P162" i="10" a="1"/>
  <c r="Z34" i="10" a="1"/>
  <c r="AG257" i="10" a="1"/>
  <c r="G315" i="10" a="1"/>
  <c r="G316" i="10" a="1"/>
  <c r="O45" i="10" a="1"/>
  <c r="AD347" i="10" a="1"/>
  <c r="AB300" i="10" a="1"/>
  <c r="AB400" i="10" a="1"/>
  <c r="AG375" i="10" a="1"/>
  <c r="AB329" i="10" a="1"/>
  <c r="W162" i="10" a="1"/>
  <c r="AH311" i="10" a="1"/>
  <c r="G52" i="10" a="1"/>
  <c r="Y17" i="10" a="1"/>
  <c r="AD221" i="10" a="1"/>
  <c r="AE384" i="10" a="1"/>
  <c r="AC358" i="10" a="1"/>
  <c r="P185" i="10" a="1"/>
  <c r="X340" i="10" a="1"/>
  <c r="AA356" i="10" a="1"/>
  <c r="X276" i="10" a="1"/>
  <c r="K379" i="10" a="1"/>
  <c r="W168" i="10" a="1"/>
  <c r="AG387" i="10" a="1"/>
  <c r="X94" i="10" a="1"/>
  <c r="AA192" i="10" a="1"/>
  <c r="L48" i="10" a="1"/>
  <c r="I283" i="10" a="1"/>
  <c r="G348" i="10" a="1"/>
  <c r="S365" i="10" a="1"/>
  <c r="T344" i="10" a="1"/>
  <c r="W106" i="10" a="1"/>
  <c r="F88" i="10" a="1"/>
  <c r="AH297" i="10" a="1"/>
  <c r="Q286" i="10" a="1"/>
  <c r="W329" i="10" a="1"/>
  <c r="I46" i="10" a="1"/>
  <c r="G353" i="10" a="1"/>
  <c r="AB358" i="10" a="1"/>
  <c r="V308" i="10" a="1"/>
  <c r="R273" i="10" a="1"/>
  <c r="AC209" i="10" a="1"/>
  <c r="P298" i="10" a="1"/>
  <c r="R345" i="10" a="1"/>
  <c r="AC284" i="10" a="1"/>
  <c r="AD372" i="10" a="1"/>
  <c r="AF312" i="10" a="1"/>
  <c r="AA290" i="10" a="1"/>
  <c r="T165" i="10" a="1"/>
  <c r="AE12" i="10" a="1"/>
  <c r="I371" i="10" a="1"/>
  <c r="L161" i="10" a="1"/>
  <c r="K35" i="10" a="1"/>
  <c r="AD101" i="10" a="1"/>
  <c r="AH135" i="10" a="1"/>
  <c r="J337" i="10" a="1"/>
  <c r="Q388" i="10" a="1"/>
  <c r="Z105" i="10" a="1"/>
  <c r="AE402" i="10" a="1"/>
  <c r="G368" i="10" a="1"/>
  <c r="J328" i="10" a="1"/>
  <c r="M383" i="10" a="1"/>
  <c r="AC117" i="10" a="1"/>
  <c r="U293" i="10" a="1"/>
  <c r="AD338" i="10" a="1"/>
  <c r="Z383" i="10" a="1"/>
  <c r="AF124" i="10" a="1"/>
  <c r="Z309" i="10" a="1"/>
  <c r="M248" i="10" a="1"/>
  <c r="W177" i="10" a="1"/>
  <c r="O131" i="10" a="1"/>
  <c r="AB53" i="10" a="1"/>
  <c r="I239" i="10" a="1"/>
  <c r="M66" i="10" a="1"/>
  <c r="R133" i="10" a="1"/>
  <c r="X288" i="10" a="1"/>
  <c r="N385" i="10" a="1"/>
  <c r="I294" i="10" a="1"/>
  <c r="I30" i="10" a="1"/>
  <c r="T102" i="10" a="1"/>
  <c r="AC20" i="10" a="1"/>
  <c r="AD374" i="10" a="1"/>
  <c r="R392" i="10" a="1"/>
  <c r="T23" i="10" a="1"/>
  <c r="K102" i="10" a="1"/>
  <c r="G322" i="10" a="1"/>
  <c r="K64" i="10" a="1"/>
  <c r="P40" i="10" a="1"/>
  <c r="J131" i="10" a="1"/>
  <c r="L237" i="10" a="1"/>
  <c r="I185" i="10" a="1"/>
  <c r="AF46" i="10" a="1"/>
  <c r="L324" i="10" a="1"/>
  <c r="J326" i="10" a="1"/>
  <c r="Z292" i="10" a="1"/>
  <c r="AC28" i="10" a="1"/>
  <c r="P396" i="10" a="1"/>
  <c r="N96" i="10" a="1"/>
  <c r="P57" i="10" a="1"/>
  <c r="AF71" i="10" a="1"/>
  <c r="Y283" i="10" a="1"/>
  <c r="G105" i="10" a="1"/>
  <c r="J338" i="10" a="1"/>
  <c r="W381" i="10" a="1"/>
  <c r="G202" i="10" a="1"/>
  <c r="G404" i="10" a="1"/>
  <c r="Y88" i="10" a="1"/>
  <c r="AG341" i="10" a="1"/>
  <c r="R176" i="10" a="1"/>
  <c r="G306" i="10" a="1"/>
  <c r="AA299" i="10" a="1"/>
  <c r="N15" i="10" a="1"/>
  <c r="G116" i="10" a="1"/>
  <c r="AC374" i="10" a="1"/>
  <c r="H77" i="10" a="1"/>
  <c r="J368" i="10" a="1"/>
  <c r="Y408" i="10" a="1"/>
  <c r="F76" i="10" a="1"/>
  <c r="AE262" i="10" a="1"/>
  <c r="L40" i="10" a="1"/>
  <c r="F300" i="10" a="1"/>
  <c r="H283" i="10" a="1"/>
  <c r="L143" i="10" a="1"/>
  <c r="AA294" i="10" a="1"/>
  <c r="S286" i="10" a="1"/>
  <c r="W50" i="10" a="1"/>
  <c r="H380" i="10" a="1"/>
  <c r="F387" i="10" a="1"/>
  <c r="Z296" i="10" a="1"/>
  <c r="U98" i="10" a="1"/>
  <c r="U320" i="10" a="1"/>
  <c r="Q371" i="10" a="1"/>
  <c r="G68" i="10" a="1"/>
  <c r="U360" i="10" a="1"/>
  <c r="S317" i="10" a="1"/>
  <c r="I403" i="10" a="1"/>
  <c r="AE337" i="10" a="1"/>
  <c r="AB345" i="10" a="1"/>
  <c r="I92" i="10" a="1"/>
  <c r="G387" i="10" a="1"/>
  <c r="P304" i="10" a="1"/>
  <c r="AF81" i="10" a="1"/>
  <c r="L301" i="10" a="1"/>
  <c r="AE171" i="10" a="1"/>
  <c r="AH329" i="10" a="1"/>
  <c r="U29" i="10" a="1"/>
  <c r="X164" i="10" a="1"/>
  <c r="AB161" i="10" a="1"/>
  <c r="AB65" i="10" a="1"/>
  <c r="G268" i="10" a="1"/>
  <c r="G287" i="10" a="1"/>
  <c r="K325" i="10" a="1"/>
  <c r="AH283" i="10" a="1"/>
  <c r="U346" i="10" a="1"/>
  <c r="H326" i="10" a="1"/>
  <c r="I152" i="10" a="1"/>
  <c r="M306" i="10" a="1"/>
  <c r="I125" i="10" a="1"/>
  <c r="P28" i="10" a="1"/>
  <c r="G177" i="10" a="1"/>
  <c r="AB14" i="10" a="1"/>
  <c r="AA351" i="10" a="1"/>
  <c r="K341" i="10" a="1"/>
  <c r="O375" i="10" a="1"/>
  <c r="L36" i="10" a="1"/>
  <c r="P341" i="10" a="1"/>
  <c r="W82" i="10" a="1"/>
  <c r="W354" i="10" a="1"/>
  <c r="AH327" i="10" a="1"/>
  <c r="AE308" i="10" a="1"/>
  <c r="L343" i="10" a="1"/>
  <c r="X335" i="10" a="1"/>
  <c r="AG111" i="10" a="1"/>
  <c r="V218" i="10" a="1"/>
  <c r="L401" i="10" a="1"/>
  <c r="AB319" i="10" a="1"/>
  <c r="U345" i="10" a="1"/>
  <c r="U43" i="10" a="1"/>
  <c r="N352" i="10" a="1"/>
  <c r="AF39" i="10" a="1"/>
  <c r="Z373" i="10" a="1"/>
  <c r="Z104" i="10" a="1"/>
  <c r="Q309" i="10" a="1"/>
  <c r="AD65" i="10" a="1"/>
  <c r="AE268" i="10" a="1"/>
  <c r="F93" i="10" a="1"/>
  <c r="AD74" i="10" a="1"/>
  <c r="AA403" i="10" a="1"/>
  <c r="AG343" i="10" a="1"/>
  <c r="Y330" i="10" a="1"/>
  <c r="J38" i="10" a="1"/>
  <c r="AH324" i="10" a="1"/>
  <c r="W29" i="10" a="1"/>
  <c r="V321" i="10" a="1"/>
  <c r="AB54" i="10" a="1"/>
  <c r="G70" i="10" a="1"/>
  <c r="AA96" i="10" a="1"/>
  <c r="Q393" i="10" a="1"/>
  <c r="AH23" i="10" a="1"/>
  <c r="K267" i="10" a="1"/>
  <c r="R50" i="10" a="1"/>
  <c r="Y170" i="10" a="1"/>
  <c r="R238" i="10" a="1"/>
  <c r="AH350" i="10" a="1"/>
  <c r="AA379" i="10" a="1"/>
  <c r="AE239" i="10" a="1"/>
  <c r="F108" i="10" a="1"/>
  <c r="O202" i="10" a="1"/>
  <c r="AF360" i="10" a="1"/>
  <c r="V214" i="10" a="1"/>
  <c r="Z348" i="10" a="1"/>
  <c r="W139" i="10" a="1"/>
  <c r="N387" i="10" a="1"/>
  <c r="Y397" i="10" a="1"/>
  <c r="AD288" i="10" a="1"/>
  <c r="R124" i="10" a="1"/>
  <c r="AA38" i="10" a="1"/>
  <c r="AD332" i="10" a="1"/>
  <c r="L332" i="10" a="1"/>
  <c r="H347" i="10" a="1"/>
  <c r="I80" i="10" a="1"/>
  <c r="I220" i="10" a="1"/>
  <c r="X311" i="10" a="1"/>
  <c r="J221" i="10" a="1"/>
  <c r="F276" i="10" a="1"/>
  <c r="Y266" i="10" a="1"/>
  <c r="L148" i="10" a="1"/>
  <c r="Q81" i="10" a="1"/>
  <c r="G372" i="10" a="1"/>
  <c r="Z354" i="10" a="1"/>
  <c r="Z37" i="10" a="1"/>
  <c r="AG300" i="10" a="1"/>
  <c r="W322" i="10" a="1"/>
  <c r="H384" i="10" a="1"/>
  <c r="V367" i="10" a="1"/>
  <c r="O320" i="10" a="1"/>
  <c r="O252" i="10" a="1"/>
  <c r="T260" i="10" a="1"/>
  <c r="H87" i="10" a="1"/>
  <c r="AD240" i="10" a="1"/>
  <c r="Y213" i="10" a="1"/>
  <c r="S135" i="10" a="1"/>
  <c r="G366" i="10" a="1"/>
  <c r="AF225" i="10" a="1"/>
  <c r="J360" i="10" a="1"/>
  <c r="Z390" i="10" a="1"/>
  <c r="G216" i="10" a="1"/>
  <c r="I286" i="10" a="1"/>
  <c r="I360" i="10" a="1"/>
  <c r="F101" i="10" a="1"/>
  <c r="AC88" i="10" a="1"/>
  <c r="F332" i="10" a="1"/>
  <c r="AG393" i="10" a="1"/>
  <c r="AA24" i="10" a="1"/>
  <c r="AF105" i="10" a="1"/>
  <c r="AG332" i="10" a="1"/>
  <c r="R330" i="10" a="1"/>
  <c r="AG339" i="10" a="1"/>
  <c r="I100" i="10" a="1"/>
  <c r="M398" i="10" a="1"/>
  <c r="K105" i="10" a="1"/>
  <c r="S145" i="10" a="1"/>
  <c r="R349" i="10" a="1"/>
  <c r="M206" i="10" a="1"/>
  <c r="AA13" i="10" a="1"/>
  <c r="L387" i="10" a="1"/>
  <c r="AD201" i="10" a="1"/>
  <c r="U213" i="10" a="1"/>
  <c r="AB41" i="10" a="1"/>
  <c r="O295" i="10" a="1"/>
  <c r="L338" i="10" a="1"/>
  <c r="K285" i="10" a="1"/>
  <c r="AH275" i="10" a="1"/>
  <c r="AH95" i="10" a="1"/>
  <c r="AC165" i="10" a="1"/>
  <c r="R353" i="10" a="1"/>
  <c r="X284" i="10" a="1"/>
  <c r="AF354" i="10" a="1"/>
  <c r="N301" i="10" a="1"/>
  <c r="H200" i="10" a="1"/>
  <c r="G80" i="10" a="1"/>
  <c r="AE210" i="10" a="1"/>
  <c r="AH47" i="10" a="1"/>
  <c r="K265" i="10" a="1"/>
  <c r="U35" i="10" a="1"/>
  <c r="F383" i="10" a="1"/>
  <c r="AB391" i="10" a="1"/>
  <c r="N127" i="10" a="1"/>
  <c r="AF305" i="10" a="1"/>
  <c r="O293" i="10" a="1"/>
  <c r="U225" i="10" a="1"/>
  <c r="H258" i="10" a="1"/>
  <c r="K37" i="10" a="1"/>
  <c r="J224" i="10" a="1"/>
  <c r="L327" i="10" a="1"/>
  <c r="K249" i="10" a="1"/>
  <c r="AG113" i="10" a="1"/>
  <c r="N123" i="10" a="1"/>
  <c r="R27" i="10" a="1"/>
  <c r="K367" i="10" a="1"/>
  <c r="AA322" i="10" a="1"/>
  <c r="AB24" i="10" a="1"/>
  <c r="U257" i="10" a="1"/>
  <c r="AH22" i="10" a="1"/>
  <c r="R359" i="10" a="1"/>
  <c r="AF389" i="10" a="1"/>
  <c r="I33" i="10" a="1"/>
  <c r="Y231" i="10" a="1"/>
  <c r="S80" i="10" a="1"/>
  <c r="P392" i="10" a="1"/>
  <c r="W102" i="10" a="1"/>
  <c r="N116" i="10" a="1"/>
  <c r="AF362" i="10" a="1"/>
  <c r="P326" i="10" a="1"/>
  <c r="W250" i="10" a="1"/>
  <c r="O337" i="10" a="1"/>
  <c r="Q200" i="10" a="1"/>
  <c r="V28" i="10" a="1"/>
  <c r="V62" i="10" a="1"/>
  <c r="AF84" i="10" a="1"/>
  <c r="Y158" i="10" a="1"/>
  <c r="Q127" i="10" a="1"/>
  <c r="AE375" i="10" a="1"/>
  <c r="N379" i="10" a="1"/>
  <c r="AH24" i="10" a="1"/>
  <c r="U298" i="10" a="1"/>
  <c r="AF28" i="10" a="1"/>
  <c r="T352" i="10" a="1"/>
  <c r="J362" i="10" a="1"/>
  <c r="Q250" i="10" a="1"/>
  <c r="N325" i="10" a="1"/>
  <c r="Y406" i="10" a="1"/>
  <c r="S351" i="10" a="1"/>
  <c r="G119" i="10" a="1"/>
  <c r="AE125" i="10" a="1"/>
  <c r="Q120" i="10" a="1"/>
  <c r="N111" i="10" a="1"/>
  <c r="M321" i="10" a="1"/>
  <c r="Q68" i="10" a="1"/>
  <c r="AC48" i="10" a="1"/>
  <c r="AB108" i="10" a="1"/>
  <c r="Y69" i="10" a="1"/>
  <c r="P98" i="10" a="1"/>
  <c r="R309" i="10" a="1"/>
  <c r="U344" i="10" a="1"/>
  <c r="U247" i="10" a="1"/>
  <c r="K76" i="10" a="1"/>
  <c r="AB167" i="10" a="1"/>
  <c r="H225" i="10" a="1"/>
  <c r="AA184" i="10" a="1"/>
  <c r="P328" i="10" a="1"/>
  <c r="AD399" i="10" a="1"/>
  <c r="U308" i="10" a="1"/>
  <c r="AA57" i="10" a="1"/>
  <c r="G61" i="10" a="1"/>
  <c r="W113" i="10" a="1"/>
  <c r="AF304" i="10" a="1"/>
  <c r="X31" i="10" a="1"/>
  <c r="AE214" i="10" a="1"/>
  <c r="AD45" i="10" a="1"/>
  <c r="AE310" i="10" a="1"/>
  <c r="Y342" i="10" a="1"/>
  <c r="AG135" i="10" a="1"/>
  <c r="N98" i="10" a="1"/>
  <c r="AC222" i="10" a="1"/>
  <c r="AD317" i="10" a="1"/>
  <c r="S119" i="10" a="1"/>
  <c r="N59" i="10" a="1"/>
  <c r="J310" i="10" a="1"/>
  <c r="S30" i="10" a="1"/>
  <c r="X308" i="10" a="1"/>
  <c r="O114" i="10" a="1"/>
  <c r="J331" i="10" a="1"/>
  <c r="AA407" i="10" a="1"/>
  <c r="M31" i="10" a="1"/>
  <c r="F150" i="10" a="1"/>
  <c r="M111" i="10" a="1"/>
  <c r="Z230" i="10" a="1"/>
  <c r="AC159" i="10" a="1"/>
  <c r="K346" i="10" a="1"/>
  <c r="AG65" i="10" a="1"/>
  <c r="Q340" i="10" a="1"/>
  <c r="I105" i="10" a="1"/>
  <c r="P164" i="10" a="1"/>
  <c r="AD380" i="10" a="1"/>
  <c r="Z275" i="10" a="1"/>
  <c r="N71" i="10" a="1"/>
  <c r="AH68" i="10" a="1"/>
  <c r="O178" i="10" a="1"/>
  <c r="AD214" i="10" a="1"/>
  <c r="Y402" i="10" a="1"/>
  <c r="AF130" i="10" a="1"/>
  <c r="AC385" i="10" a="1"/>
  <c r="T62" i="10" a="1"/>
  <c r="F354" i="10" a="1"/>
  <c r="Q338" i="10" a="1"/>
  <c r="V48" i="10" a="1"/>
  <c r="R230" i="10" a="1"/>
  <c r="AC362" i="10" a="1"/>
  <c r="M187" i="10" a="1"/>
  <c r="K315" i="10" a="1"/>
  <c r="T105" i="10" a="1"/>
  <c r="X301" i="10" a="1"/>
  <c r="V70" i="10" a="1"/>
  <c r="F408" i="10" a="1"/>
  <c r="Z289" i="10" a="1"/>
  <c r="G341" i="10" a="1"/>
  <c r="AF288" i="10" a="1"/>
  <c r="I323" i="10" a="1"/>
  <c r="T150" i="10" a="1"/>
  <c r="W371" i="10" a="1"/>
  <c r="AD316" i="10" a="1"/>
  <c r="N70" i="10" a="1"/>
  <c r="R270" i="10" a="1"/>
  <c r="W31" i="10" a="1"/>
  <c r="AA353" i="10" a="1"/>
  <c r="G213" i="10" a="1"/>
  <c r="AG255" i="10" a="1"/>
  <c r="AB325" i="10" a="1"/>
  <c r="X406" i="10" a="1"/>
  <c r="N375" i="10" a="1"/>
  <c r="AF56" i="10" a="1"/>
  <c r="Z333" i="10" a="1"/>
  <c r="R228" i="10" a="1"/>
  <c r="V57" i="10" a="1"/>
  <c r="V293" i="10" a="1"/>
  <c r="Q27" i="10" a="1"/>
  <c r="Q294" i="10" a="1"/>
  <c r="I381" i="10" a="1"/>
  <c r="V290" i="10" a="1"/>
  <c r="AE172" i="10" a="1"/>
  <c r="T308" i="10" a="1"/>
  <c r="AA86" i="10" a="1"/>
  <c r="F44" i="10" a="1"/>
  <c r="W285" i="10" a="1"/>
  <c r="V364" i="10" a="1"/>
  <c r="H402" i="10" a="1"/>
  <c r="H379" i="10" a="1"/>
  <c r="P48" i="10" a="1"/>
  <c r="Z322" i="10" a="1"/>
  <c r="N315" i="10" a="1"/>
  <c r="X368" i="10" a="1"/>
  <c r="W147" i="10" a="1"/>
  <c r="AE22" i="10" a="1"/>
  <c r="AD292" i="10" a="1"/>
  <c r="J119" i="10" a="1"/>
  <c r="AG292" i="10" a="1"/>
  <c r="J292" i="10" a="1"/>
  <c r="AH289" i="10" a="1"/>
  <c r="AD346" i="10" a="1"/>
  <c r="L302" i="10" a="1"/>
  <c r="N214" i="10" a="1"/>
  <c r="H289" i="10" a="1"/>
  <c r="AF337" i="10" a="1"/>
  <c r="AA230" i="10" a="1"/>
  <c r="M325" i="10" a="1"/>
  <c r="AH99" i="10" a="1"/>
  <c r="V90" i="10" a="1"/>
  <c r="T91" i="10" a="1"/>
  <c r="H223" i="10" a="1"/>
  <c r="X395" i="10" a="1"/>
  <c r="N283" i="10" a="1"/>
  <c r="U376" i="10" a="1"/>
  <c r="V122" i="10" a="1"/>
  <c r="AF310" i="10" a="1"/>
  <c r="K43" i="10" a="1"/>
  <c r="Z285" i="10" a="1"/>
  <c r="K121" i="10" a="1"/>
  <c r="AE295" i="10" a="1"/>
  <c r="AF276" i="10" a="1"/>
  <c r="Y49" i="10" a="1"/>
  <c r="G11" i="10" a="1"/>
  <c r="S236" i="10" a="1"/>
  <c r="Z304" i="10" a="1"/>
  <c r="H73" i="10" a="1"/>
  <c r="AC392" i="10" a="1"/>
  <c r="Z39" i="10" a="1"/>
  <c r="AH354" i="10" a="1"/>
  <c r="AD344" i="10" a="1"/>
  <c r="F146" i="10" a="1"/>
  <c r="U367" i="10" a="1"/>
  <c r="U39" i="10" a="1"/>
  <c r="G361" i="10" a="1"/>
  <c r="G282" i="10" a="1"/>
  <c r="M154" i="10" a="1"/>
  <c r="M327" i="10" a="1"/>
  <c r="Q284" i="10" a="1"/>
  <c r="N182" i="10" a="1"/>
  <c r="N353" i="10" a="1"/>
  <c r="AC16" i="10" a="1"/>
  <c r="Q304" i="10" a="1"/>
  <c r="U23" i="10" a="1"/>
  <c r="Z395" i="10" a="1"/>
  <c r="H117" i="10" a="1"/>
  <c r="H78" i="10" a="1"/>
  <c r="G217" i="10" a="1"/>
  <c r="O403" i="10" a="1"/>
  <c r="N50" i="10" a="1"/>
  <c r="P65" i="10" a="1"/>
  <c r="N296" i="10" a="1"/>
  <c r="AC51" i="10" a="1"/>
  <c r="AF330" i="10" a="1"/>
  <c r="J51" i="10" a="1"/>
  <c r="I366" i="10" a="1"/>
  <c r="AB392" i="10" a="1"/>
  <c r="AG302" i="10" a="1"/>
  <c r="N49" i="10" a="1"/>
  <c r="W83" i="10" a="1"/>
  <c r="S273" i="10" a="1"/>
  <c r="AE201" i="10" a="1"/>
  <c r="M184" i="10" a="1"/>
  <c r="N142" i="10" a="1"/>
  <c r="L275" i="10" a="1"/>
  <c r="AA359" i="10" a="1"/>
  <c r="AA171" i="10" a="1"/>
  <c r="Y64" i="10" a="1"/>
  <c r="W315" i="10" a="1"/>
  <c r="M307" i="10" a="1"/>
  <c r="AD172" i="10" a="1"/>
  <c r="AC68" i="10" a="1"/>
  <c r="U295" i="10" a="1"/>
  <c r="Y324" i="10" a="1"/>
  <c r="U32" i="10" a="1"/>
  <c r="N321" i="10" a="1"/>
  <c r="R290" i="10" a="1"/>
  <c r="Q359" i="10" a="1"/>
  <c r="U307" i="10" a="1"/>
  <c r="AD96" i="10" a="1"/>
  <c r="Y199" i="10" a="1"/>
  <c r="G407" i="10" a="1"/>
  <c r="Y276" i="10" a="1"/>
  <c r="V30" i="10" a="1"/>
  <c r="AC312" i="10" a="1"/>
  <c r="Q39" i="10" a="1"/>
  <c r="G196" i="10" a="1"/>
  <c r="R105" i="10" a="1"/>
  <c r="AH318" i="10" a="1"/>
  <c r="AC259" i="10" a="1"/>
  <c r="N335" i="10" a="1"/>
  <c r="Y322" i="10" a="1"/>
  <c r="Z284" i="10" a="1"/>
  <c r="J342" i="10" a="1"/>
  <c r="Z47" i="10" a="1"/>
  <c r="U362" i="10" a="1"/>
  <c r="AC50" i="10" a="1"/>
  <c r="L110" i="10" a="1"/>
  <c r="AE33" i="10" a="1"/>
  <c r="Y143" i="10" a="1"/>
  <c r="M39" i="10" a="1"/>
  <c r="H71" i="10" a="1"/>
  <c r="F185" i="10" a="1"/>
  <c r="F25" i="10" a="1"/>
  <c r="Q76" i="10" a="1"/>
  <c r="AC181" i="10" a="1"/>
  <c r="L106" i="10" a="1"/>
  <c r="AG347" i="10" a="1"/>
  <c r="AH389" i="10" a="1"/>
  <c r="W17" i="10" a="1"/>
  <c r="P296" i="10" a="1"/>
  <c r="Y375" i="10" a="1"/>
  <c r="Q56" i="10" a="1"/>
  <c r="Z97" i="10" a="1"/>
  <c r="O218" i="10" a="1"/>
  <c r="AB21" i="10" a="1"/>
  <c r="AA40" i="10" a="1"/>
  <c r="AB315" i="10" a="1"/>
  <c r="R90" i="10" a="1"/>
  <c r="AH317" i="10" a="1"/>
  <c r="AH349" i="10" a="1"/>
  <c r="Y36" i="10" a="1"/>
  <c r="M378" i="10" a="1"/>
  <c r="AG36" i="10" a="1"/>
  <c r="Q50" i="10" a="1"/>
  <c r="N340" i="10" a="1"/>
  <c r="W51" i="10" a="1"/>
  <c r="Q336" i="10" a="1"/>
  <c r="T217" i="10" a="1"/>
  <c r="Y318" i="10" a="1"/>
  <c r="G272" i="10" a="1"/>
  <c r="AH250" i="10" a="1"/>
  <c r="Z227" i="10" a="1"/>
  <c r="AE177" i="10" a="1"/>
  <c r="AF15" i="10" a="1"/>
  <c r="G284" i="10" a="1"/>
  <c r="N18" i="10" a="1"/>
  <c r="P80" i="10" a="1"/>
  <c r="R161" i="10" a="1"/>
  <c r="M341" i="10" a="1"/>
  <c r="AG190" i="10" a="1"/>
  <c r="AF397" i="10" a="1"/>
  <c r="AH385" i="10" a="1"/>
  <c r="T324" i="10" a="1"/>
  <c r="W355" i="10" a="1"/>
  <c r="AD314" i="10" a="1"/>
  <c r="T325" i="10" a="1"/>
  <c r="AG370" i="10" a="1"/>
  <c r="K169" i="10" a="1"/>
  <c r="F202" i="10" a="1"/>
  <c r="L388" i="10" a="1"/>
  <c r="X223" i="10" a="1"/>
  <c r="AH20" i="10" a="1"/>
  <c r="O124" i="10" a="1"/>
  <c r="AB378" i="10" a="1"/>
  <c r="Y244" i="10" a="1"/>
  <c r="AD91" i="10" a="1"/>
  <c r="M368" i="10" a="1"/>
  <c r="W112" i="10" a="1"/>
  <c r="L29" i="10" a="1"/>
  <c r="AB115" i="10" a="1"/>
  <c r="I55" i="10" a="1"/>
  <c r="AB344" i="10" a="1"/>
  <c r="F102" i="10" a="1"/>
  <c r="I202" i="10" a="1"/>
  <c r="L31" i="10" a="1"/>
  <c r="Y115" i="10" a="1"/>
  <c r="H199" i="10" a="1"/>
  <c r="AE269" i="10" a="1"/>
  <c r="S278" i="10" a="1"/>
  <c r="M374" i="10" a="1"/>
  <c r="S31" i="10" a="1"/>
  <c r="N206" i="10" a="1"/>
  <c r="O367" i="10" a="1"/>
  <c r="N369" i="10" a="1"/>
  <c r="AF63" i="10" a="1"/>
  <c r="AC122" i="10" a="1"/>
  <c r="M338" i="10" a="1"/>
  <c r="H182" i="10" a="1"/>
  <c r="L221" i="10" a="1"/>
  <c r="S367" i="10" a="1"/>
  <c r="N72" i="10" a="1"/>
  <c r="Z120" i="10" a="1"/>
  <c r="O198" i="10" a="1"/>
  <c r="R231" i="10" a="1"/>
  <c r="H300" i="10" a="1"/>
  <c r="S263" i="10" a="1"/>
  <c r="V156" i="10" a="1"/>
  <c r="AG230" i="10" a="1"/>
  <c r="AC263" i="10" a="1"/>
  <c r="H171" i="10" a="1"/>
  <c r="U336" i="10" a="1"/>
  <c r="G73" i="10" a="1"/>
  <c r="I316" i="10" a="1"/>
  <c r="AD309" i="10" a="1"/>
  <c r="AF339" i="10" a="1"/>
  <c r="V109" i="10" a="1"/>
  <c r="AC148" i="10" a="1"/>
  <c r="M89" i="10" a="1"/>
  <c r="Q372" i="10" a="1"/>
  <c r="R64" i="10" a="1"/>
  <c r="AB287" i="10" a="1"/>
  <c r="J69" i="10" a="1"/>
  <c r="AA242" i="10" a="1"/>
  <c r="AF107" i="10" a="1"/>
  <c r="V305" i="10" a="1"/>
  <c r="Q295" i="10" a="1"/>
  <c r="M167" i="10" a="1"/>
  <c r="AA165" i="10" a="1"/>
  <c r="Z181" i="10" a="1"/>
  <c r="O193" i="10" a="1"/>
  <c r="K250" i="10" a="1"/>
  <c r="M114" i="10" a="1"/>
  <c r="G311" i="10" a="1"/>
  <c r="Z302" i="10" a="1"/>
  <c r="T309" i="10" a="1"/>
  <c r="M395" i="10" a="1"/>
  <c r="AB189" i="10" a="1"/>
  <c r="W393" i="10" a="1"/>
  <c r="G129" i="10" a="1"/>
  <c r="G95" i="10" a="1"/>
  <c r="J57" i="10" a="1"/>
  <c r="P397" i="10" a="1"/>
  <c r="AA246" i="10" a="1"/>
  <c r="P301" i="10" a="1"/>
  <c r="J45" i="10" a="1"/>
  <c r="F335" i="10" a="1"/>
  <c r="N54" i="10" a="1"/>
  <c r="M336" i="10" a="1"/>
  <c r="AD339" i="10" a="1"/>
  <c r="T322" i="10" a="1"/>
  <c r="AA209" i="10" a="1"/>
  <c r="L126" i="10" a="1"/>
  <c r="Z45" i="10" a="1"/>
  <c r="S387" i="10" a="1"/>
  <c r="P136" i="10" a="1"/>
  <c r="AF93" i="10" a="1"/>
  <c r="AG145" i="10" a="1"/>
  <c r="AA199" i="10" a="1"/>
  <c r="AF207" i="10" a="1"/>
  <c r="AB109" i="10" a="1"/>
  <c r="L364" i="10" a="1"/>
  <c r="S289" i="10" a="1"/>
  <c r="AA28" i="10" a="1"/>
  <c r="S249" i="10" a="1"/>
  <c r="P224" i="10" a="1"/>
  <c r="Q298" i="10" a="1"/>
  <c r="X402" i="10" a="1"/>
  <c r="T396" i="10" a="1"/>
  <c r="V104" i="10" a="1"/>
  <c r="Q270" i="10" a="1"/>
  <c r="L55" i="10" a="1"/>
  <c r="I405" i="10" a="1"/>
  <c r="T334" i="10" a="1"/>
  <c r="AC31" i="10" a="1"/>
  <c r="Y305" i="10" a="1"/>
  <c r="F75" i="10" a="1"/>
  <c r="T288" i="10" a="1"/>
  <c r="P404" i="10" a="1"/>
  <c r="M405" i="10" a="1"/>
  <c r="AF358" i="10" a="1"/>
  <c r="U245" i="10" a="1"/>
  <c r="R383" i="10" a="1"/>
  <c r="T400" i="10" a="1"/>
  <c r="G369" i="10" a="1"/>
  <c r="AA10" i="10" a="1"/>
  <c r="Z286" i="10" a="1"/>
  <c r="AG381" i="10" a="1"/>
  <c r="P331" i="10" a="1"/>
  <c r="Q322" i="10" a="1"/>
  <c r="M46" i="10" a="1"/>
  <c r="V318" i="10" a="1"/>
  <c r="AB323" i="10" a="1"/>
  <c r="Z122" i="10" a="1"/>
  <c r="Y273" i="10" a="1"/>
  <c r="J321" i="10" a="1"/>
  <c r="AG293" i="10" a="1"/>
  <c r="I379" i="10" a="1"/>
  <c r="P199" i="10" a="1"/>
  <c r="O306" i="10" a="1"/>
  <c r="O319" i="10" a="1"/>
  <c r="Y391" i="10" a="1"/>
  <c r="V31" i="10" a="1"/>
  <c r="H309" i="10" a="1"/>
  <c r="Z166" i="10" a="1"/>
  <c r="AA381" i="10" a="1"/>
  <c r="P309" i="10" a="1"/>
  <c r="Z35" i="10" a="1"/>
  <c r="F315" i="10" a="1"/>
  <c r="H354" i="10" a="1"/>
  <c r="P131" i="10" a="1"/>
  <c r="P25" i="10" a="1"/>
  <c r="T125" i="10" a="1"/>
  <c r="N286" i="10" a="1"/>
  <c r="U380" i="10" a="1"/>
  <c r="AE325" i="10" a="1"/>
  <c r="G187" i="10" a="1"/>
  <c r="S328" i="10" a="1"/>
  <c r="V180" i="10" a="1"/>
  <c r="H311" i="10" a="1"/>
  <c r="S288" i="10" a="1"/>
  <c r="Z115" i="10" a="1"/>
  <c r="AB154" i="10" a="1"/>
  <c r="K152" i="10" a="1"/>
  <c r="X78" i="10" a="1"/>
  <c r="Y366" i="10" a="1"/>
  <c r="K356" i="10" a="1"/>
  <c r="W312" i="10" a="1"/>
  <c r="N294" i="10" a="1"/>
  <c r="T327" i="10" a="1"/>
  <c r="F147" i="10" a="1"/>
  <c r="P356" i="10" a="1"/>
  <c r="AD379" i="10" a="1"/>
  <c r="AA205" i="10" a="1"/>
  <c r="Y169" i="10" a="1"/>
  <c r="J127" i="10" a="1"/>
  <c r="X336" i="10" a="1"/>
  <c r="P248" i="10" a="1"/>
  <c r="J288" i="10" a="1"/>
  <c r="U83" i="10" a="1"/>
  <c r="AG253" i="10" a="1"/>
  <c r="I149" i="10" a="1"/>
  <c r="K344" i="10" a="1"/>
  <c r="O199" i="10" a="1"/>
  <c r="Q303" i="10" a="1"/>
  <c r="Q292" i="10" a="1"/>
  <c r="AA127" i="10" a="1"/>
  <c r="Y345" i="10" a="1"/>
  <c r="M295" i="10" a="1"/>
  <c r="V18" i="10" a="1"/>
  <c r="AD330" i="10" a="1"/>
  <c r="W27" i="10" a="1"/>
  <c r="AF393" i="10" a="1"/>
  <c r="R324" i="10" a="1"/>
  <c r="Z125" i="10" a="1"/>
  <c r="Y341" i="10" a="1"/>
  <c r="Z172" i="10" a="1"/>
  <c r="AB129" i="10" a="1"/>
  <c r="H276" i="10" a="1"/>
  <c r="AB164" i="10" a="1"/>
  <c r="R185" i="10" a="1"/>
  <c r="L58" i="10" a="1"/>
  <c r="M320" i="10" a="1"/>
  <c r="AA185" i="10" a="1"/>
  <c r="Y14" i="10" a="1"/>
  <c r="AD90" i="10" a="1"/>
  <c r="J117" i="10" a="1"/>
  <c r="S331" i="10" a="1"/>
  <c r="AD61" i="10" a="1"/>
  <c r="M326" i="10" a="1"/>
  <c r="R53" i="10" a="1"/>
  <c r="M146" i="10" a="1"/>
  <c r="X370" i="10" a="1"/>
  <c r="AH305" i="10" a="1"/>
  <c r="AB316" i="10" a="1"/>
  <c r="X386" i="10" a="1"/>
  <c r="Q373" i="10" a="1"/>
  <c r="J60" i="10" a="1"/>
  <c r="U55" i="10" a="1"/>
  <c r="U166" i="10" a="1"/>
  <c r="Q162" i="10" a="1"/>
  <c r="S366" i="10" a="1"/>
  <c r="W374" i="10" a="1"/>
  <c r="AB258" i="10" a="1"/>
  <c r="F221" i="10" a="1"/>
  <c r="Q89" i="10" a="1"/>
  <c r="P146" i="10" a="1"/>
  <c r="G82" i="10" a="1"/>
  <c r="R122" i="10" a="1"/>
  <c r="AG278" i="10" a="1"/>
  <c r="Z163" i="10" a="1"/>
  <c r="M376" i="10" a="1"/>
  <c r="AA352" i="10" a="1"/>
  <c r="AC307" i="10" a="1"/>
  <c r="R291" i="10" a="1"/>
  <c r="T311" i="10" a="1"/>
  <c r="Y284" i="10" a="1"/>
  <c r="J389" i="10" a="1"/>
  <c r="Z380" i="10" a="1"/>
  <c r="L320" i="10" a="1"/>
  <c r="AF296" i="10" a="1"/>
  <c r="Q343" i="10" a="1"/>
  <c r="AE285" i="10" a="1"/>
  <c r="G371" i="10" a="1"/>
  <c r="AA80" i="10" a="1"/>
  <c r="F293" i="10" a="1"/>
  <c r="H82" i="10" a="1"/>
  <c r="F173" i="10" a="1"/>
  <c r="W388" i="10" a="1"/>
  <c r="AC19" i="10" a="1"/>
  <c r="AC276" i="10" a="1"/>
  <c r="I153" i="10" a="1"/>
  <c r="M32" i="10" a="1"/>
  <c r="N245" i="10" a="1"/>
  <c r="F80" i="10" a="1"/>
  <c r="T197" i="10" a="1"/>
  <c r="AB408" i="10" a="1"/>
  <c r="H303" i="10" a="1"/>
  <c r="O390" i="10" a="1"/>
  <c r="AA250" i="10" a="1"/>
  <c r="AE382" i="10" a="1"/>
  <c r="AH195" i="10" a="1"/>
  <c r="W18" i="10" a="1"/>
  <c r="V135" i="10" a="1"/>
  <c r="T126" i="10" a="1"/>
  <c r="AB173" i="10" a="1"/>
  <c r="O11" i="10" a="1"/>
  <c r="O10" i="10" a="1"/>
  <c r="U390" i="10" a="1"/>
  <c r="X186" i="10" a="1"/>
  <c r="N310" i="10" a="1"/>
  <c r="J27" i="10" a="1"/>
  <c r="P306" i="10" a="1"/>
  <c r="K96" i="10" a="1"/>
  <c r="AE317" i="10" a="1"/>
  <c r="I348" i="10" a="1"/>
  <c r="Y153" i="10" a="1"/>
  <c r="V317" i="10" a="1"/>
  <c r="Q146" i="10" a="1"/>
  <c r="R284" i="10" a="1"/>
  <c r="AA59" i="10" a="1"/>
  <c r="V375" i="10" a="1"/>
  <c r="M159" i="10" a="1"/>
  <c r="I389" i="10" a="1"/>
  <c r="I160" i="10" a="1"/>
  <c r="G289" i="10" a="1"/>
  <c r="Q147" i="10" a="1"/>
  <c r="Q387" i="10" a="1"/>
  <c r="AE376" i="10" a="1"/>
  <c r="G93" i="10" a="1"/>
  <c r="AH170" i="10" a="1"/>
  <c r="X293" i="10" a="1"/>
  <c r="S46" i="10" a="1"/>
  <c r="AD103" i="10" a="1"/>
  <c r="U347" i="10" a="1"/>
  <c r="U111" i="10" a="1"/>
  <c r="J199" i="10" a="1"/>
  <c r="AE180" i="10" a="1"/>
  <c r="V81" i="10" a="1"/>
  <c r="AE183" i="10" a="1"/>
  <c r="F357" i="10" a="1"/>
  <c r="L79" i="10" a="1"/>
  <c r="O388" i="10" a="1"/>
  <c r="Z264" i="10" a="1"/>
  <c r="AE344" i="10" a="1"/>
  <c r="AF197" i="10" a="1"/>
  <c r="U141" i="10" a="1"/>
  <c r="AF392" i="10" a="1"/>
  <c r="AF136" i="10" a="1"/>
  <c r="G147" i="10" a="1"/>
  <c r="AG98" i="10" a="1"/>
  <c r="Y360" i="10" a="1"/>
  <c r="Y58" i="10" a="1"/>
  <c r="Q390" i="10" a="1"/>
  <c r="W138" i="10" a="1"/>
  <c r="AE10" i="10" a="1"/>
  <c r="I296" i="10" a="1"/>
  <c r="AA394" i="10" a="1"/>
  <c r="S231" i="10" a="1"/>
  <c r="N299" i="10" a="1"/>
  <c r="M156" i="10" a="1"/>
  <c r="F403" i="10" a="1"/>
  <c r="F43" i="10" a="1"/>
  <c r="Z70" i="10" a="1"/>
  <c r="AF72" i="10" a="1"/>
  <c r="X83" i="10" a="1"/>
  <c r="U312" i="10" a="1"/>
  <c r="L34" i="10" a="1"/>
  <c r="AF344" i="10" a="1"/>
  <c r="L356" i="10" a="1"/>
  <c r="L80" i="10" a="1"/>
  <c r="G181" i="10" a="1"/>
  <c r="O325" i="10" a="1"/>
  <c r="X178" i="10" a="1"/>
  <c r="Q361" i="10" a="1"/>
  <c r="K117" i="10" a="1"/>
  <c r="T76" i="10" a="1"/>
  <c r="P188" i="10" a="1"/>
  <c r="AF260" i="10" a="1"/>
  <c r="P54" i="10" a="1"/>
  <c r="AF399" i="10" a="1"/>
  <c r="T375" i="10" a="1"/>
  <c r="AE284" i="10" a="1"/>
  <c r="P284" i="10" a="1"/>
  <c r="O308" i="10" a="1"/>
  <c r="W244" i="10" a="1"/>
  <c r="T305" i="10" a="1"/>
  <c r="N359" i="10" a="1"/>
  <c r="M74" i="10" a="1"/>
  <c r="L389" i="10" a="1"/>
  <c r="U373" i="10" a="1"/>
  <c r="K42" i="10" a="1"/>
  <c r="Z106" i="10" a="1"/>
  <c r="K127" i="10" a="1"/>
  <c r="T87" i="10" a="1"/>
  <c r="O359" i="10" a="1"/>
  <c r="T345" i="10" a="1"/>
  <c r="T172" i="10" a="1"/>
  <c r="Y285" i="10" a="1"/>
  <c r="O171" i="10" a="1"/>
  <c r="AD43" i="10" a="1"/>
  <c r="Z23" i="10" a="1"/>
  <c r="Z196" i="10" a="1"/>
  <c r="J296" i="10" a="1"/>
  <c r="W327" i="10" a="1"/>
  <c r="H240" i="10" a="1"/>
  <c r="W385" i="10" a="1"/>
  <c r="Y150" i="10" a="1"/>
  <c r="AG149" i="10" a="1"/>
  <c r="Z265" i="10" a="1"/>
  <c r="N138" i="10" a="1"/>
  <c r="AF68" i="10" a="1"/>
  <c r="AD375" i="10" a="1"/>
  <c r="AG29" i="10" a="1"/>
  <c r="S321" i="10" a="1"/>
  <c r="Q352" i="10" a="1"/>
  <c r="F266" i="10" a="1"/>
  <c r="J97" i="10" a="1"/>
  <c r="X381" i="10" a="1"/>
  <c r="AH401" i="10" a="1"/>
  <c r="S15" i="10" a="1"/>
  <c r="I404" i="10" a="1"/>
  <c r="Y204" i="10" a="1"/>
  <c r="J320" i="10" a="1"/>
  <c r="AG395" i="10" a="1"/>
  <c r="H17" i="10" a="1"/>
  <c r="H389" i="10" a="1"/>
  <c r="Q316" i="10" a="1"/>
  <c r="N179" i="10" a="1"/>
  <c r="AF300" i="10" a="1"/>
  <c r="P158" i="10" a="1"/>
  <c r="AE74" i="10" a="1"/>
  <c r="H201" i="10" a="1"/>
  <c r="L108" i="10" a="1"/>
  <c r="AF331" i="10" a="1"/>
  <c r="K122" i="10" a="1"/>
  <c r="K404" i="10" a="1"/>
  <c r="Z21" i="10" a="1"/>
  <c r="N332" i="10" a="1"/>
  <c r="Z295" i="10" a="1"/>
  <c r="S337" i="10" a="1"/>
  <c r="R317" i="10" a="1"/>
  <c r="U361" i="10" a="1"/>
  <c r="AH380" i="10" a="1"/>
  <c r="G109" i="10" a="1"/>
  <c r="M261" i="10" a="1"/>
  <c r="U402" i="10" a="1"/>
  <c r="N344" i="10" a="1"/>
  <c r="F312" i="10" a="1"/>
  <c r="AH233" i="10" a="1"/>
  <c r="AC49" i="10" a="1"/>
  <c r="AG323" i="10" a="1"/>
  <c r="AD211" i="10" a="1"/>
  <c r="Q23" i="10" a="1"/>
  <c r="AB100" i="10" a="1"/>
  <c r="AD178" i="10" a="1"/>
  <c r="AD313" i="10" a="1"/>
  <c r="AB336" i="10" a="1"/>
  <c r="L284" i="10" a="1"/>
  <c r="R352" i="10" a="1"/>
  <c r="V351" i="10" a="1"/>
  <c r="W331" i="10" a="1"/>
  <c r="AB233" i="10" a="1"/>
  <c r="AC337" i="10" a="1"/>
  <c r="AF402" i="10" a="1"/>
  <c r="AF50" i="10" a="1"/>
  <c r="X160" i="10" a="1"/>
  <c r="AA328" i="10" a="1"/>
  <c r="F310" i="10" a="1"/>
  <c r="S404" i="10" a="1"/>
  <c r="P180" i="10" a="1"/>
  <c r="H387" i="10" a="1"/>
  <c r="T398" i="10" a="1"/>
  <c r="AA349" i="10" a="1"/>
  <c r="AC201" i="10" a="1"/>
  <c r="X337" i="10" a="1"/>
  <c r="Y252" i="10" a="1"/>
  <c r="G91" i="10" a="1"/>
  <c r="AA128" i="10" a="1"/>
  <c r="Z25" i="10" a="1"/>
  <c r="AH181" i="10" a="1"/>
  <c r="Z60" i="10" a="1"/>
  <c r="J365" i="10" a="1"/>
  <c r="R213" i="10" a="1"/>
  <c r="R34" i="10" a="1"/>
  <c r="AG24" i="10" a="1"/>
  <c r="K194" i="10" a="1"/>
  <c r="Q85" i="10" a="1"/>
  <c r="N305" i="10" a="1"/>
  <c r="N81" i="10" a="1"/>
  <c r="N171" i="10" a="1"/>
  <c r="AF29" i="10" a="1"/>
  <c r="AE235" i="10" a="1"/>
  <c r="AF244" i="10" a="1"/>
  <c r="I150" i="10" a="1"/>
  <c r="Q59" i="10" a="1"/>
  <c r="AC155" i="10" a="1"/>
  <c r="X169" i="10" a="1"/>
  <c r="AD108" i="10" a="1"/>
  <c r="R362" i="10" a="1"/>
  <c r="O175" i="10" a="1"/>
  <c r="N144" i="10" a="1"/>
  <c r="T328" i="10" a="1"/>
  <c r="R142" i="10" a="1"/>
  <c r="AG260" i="10" a="1"/>
  <c r="M155" i="10" a="1"/>
  <c r="AG401" i="10" a="1"/>
  <c r="K168" i="10" a="1"/>
  <c r="K115" i="10" a="1"/>
  <c r="R40" i="10" a="1"/>
  <c r="N203" i="10" a="1"/>
  <c r="AC234" i="10" a="1"/>
  <c r="Q103" i="10" a="1"/>
  <c r="J143" i="10" a="1"/>
  <c r="AG263" i="10" a="1"/>
  <c r="AD341" i="10" a="1"/>
  <c r="Q105" i="10" a="1"/>
  <c r="T360" i="10" a="1"/>
  <c r="P299" i="10" a="1"/>
  <c r="AG319" i="10" a="1"/>
  <c r="I329" i="10" a="1"/>
  <c r="I384" i="10" a="1"/>
  <c r="AE202" i="10" a="1"/>
  <c r="K304" i="10" a="1"/>
  <c r="Y162" i="10" a="1"/>
  <c r="AA179" i="10" a="1"/>
  <c r="AG64" i="10" a="1"/>
  <c r="F376" i="10" a="1"/>
  <c r="U327" i="10" a="1"/>
  <c r="J380" i="10" a="1"/>
  <c r="AC24" i="10" a="1"/>
  <c r="I162" i="10" a="1"/>
  <c r="M51" i="10" a="1"/>
  <c r="K231" i="10" a="1"/>
  <c r="S203" i="10" a="1"/>
  <c r="P17" i="10" a="1"/>
  <c r="Y51" i="10" a="1"/>
  <c r="Z403" i="10" a="1"/>
  <c r="AB380" i="10" a="1"/>
  <c r="Z129" i="10" a="1"/>
  <c r="J92" i="10" a="1"/>
  <c r="T310" i="10" a="1"/>
  <c r="X313" i="10" a="1"/>
  <c r="AD266" i="10" a="1"/>
  <c r="AC125" i="10" a="1"/>
  <c r="T349" i="10" a="1"/>
  <c r="F95" i="10" a="1"/>
  <c r="I336" i="10" a="1"/>
  <c r="AG354" i="10" a="1"/>
  <c r="AA337" i="10" a="1"/>
  <c r="AE76" i="10" a="1"/>
  <c r="S356" i="10" a="1"/>
  <c r="S72" i="10" a="1"/>
  <c r="T321" i="10" a="1"/>
  <c r="F223" i="10" a="1"/>
  <c r="Z332" i="10" a="1"/>
  <c r="Y319" i="10" a="1"/>
  <c r="AH89" i="10" a="1"/>
  <c r="X353" i="10" a="1"/>
  <c r="AD198" i="10" a="1"/>
  <c r="AC41" i="10" a="1"/>
  <c r="J138" i="10" a="1"/>
  <c r="U172" i="10" a="1"/>
  <c r="Z214" i="10" a="1"/>
  <c r="R192" i="10" a="1"/>
  <c r="AA20" i="10" a="1"/>
  <c r="U302" i="10" a="1"/>
  <c r="K323" i="10" a="1"/>
  <c r="AF128" i="10" a="1"/>
  <c r="AE348" i="10" a="1"/>
  <c r="S64" i="10" a="1"/>
  <c r="Y312" i="10" a="1"/>
  <c r="Z33" i="10" a="1"/>
  <c r="X376" i="10" a="1"/>
  <c r="Y123" i="10" a="1"/>
  <c r="T385" i="10" a="1"/>
  <c r="M213" i="10" a="1"/>
  <c r="AH122" i="10" a="1"/>
  <c r="I102" i="10" a="1"/>
  <c r="W69" i="10" a="1"/>
  <c r="AD76" i="10" a="1"/>
  <c r="AF76" i="10" a="1"/>
  <c r="X67" i="10" a="1"/>
  <c r="H60" i="10" a="1"/>
  <c r="I226" i="10" a="1"/>
  <c r="AE241" i="10" a="1"/>
  <c r="Q353" i="10" a="1"/>
  <c r="AD52" i="10" a="1"/>
  <c r="R126" i="10" a="1"/>
  <c r="AG218" i="10" a="1"/>
  <c r="Z79" i="10" a="1"/>
  <c r="H232" i="10" a="1"/>
  <c r="G55" i="10" a="1"/>
  <c r="AE250" i="10" a="1"/>
  <c r="G214" i="10" a="1"/>
  <c r="U393" i="10" a="1"/>
  <c r="P129" i="10" a="1"/>
  <c r="AE307" i="10" a="1"/>
  <c r="W216" i="10" a="1"/>
  <c r="K113" i="10" a="1"/>
  <c r="AB320" i="10" a="1"/>
  <c r="R99" i="10" a="1"/>
  <c r="J351" i="10" a="1"/>
  <c r="K313" i="10" a="1"/>
  <c r="P92" i="10" a="1"/>
  <c r="AA37" i="10" a="1"/>
  <c r="V356" i="10" a="1"/>
  <c r="AF356" i="10" a="1"/>
  <c r="H315" i="10" a="1"/>
  <c r="U309" i="10" a="1"/>
  <c r="P283" i="10" a="1"/>
  <c r="AD300" i="10" a="1"/>
  <c r="G352" i="10" a="1"/>
  <c r="N288" i="10" a="1"/>
  <c r="AD350" i="10" a="1"/>
  <c r="U204" i="10" a="1"/>
  <c r="I307" i="10" a="1"/>
  <c r="W326" i="10" a="1"/>
  <c r="Z232" i="10" a="1"/>
  <c r="AH342" i="10" a="1"/>
  <c r="N39" i="10" a="1"/>
  <c r="AC89" i="10" a="1"/>
  <c r="S36" i="10" a="1"/>
  <c r="AC367" i="10" a="1"/>
  <c r="T112" i="10" a="1"/>
  <c r="O376" i="10" a="1"/>
  <c r="N380" i="10" a="1"/>
  <c r="G146" i="10" a="1"/>
  <c r="AG402" i="10" a="1"/>
  <c r="I49" i="10" a="1"/>
  <c r="J162" i="10" a="1"/>
  <c r="K50" i="10" a="1"/>
  <c r="AH331" i="10" a="1"/>
  <c r="P177" i="10" a="1"/>
  <c r="Y136" i="10" a="1"/>
  <c r="AA126" i="10" a="1"/>
  <c r="AF158" i="10" a="1"/>
  <c r="G382" i="10" a="1"/>
  <c r="J294" i="10" a="1"/>
  <c r="L318" i="10" a="1"/>
  <c r="V112" i="10" a="1"/>
  <c r="AB286" i="10" a="1"/>
  <c r="Y31" i="10" a="1"/>
  <c r="J308" i="10" a="1"/>
  <c r="U392" i="10" a="1"/>
  <c r="I98" i="10" a="1"/>
  <c r="X404" i="10" a="1"/>
  <c r="K362" i="10" a="1"/>
  <c r="J154" i="10" a="1"/>
  <c r="Y28" i="10" a="1"/>
  <c r="X400" i="10" a="1"/>
  <c r="S149" i="10" a="1"/>
  <c r="AB369" i="10" a="1"/>
  <c r="R137" i="10" a="1"/>
  <c r="AH147" i="10" a="1"/>
  <c r="AH58" i="10" a="1"/>
  <c r="N141" i="10" a="1"/>
  <c r="Z156" i="10" a="1"/>
  <c r="J19" i="10" a="1"/>
  <c r="Q327" i="10" a="1"/>
  <c r="G157" i="10" a="1"/>
  <c r="W401" i="10" a="1"/>
  <c r="P384" i="10" a="1"/>
  <c r="W382" i="10" a="1"/>
  <c r="M350" i="10" a="1"/>
  <c r="M244" i="10" a="1"/>
  <c r="L43" i="10" a="1"/>
  <c r="L156" i="10" a="1"/>
  <c r="T405" i="10" a="1"/>
  <c r="AB166" i="10" a="1"/>
  <c r="I139" i="10" a="1"/>
  <c r="K207" i="10" a="1"/>
  <c r="V383" i="10" a="1"/>
  <c r="AF214" i="10" a="1"/>
  <c r="I370" i="10" a="1"/>
  <c r="X50" i="10" a="1"/>
  <c r="J386" i="10" a="1"/>
  <c r="J31" i="10" a="1"/>
  <c r="AC303" i="10" a="1"/>
  <c r="V408" i="10" a="1"/>
  <c r="K75" i="10" a="1"/>
  <c r="I244" i="10" a="1"/>
  <c r="AD369" i="10" a="1"/>
  <c r="H236" i="10" a="1"/>
  <c r="AB405" i="10" a="1"/>
  <c r="AB355" i="10" a="1"/>
  <c r="G156" i="10" a="1"/>
  <c r="P145" i="10" a="1"/>
  <c r="R65" i="10" a="1"/>
  <c r="R268" i="10" a="1"/>
  <c r="I315" i="10" a="1"/>
  <c r="AF27" i="10" a="1"/>
  <c r="L164" i="10" a="1"/>
  <c r="L203" i="10" a="1"/>
  <c r="AB102" i="10" a="1"/>
  <c r="AH399" i="10" a="1"/>
  <c r="K371" i="10" a="1"/>
  <c r="AE252" i="10" a="1"/>
  <c r="K255" i="10" a="1"/>
  <c r="AB59" i="10" a="1"/>
  <c r="AF33" i="10" a="1"/>
  <c r="K342" i="10" a="1"/>
  <c r="H299" i="10" a="1"/>
  <c r="AG320" i="10" a="1"/>
  <c r="J191" i="10" a="1"/>
  <c r="I241" i="10" a="1"/>
  <c r="K355" i="10" a="1"/>
  <c r="Z154" i="10" a="1"/>
  <c r="Q204" i="10" a="1"/>
  <c r="AA71" i="10" a="1"/>
  <c r="AE309" i="10" a="1"/>
  <c r="Y295" i="10" a="1"/>
  <c r="G296" i="10" a="1"/>
  <c r="O358" i="10" a="1"/>
  <c r="H350" i="10" a="1"/>
  <c r="U284" i="10" a="1"/>
  <c r="AA174" i="10" a="1"/>
  <c r="K391" i="10" a="1"/>
  <c r="U76" i="10" a="1"/>
  <c r="W396" i="10" a="1"/>
  <c r="P29" i="10" a="1"/>
  <c r="U74" i="10" a="1"/>
  <c r="Z388" i="10" a="1"/>
  <c r="AG201" i="10" a="1"/>
  <c r="S195" i="10" a="1"/>
  <c r="N160" i="10" a="1"/>
  <c r="V327" i="10" a="1"/>
  <c r="X327" i="10" a="1"/>
  <c r="F127" i="10" a="1"/>
  <c r="M218" i="10" a="1"/>
  <c r="AG210" i="10" a="1"/>
  <c r="AD362" i="10" a="1"/>
  <c r="AD361" i="10" a="1"/>
  <c r="M18" i="10" a="1"/>
  <c r="K230" i="10" a="1"/>
  <c r="O90" i="10" a="1"/>
  <c r="T53" i="10" a="1"/>
  <c r="J263" i="10" a="1"/>
  <c r="R180" i="10" a="1"/>
  <c r="Z146" i="10" a="1"/>
  <c r="R225" i="10" a="1"/>
  <c r="AB179" i="10" a="1"/>
  <c r="J399" i="10" a="1"/>
  <c r="AD286" i="10" a="1"/>
  <c r="Z161" i="10" a="1"/>
  <c r="Y90" i="10" a="1"/>
  <c r="N363" i="10" a="1"/>
  <c r="AD385" i="10" a="1"/>
  <c r="V361" i="10" a="1"/>
  <c r="K365" i="10" a="1"/>
  <c r="T81" i="10" a="1"/>
  <c r="AA78" i="10" a="1"/>
  <c r="AG348" i="10" a="1"/>
  <c r="F314" i="10" a="1"/>
  <c r="AD290" i="10" a="1"/>
  <c r="G381" i="10" a="1"/>
  <c r="O226" i="10" a="1"/>
  <c r="N376" i="10" a="1"/>
  <c r="I373" i="10" a="1"/>
  <c r="F366" i="10" a="1"/>
  <c r="AF303" i="10" a="1"/>
  <c r="G210" i="10" a="1"/>
  <c r="S55" i="10" a="1"/>
  <c r="AA369" i="10" a="1"/>
  <c r="G303" i="10" a="1"/>
  <c r="F270" i="10" a="1"/>
  <c r="V299" i="10" a="1"/>
  <c r="J39" i="10" a="1"/>
  <c r="AA67" i="10" a="1"/>
  <c r="AH79" i="10" a="1"/>
  <c r="S300" i="10" a="1"/>
  <c r="J295" i="10" a="1"/>
  <c r="V357" i="10" a="1"/>
  <c r="AA156" i="10" a="1"/>
  <c r="L82" i="10" a="1"/>
  <c r="AG33" i="10" a="1"/>
  <c r="M72" i="10" a="1"/>
  <c r="Q28" i="10" a="1"/>
  <c r="W359" i="10" a="1"/>
  <c r="Z300" i="10" a="1"/>
  <c r="M231" i="10" a="1"/>
  <c r="U202" i="10" a="1"/>
  <c r="P380" i="10" a="1"/>
  <c r="I63" i="10" a="1"/>
  <c r="H287" i="10" a="1"/>
  <c r="G401" i="10" a="1"/>
  <c r="Q384" i="10" a="1"/>
  <c r="R289" i="10" a="1"/>
  <c r="W174" i="10" a="1"/>
  <c r="AA229" i="10" a="1"/>
  <c r="F27" i="10" a="1"/>
  <c r="H30" i="10" a="1"/>
  <c r="H335" i="10" a="1"/>
  <c r="S162" i="10" a="1"/>
  <c r="K15" i="10" a="1"/>
  <c r="U51" i="10" a="1"/>
  <c r="H364" i="10" a="1"/>
  <c r="L391" i="10" a="1"/>
  <c r="AH200" i="10" a="1"/>
  <c r="AD402" i="10" a="1"/>
  <c r="AH132" i="10" a="1"/>
  <c r="O145" i="10" a="1"/>
  <c r="I145" i="10" a="1"/>
  <c r="AB291" i="10" a="1"/>
  <c r="T391" i="10" a="1"/>
  <c r="U75" i="10" a="1"/>
  <c r="X147" i="10" a="1"/>
  <c r="K248" i="10" a="1"/>
  <c r="L51" i="10" a="1"/>
  <c r="M220" i="10" a="1"/>
  <c r="Q153" i="10" a="1"/>
  <c r="AG243" i="10" a="1"/>
  <c r="G330" i="10" a="1"/>
  <c r="AD349" i="10" a="1"/>
  <c r="I70" i="10" a="1"/>
  <c r="U335" i="10" a="1"/>
  <c r="AB297" i="10" a="1"/>
  <c r="J13" i="10" a="1"/>
  <c r="AF374" i="10" a="1"/>
  <c r="M299" i="10" a="1"/>
  <c r="AH308" i="10" a="1"/>
  <c r="P352" i="10" a="1"/>
  <c r="AD124" i="10" a="1"/>
  <c r="F107" i="10" a="1"/>
  <c r="AH293" i="10" a="1"/>
  <c r="I82" i="10" a="1"/>
  <c r="AH404" i="10" a="1"/>
  <c r="S148" i="10" a="1"/>
  <c r="O179" i="10" a="1"/>
  <c r="O70" i="10" a="1"/>
  <c r="AB257" i="10" a="1"/>
  <c r="AE321" i="10" a="1"/>
  <c r="U103" i="10" a="1"/>
  <c r="F124" i="10" a="1"/>
  <c r="Q289" i="10" a="1"/>
  <c r="I91" i="10" a="1"/>
  <c r="G239" i="10" a="1"/>
  <c r="AD373" i="10" a="1"/>
  <c r="AG248" i="10" a="1"/>
  <c r="L204" i="10" a="1"/>
  <c r="N282" i="10" a="1"/>
  <c r="O73" i="10" a="1"/>
  <c r="L142" i="10" a="1"/>
  <c r="U274" i="10" a="1"/>
  <c r="AB324" i="10" a="1"/>
  <c r="Y11" i="10" a="1"/>
  <c r="R310" i="10" a="1"/>
  <c r="P229" i="10" a="1"/>
  <c r="H344" i="10" a="1"/>
  <c r="AF155" i="10" a="1"/>
  <c r="Y326" i="10" a="1"/>
  <c r="R17" i="10" a="1"/>
  <c r="P375" i="10" a="1"/>
  <c r="G252" i="10" a="1"/>
  <c r="V285" i="10" a="1"/>
  <c r="AB214" i="10" a="1"/>
  <c r="X167" i="10" a="1"/>
  <c r="O81" i="10" a="1"/>
  <c r="O159" i="10" a="1"/>
  <c r="AC242" i="10" a="1"/>
  <c r="X58" i="10" a="1"/>
  <c r="X188" i="10" a="1"/>
  <c r="Z211" i="10" a="1"/>
  <c r="R347" i="10" a="1"/>
  <c r="M308" i="10" a="1"/>
  <c r="AA361" i="10" a="1"/>
  <c r="AE288" i="10" a="1"/>
  <c r="AD69" i="10" a="1"/>
  <c r="Z331" i="10" a="1"/>
  <c r="AC27" i="10" a="1"/>
  <c r="AC389" i="10" a="1"/>
  <c r="AB93" i="10" a="1"/>
  <c r="AB364" i="10" a="1"/>
  <c r="V159" i="10" a="1"/>
  <c r="M117" i="10" a="1"/>
  <c r="W306" i="10" a="1"/>
  <c r="P203" i="10" a="1"/>
  <c r="S242" i="10" a="1"/>
  <c r="Q158" i="10" a="1"/>
  <c r="G118" i="10" a="1"/>
  <c r="R13" i="10" a="1"/>
  <c r="AC379" i="10" a="1"/>
  <c r="T382" i="10" a="1"/>
  <c r="AA170" i="10" a="1"/>
  <c r="Q368" i="10" a="1"/>
  <c r="S107" i="10" a="1"/>
  <c r="M37" i="10" a="1"/>
  <c r="M360" i="10" a="1"/>
  <c r="N91" i="10" a="1"/>
  <c r="O37" i="10" a="1"/>
  <c r="AC351" i="10" a="1"/>
  <c r="P360" i="10" a="1"/>
  <c r="AG326" i="10" a="1"/>
  <c r="AB184" i="10" a="1"/>
  <c r="H42" i="10" a="1"/>
  <c r="M212" i="10" a="1"/>
  <c r="AD128" i="10" a="1"/>
  <c r="S376" i="10" a="1"/>
  <c r="AB403" i="10" a="1"/>
  <c r="Y353" i="10" a="1"/>
  <c r="AF384" i="10" a="1"/>
  <c r="AF113" i="10" a="1"/>
  <c r="I58" i="10" a="1"/>
  <c r="AC314" i="10" a="1"/>
  <c r="L306" i="10" a="1"/>
  <c r="J116" i="10" a="1"/>
  <c r="G246" i="10" a="1"/>
  <c r="AA343" i="10" a="1"/>
  <c r="O356" i="10" a="1"/>
  <c r="H333" i="10" a="1"/>
  <c r="M229" i="10" a="1"/>
  <c r="AD31" i="10" a="1"/>
  <c r="M121" i="10" a="1"/>
  <c r="Z367" i="10" a="1"/>
  <c r="O310" i="10" a="1"/>
  <c r="T259" i="10" a="1"/>
  <c r="AA91" i="10" a="1"/>
  <c r="U406" i="10" a="1"/>
  <c r="AG114" i="10" a="1"/>
  <c r="J75" i="10" a="1"/>
  <c r="AH341" i="10" a="1"/>
  <c r="O107" i="10" a="1"/>
  <c r="S111" i="10" a="1"/>
  <c r="AG55" i="10" a="1"/>
  <c r="AG75" i="10" a="1"/>
  <c r="S22" i="10" a="1"/>
  <c r="AC221" i="10" a="1"/>
  <c r="U340" i="10" a="1"/>
  <c r="S131" i="10" a="1"/>
  <c r="AA123" i="10" a="1"/>
  <c r="AA146" i="10" a="1"/>
  <c r="K312" i="10" a="1"/>
  <c r="N316" i="10" a="1"/>
  <c r="F49" i="10" a="1"/>
  <c r="Z334" i="10" a="1"/>
  <c r="L182" i="10" a="1"/>
  <c r="X342" i="10" a="1"/>
  <c r="AF377" i="10" a="1"/>
  <c r="AH38" i="10" a="1"/>
  <c r="AA348" i="10" a="1"/>
  <c r="AE213" i="10" a="1"/>
  <c r="AD217" i="10" a="1"/>
  <c r="AD235" i="10" a="1"/>
  <c r="S105" i="10" a="1"/>
  <c r="R341" i="10" a="1"/>
  <c r="N223" i="10" a="1"/>
  <c r="F243" i="10" a="1"/>
  <c r="W307" i="10" a="1"/>
  <c r="U296" i="10" a="1"/>
  <c r="P83" i="10" a="1"/>
  <c r="U333" i="10" a="1"/>
  <c r="AE196" i="10" a="1"/>
  <c r="J197" i="10" a="1"/>
  <c r="M258" i="10" a="1"/>
  <c r="Q251" i="10" a="1"/>
  <c r="Y96" i="10" a="1"/>
  <c r="U94" i="10" a="1"/>
  <c r="AH314" i="10" a="1"/>
  <c r="M310" i="10" a="1"/>
  <c r="AA70" i="10" a="1"/>
  <c r="AH353" i="10" a="1"/>
  <c r="W23" i="10" a="1"/>
  <c r="AA119" i="10" a="1"/>
  <c r="AD355" i="10" a="1"/>
  <c r="X325" i="10" a="1"/>
  <c r="J248" i="10" a="1"/>
  <c r="K384" i="10" a="1"/>
  <c r="P37" i="10" a="1"/>
  <c r="M262" i="10" a="1"/>
  <c r="M115" i="10" a="1"/>
  <c r="AB28" i="10" a="1"/>
  <c r="P376" i="10" a="1"/>
  <c r="AC299" i="10" a="1"/>
  <c r="S8" i="10" a="1"/>
  <c r="F394" i="10" a="1"/>
  <c r="J270" i="10" a="1"/>
  <c r="Y89" i="10" a="1"/>
  <c r="AE395" i="10" a="1"/>
  <c r="M173" i="10" a="1"/>
  <c r="AA314" i="10" a="1"/>
  <c r="AD168" i="10" a="1"/>
  <c r="AA69" i="10" a="1"/>
  <c r="AH110" i="10" a="1"/>
  <c r="I263" i="10" a="1"/>
  <c r="W319" i="10" a="1"/>
  <c r="F345" i="10" a="1"/>
  <c r="T350" i="10" a="1"/>
  <c r="J67" i="10" a="1"/>
  <c r="L37" i="10" a="1"/>
  <c r="J152" i="10" a="1"/>
  <c r="AG337" i="10" a="1"/>
  <c r="I197" i="10" a="1"/>
  <c r="I27" i="10" a="1"/>
  <c r="L398" i="10" a="1"/>
  <c r="W217" i="10" a="1"/>
  <c r="T95" i="10" a="1"/>
  <c r="W272" i="10" a="1"/>
  <c r="X380" i="10" a="1"/>
  <c r="L151" i="10" a="1"/>
  <c r="P201" i="10" a="1"/>
  <c r="AF347" i="10" a="1"/>
  <c r="AE121" i="10" a="1"/>
  <c r="H92" i="10" a="1"/>
  <c r="U266" i="10" a="1"/>
  <c r="S237" i="10" a="1"/>
  <c r="AB75" i="10" a="1"/>
  <c r="R8" i="10" a="1"/>
  <c r="H249" i="10" a="1"/>
  <c r="O34" i="10" a="1"/>
  <c r="Z250" i="10" a="1"/>
  <c r="T269" i="10" a="1"/>
  <c r="AF220" i="10" a="1"/>
  <c r="AD224" i="10" a="1"/>
  <c r="N102" i="10" a="1"/>
  <c r="Y45" i="10" a="1"/>
  <c r="F262" i="10" a="1"/>
  <c r="S343" i="10" a="1"/>
  <c r="AE135" i="10" a="1"/>
  <c r="W373" i="10" a="1"/>
  <c r="T218" i="10" a="1"/>
  <c r="N264" i="10" a="1"/>
  <c r="G230" i="10" a="1"/>
  <c r="AF137" i="10" a="1"/>
  <c r="AB169" i="10" a="1"/>
  <c r="AD84" i="10" a="1"/>
  <c r="V220" i="10" a="1"/>
  <c r="AE190" i="10" a="1"/>
  <c r="M136" i="10" a="1"/>
  <c r="O404" i="10" a="1"/>
  <c r="P348" i="10" a="1"/>
  <c r="K173" i="10" a="1"/>
  <c r="Y350" i="10" a="1"/>
  <c r="T370" i="10" a="1"/>
  <c r="AB202" i="10" a="1"/>
  <c r="AB131" i="10" a="1"/>
  <c r="N289" i="10" a="1"/>
  <c r="AC130" i="10" a="1"/>
  <c r="T16" i="10" a="1"/>
  <c r="X127" i="10" a="1"/>
  <c r="F204" i="10" a="1"/>
  <c r="S397" i="10" a="1"/>
  <c r="AA338" i="10" a="1"/>
  <c r="U206" i="10" a="1"/>
  <c r="Y190" i="10" a="1"/>
  <c r="P144" i="10" a="1"/>
  <c r="AE191" i="10" a="1"/>
  <c r="L99" i="10" a="1"/>
  <c r="T114" i="10" a="1"/>
  <c r="R275" i="10" a="1"/>
  <c r="H81" i="10" a="1"/>
  <c r="N132" i="10" a="1"/>
  <c r="I374" i="10" a="1"/>
  <c r="Z276" i="10" a="1"/>
  <c r="AG110" i="10" a="1"/>
  <c r="AG273" i="10" a="1"/>
  <c r="O247" i="10" a="1"/>
  <c r="I60" i="10" a="1"/>
  <c r="F339" i="10" a="1"/>
  <c r="R335" i="10" a="1"/>
  <c r="K22" i="10" a="1"/>
  <c r="I207" i="10" a="1"/>
  <c r="Q355" i="10" a="1"/>
  <c r="AD145" i="10" a="1"/>
  <c r="T166" i="10" a="1"/>
  <c r="P335" i="10" a="1"/>
  <c r="G74" i="10" a="1"/>
  <c r="X136" i="10" a="1"/>
  <c r="Y57" i="10" a="1"/>
  <c r="L254" i="10" a="1"/>
  <c r="Q301" i="10" a="1"/>
  <c r="AG38" i="10" a="1"/>
  <c r="H316" i="10" a="1"/>
  <c r="P33" i="10" a="1"/>
  <c r="I365" i="10" a="1"/>
  <c r="O304" i="10" a="1"/>
  <c r="K78" i="10" a="1"/>
  <c r="Y196" i="10" a="1"/>
  <c r="AD48" i="10" a="1"/>
  <c r="T366" i="10" a="1"/>
  <c r="Y263" i="10" a="1"/>
  <c r="AH228" i="10" a="1"/>
  <c r="V92" i="10" a="1"/>
  <c r="G337" i="10" a="1"/>
  <c r="Y234" i="10" a="1"/>
  <c r="O268" i="10" a="1"/>
  <c r="Q219" i="10" a="1"/>
  <c r="W282" i="10" a="1"/>
  <c r="AD28" i="10" a="1"/>
  <c r="Q207" i="10" a="1"/>
  <c r="F321" i="10" a="1"/>
  <c r="AG406" i="10" a="1"/>
  <c r="Q156" i="10" a="1"/>
  <c r="K238" i="10" a="1"/>
  <c r="S164" i="10" a="1"/>
  <c r="AD77" i="10" a="1"/>
  <c r="S255" i="10" a="1"/>
  <c r="H52" i="10" a="1"/>
  <c r="AD50" i="10" a="1"/>
  <c r="AH408" i="10" a="1"/>
  <c r="AH274" i="10" a="1"/>
  <c r="F14" i="10" a="1"/>
  <c r="O215" i="10" a="1"/>
  <c r="X85" i="10" a="1"/>
  <c r="AG62" i="10" a="1"/>
  <c r="AE82" i="10" a="1"/>
  <c r="F359" i="10" a="1"/>
  <c r="Y132" i="10" a="1"/>
  <c r="F343" i="10" a="1"/>
  <c r="AD102" i="10" a="1"/>
  <c r="O88" i="10" a="1"/>
  <c r="I168" i="10" a="1"/>
  <c r="I287" i="10" a="1"/>
  <c r="N193" i="10" a="1"/>
  <c r="Y404" i="10" a="1"/>
  <c r="J208" i="10" a="1"/>
  <c r="AE330" i="10" a="1"/>
  <c r="S361" i="10" a="1"/>
  <c r="J157" i="10" a="1"/>
  <c r="H97" i="10" a="1"/>
  <c r="O35" i="10" a="1"/>
  <c r="W268" i="10" a="1"/>
  <c r="G39" i="10" a="1"/>
  <c r="T119" i="10" a="1"/>
  <c r="K39" i="10" a="1"/>
  <c r="H123" i="10" a="1"/>
  <c r="J269" i="10" a="1"/>
  <c r="R83" i="10" a="1"/>
  <c r="Y184" i="10" a="1"/>
  <c r="H388" i="10" a="1"/>
  <c r="AE59" i="10" a="1"/>
  <c r="AD149" i="10" a="1"/>
  <c r="X146" i="10" a="1"/>
  <c r="AF398" i="10" a="1"/>
  <c r="F56" i="10" a="1"/>
  <c r="I308" i="10" a="1"/>
  <c r="W183" i="10" a="1"/>
  <c r="U404" i="10" a="1"/>
  <c r="AG279" i="10" a="1"/>
  <c r="N43" i="10" a="1"/>
  <c r="T84" i="10" a="1"/>
  <c r="AD63" i="10" a="1"/>
  <c r="O377" i="10" a="1"/>
  <c r="X322" i="10" a="1"/>
  <c r="N244" i="10" a="1"/>
  <c r="J284" i="10" a="1"/>
  <c r="AA272" i="10" a="1"/>
  <c r="I324" i="10" a="1"/>
  <c r="G117" i="10" a="1"/>
  <c r="AH160" i="10" a="1"/>
  <c r="AG240" i="10" a="1"/>
  <c r="U242" i="10" a="1"/>
  <c r="O54" i="10" a="1"/>
  <c r="W342" i="10" a="1"/>
  <c r="AA358" i="10" a="1"/>
  <c r="N53" i="10" a="1"/>
  <c r="AG377" i="10" a="1"/>
  <c r="AC310" i="10" a="1"/>
  <c r="O285" i="10" a="1"/>
  <c r="P102" i="10" a="1"/>
  <c r="M375" i="10" a="1"/>
  <c r="S170" i="10" a="1"/>
  <c r="N407" i="10" a="1"/>
  <c r="AB143" i="10" a="1"/>
  <c r="T50" i="10" a="1"/>
  <c r="AA108" i="10" a="1"/>
  <c r="AA107" i="10" a="1"/>
  <c r="AE38" i="10" a="1"/>
  <c r="J133" i="10" a="1"/>
  <c r="K196" i="10" a="1"/>
  <c r="O28" i="10" a="1"/>
  <c r="Y202" i="10" a="1"/>
  <c r="P79" i="10" a="1"/>
  <c r="W287" i="10" a="1"/>
  <c r="AA270" i="10" a="1"/>
  <c r="T74" i="10" a="1"/>
  <c r="AG203" i="10" a="1"/>
  <c r="AC395" i="10" a="1"/>
  <c r="Z401" i="10" a="1"/>
  <c r="L196" i="10" a="1"/>
  <c r="X177" i="10" a="1"/>
  <c r="X64" i="10" a="1"/>
  <c r="AG207" i="10" a="1"/>
  <c r="O207" i="10" a="1"/>
  <c r="W224" i="10" a="1"/>
  <c r="L62" i="10" a="1"/>
  <c r="L183" i="10" a="1"/>
  <c r="T394" i="10" a="1"/>
  <c r="K380" i="10" a="1"/>
  <c r="AE399" i="10" a="1"/>
  <c r="AA157" i="10" a="1"/>
  <c r="AA190" i="10" a="1"/>
  <c r="AE101" i="10" a="1"/>
  <c r="G7" i="10" a="1"/>
  <c r="W239" i="10" a="1"/>
  <c r="G135" i="10" a="1"/>
  <c r="AA197" i="10" a="1"/>
  <c r="R39" i="10" a="1"/>
  <c r="M300" i="10" a="1"/>
  <c r="AG187" i="10" a="1"/>
  <c r="AG200" i="10" a="1"/>
  <c r="O305" i="10" a="1"/>
  <c r="U114" i="10" a="1"/>
  <c r="S393" i="10" a="1"/>
  <c r="S38" i="10" a="1"/>
  <c r="Z237" i="10" a="1"/>
  <c r="AE218" i="10" a="1"/>
  <c r="L394" i="10" a="1"/>
  <c r="AF127" i="10" a="1"/>
  <c r="G262" i="10" a="1"/>
  <c r="Z91" i="10" a="1"/>
  <c r="V142" i="10" a="1"/>
  <c r="J87" i="10" a="1"/>
  <c r="AE119" i="10" a="1"/>
  <c r="X234" i="10" a="1"/>
  <c r="Q21" i="10" a="1"/>
  <c r="AC52" i="10" a="1"/>
  <c r="R169" i="10" a="1"/>
  <c r="H189" i="10" a="1"/>
  <c r="AA374" i="10" a="1"/>
  <c r="U303" i="10" a="1"/>
  <c r="H254" i="10" a="1"/>
  <c r="P343" i="10" a="1"/>
  <c r="N293" i="10" a="1"/>
  <c r="W56" i="10" a="1"/>
  <c r="AA340" i="10" a="1"/>
  <c r="S113" i="10" a="1"/>
  <c r="U139" i="10" a="1"/>
  <c r="F151" i="10" a="1"/>
  <c r="V335" i="10" a="1"/>
  <c r="J403" i="10" a="1"/>
  <c r="P150" i="10" a="1"/>
  <c r="T316" i="10" a="1"/>
  <c r="Z204" i="10" a="1"/>
  <c r="S186" i="10" a="1"/>
  <c r="AA152" i="10" a="1"/>
  <c r="G235" i="10" a="1"/>
  <c r="AG350" i="10" a="1"/>
  <c r="R264" i="10" a="1"/>
  <c r="P168" i="10" a="1"/>
  <c r="Z44" i="10" a="1"/>
  <c r="AD319" i="10" a="1"/>
  <c r="AB249" i="10" a="1"/>
  <c r="H218" i="10" a="1"/>
  <c r="U387" i="10" a="1"/>
  <c r="AD146" i="10" a="1"/>
  <c r="J180" i="10" a="1"/>
  <c r="Z121" i="10" a="1"/>
  <c r="Z186" i="10" a="1"/>
  <c r="AF365" i="10" a="1"/>
  <c r="I115" i="10" a="1"/>
  <c r="AE20" i="10" a="1"/>
  <c r="G259" i="10" a="1"/>
  <c r="T407" i="10" a="1"/>
  <c r="O137" i="10" a="1"/>
  <c r="G363" i="10" a="1"/>
  <c r="G141" i="10" a="1"/>
  <c r="V107" i="10" a="1"/>
  <c r="Y385" i="10" a="1"/>
  <c r="J333" i="10" a="1"/>
  <c r="Y308" i="10" a="1"/>
  <c r="X256" i="10" a="1"/>
  <c r="AE29" i="10" a="1"/>
  <c r="AC352" i="10" a="1"/>
  <c r="AH346" i="10" a="1"/>
  <c r="U252" i="10" a="1"/>
  <c r="Y401" i="10" a="1"/>
  <c r="U338" i="10" a="1"/>
  <c r="W68" i="10" a="1"/>
  <c r="AD20" i="10" a="1"/>
  <c r="H153" i="10" a="1"/>
  <c r="Y315" i="10" a="1"/>
  <c r="L374" i="10" a="1"/>
  <c r="F258" i="10" a="1"/>
  <c r="K61" i="10" a="1"/>
  <c r="J94" i="10" a="1"/>
  <c r="U377" i="10" a="1"/>
  <c r="W389" i="10" a="1"/>
  <c r="L246" i="10" a="1"/>
  <c r="Z329" i="10" a="1"/>
  <c r="N326" i="10" a="1"/>
  <c r="AH65" i="10" a="1"/>
  <c r="AB309" i="10" a="1"/>
  <c r="V201" i="10" a="1"/>
  <c r="Z32" i="10" a="1"/>
  <c r="N199" i="10" a="1"/>
  <c r="O286" i="10" a="1"/>
  <c r="Y395" i="10" a="1"/>
  <c r="O317" i="10" a="1"/>
  <c r="AE350" i="10" a="1"/>
  <c r="M384" i="10" a="1"/>
  <c r="O51" i="10" a="1"/>
  <c r="AF148" i="10" a="1"/>
  <c r="AB327" i="10" a="1"/>
  <c r="N225" i="10" a="1"/>
  <c r="W325" i="10" a="1"/>
  <c r="O273" i="10" a="1"/>
  <c r="AC174" i="10" a="1"/>
  <c r="T318" i="10" a="1"/>
  <c r="V391" i="10" a="1"/>
  <c r="AD40" i="10" a="1"/>
  <c r="Q261" i="10" a="1"/>
  <c r="M161" i="10" a="1"/>
  <c r="U171" i="10" a="1"/>
  <c r="F130" i="10" a="1"/>
  <c r="G327" i="10" a="1"/>
  <c r="M407" i="10" a="1"/>
  <c r="I85" i="10" a="1"/>
  <c r="I318" i="10" a="1"/>
  <c r="P226" i="10" a="1"/>
  <c r="W227" i="10" a="1"/>
  <c r="L50" i="10" a="1"/>
  <c r="R173" i="10" a="1"/>
  <c r="Z174" i="10" a="1"/>
  <c r="L337" i="10" a="1"/>
  <c r="H294" i="10" a="1"/>
  <c r="T296" i="10" a="1"/>
  <c r="AH319" i="10" a="1"/>
  <c r="V251" i="10" a="1"/>
  <c r="J304" i="10" a="1"/>
  <c r="T283" i="10" a="1"/>
  <c r="AC300" i="10" a="1"/>
  <c r="S17" i="10" a="1"/>
  <c r="T244" i="10" a="1"/>
  <c r="J165" i="10" a="1"/>
  <c r="M292" i="10" a="1"/>
  <c r="I66" i="10" a="1"/>
  <c r="AF318" i="10" a="1"/>
  <c r="X153" i="10" a="1"/>
  <c r="S50" i="10" a="1"/>
  <c r="Y296" i="10" a="1"/>
  <c r="P369" i="10" a="1"/>
  <c r="K189" i="10" a="1"/>
  <c r="O378" i="10" a="1"/>
  <c r="X367" i="10" a="1"/>
  <c r="W89" i="10" a="1"/>
  <c r="AC142" i="10" a="1"/>
  <c r="W247" i="10" a="1"/>
  <c r="AA48" i="10" a="1"/>
  <c r="V347" i="10" a="1"/>
  <c r="AC80" i="10" a="1"/>
  <c r="I298" i="10" a="1"/>
  <c r="AB388" i="10" a="1"/>
  <c r="I73" i="10" a="1"/>
  <c r="V22" i="10" a="1"/>
  <c r="W284" i="10" a="1"/>
  <c r="S228" i="10" a="1"/>
  <c r="S205" i="10" a="1"/>
  <c r="AB204" i="10" a="1"/>
  <c r="R303" i="10" a="1"/>
  <c r="G204" i="10" a="1"/>
  <c r="AE132" i="10" a="1"/>
  <c r="O58" i="10" a="1"/>
  <c r="K95" i="10" a="1"/>
  <c r="H56" i="10" a="1"/>
  <c r="N8" i="10" a="1"/>
  <c r="I387" i="10" a="1"/>
  <c r="AF122" i="10" a="1"/>
  <c r="AC255" i="10" a="1"/>
  <c r="AB381" i="10" a="1"/>
  <c r="AB372" i="10" a="1"/>
  <c r="W290" i="10" a="1"/>
  <c r="F252" i="10" a="1"/>
  <c r="AH335" i="10" a="1"/>
  <c r="N85" i="10" a="1"/>
  <c r="AB171" i="10" a="1"/>
  <c r="P267" i="10" a="1"/>
  <c r="AE323" i="10" a="1"/>
  <c r="J356" i="10" a="1"/>
  <c r="AD136" i="10" a="1"/>
  <c r="F398" i="10" a="1"/>
  <c r="J305" i="10" a="1"/>
  <c r="M128" i="10" a="1"/>
  <c r="M267" i="10" a="1"/>
  <c r="I232" i="10" a="1"/>
  <c r="V286" i="10" a="1"/>
  <c r="P401" i="10" a="1"/>
  <c r="H312" i="10" a="1"/>
  <c r="H377" i="10" a="1"/>
  <c r="W234" i="10" a="1"/>
  <c r="AB390" i="10" a="1"/>
  <c r="M287" i="10" a="1"/>
  <c r="V178" i="10" a="1"/>
  <c r="F406" i="10" a="1"/>
  <c r="L260" i="10" a="1"/>
  <c r="Q187" i="10" a="1"/>
  <c r="I222" i="10" a="1"/>
  <c r="AG408" i="10" a="1"/>
  <c r="G301" i="10" a="1"/>
  <c r="G349" i="10" a="1"/>
  <c r="U144" i="10" a="1"/>
  <c r="T380" i="10" a="1"/>
  <c r="T252" i="10" a="1"/>
  <c r="M43" i="10" a="1"/>
  <c r="N114" i="10" a="1"/>
  <c r="O299" i="10" a="1"/>
  <c r="L208" i="10" a="1"/>
  <c r="V332" i="10" a="1"/>
  <c r="U91" i="10" a="1"/>
  <c r="O284" i="10" a="1"/>
  <c r="P45" i="10" a="1"/>
  <c r="U396" i="10" a="1"/>
  <c r="AA405" i="10" a="1"/>
  <c r="I88" i="10" a="1"/>
  <c r="U62" i="10" a="1"/>
  <c r="J218" i="10" a="1"/>
  <c r="F307" i="10" a="1"/>
  <c r="Z131" i="10" a="1"/>
  <c r="Q97" i="10" a="1"/>
  <c r="G44" i="10" a="1"/>
  <c r="H155" i="10" a="1"/>
  <c r="M149" i="10" a="1"/>
  <c r="J22" i="10" a="1"/>
  <c r="AF52" i="10" a="1"/>
  <c r="O389" i="10" a="1"/>
  <c r="AE109" i="10" a="1"/>
  <c r="P46" i="10" a="1"/>
  <c r="O245" i="10" a="1"/>
  <c r="U24" i="10" a="1"/>
  <c r="AF228" i="10" a="1"/>
  <c r="Y313" i="10" a="1"/>
  <c r="AG140" i="10" a="1"/>
  <c r="O129" i="10" a="1"/>
  <c r="L266" i="10" a="1"/>
  <c r="J33" i="10" a="1"/>
  <c r="AA286" i="10" a="1"/>
  <c r="AA391" i="10" a="1"/>
  <c r="AH367" i="10" a="1"/>
  <c r="H352" i="10" a="1"/>
  <c r="T220" i="10" a="1"/>
  <c r="G110" i="10" a="1"/>
  <c r="AE396" i="10" a="1"/>
  <c r="L33" i="10" a="1"/>
  <c r="AD126" i="10" a="1"/>
  <c r="G17" i="10" a="1"/>
  <c r="K203" i="10" a="1"/>
  <c r="P382" i="10" a="1"/>
  <c r="L325" i="10" a="1"/>
  <c r="K352" i="10" a="1"/>
  <c r="AG182" i="10" a="1"/>
  <c r="V378" i="10" a="1"/>
  <c r="AD218" i="10" a="1"/>
  <c r="AH212" i="10" a="1"/>
  <c r="AD166" i="10" a="1"/>
  <c r="AD133" i="10" a="1"/>
  <c r="Y351" i="10" a="1"/>
  <c r="H338" i="10" a="1"/>
  <c r="J145" i="10" a="1"/>
  <c r="AF165" i="10" a="1"/>
  <c r="X189" i="10" a="1"/>
  <c r="AA114" i="10" a="1"/>
  <c r="L153" i="10" a="1"/>
  <c r="R377" i="10" a="1"/>
  <c r="Y140" i="10" a="1"/>
  <c r="N60" i="10" a="1"/>
  <c r="O83" i="10" a="1"/>
  <c r="AF219" i="10" a="1"/>
  <c r="G232" i="10" a="1"/>
  <c r="I29" i="10" a="1"/>
  <c r="O406" i="10" a="1"/>
  <c r="AH377" i="10" a="1"/>
  <c r="AG284" i="10" a="1"/>
  <c r="F87" i="10" a="1"/>
  <c r="R292" i="10" a="1"/>
  <c r="Z315" i="10" a="1"/>
  <c r="M162" i="10" a="1"/>
  <c r="L375" i="10" a="1"/>
  <c r="F295" i="10" a="1"/>
  <c r="I26" i="10" a="1"/>
  <c r="S324" i="10" a="1"/>
  <c r="S129" i="10" a="1"/>
  <c r="S71" i="10" a="1"/>
  <c r="AA331" i="10" a="1"/>
  <c r="S396" i="10" a="1"/>
  <c r="AE283" i="10" a="1"/>
  <c r="AA94" i="10" a="1"/>
  <c r="AB155" i="10" a="1"/>
  <c r="H394" i="10" a="1"/>
  <c r="Z266" i="10" a="1"/>
  <c r="AC29" i="10" a="1"/>
  <c r="O262" i="10" a="1"/>
  <c r="T216" i="10" a="1"/>
  <c r="AE224" i="10" a="1"/>
  <c r="M58" i="10" a="1"/>
  <c r="U142" i="10" a="1"/>
  <c r="AC30" i="10" a="1"/>
  <c r="S172" i="10" a="1"/>
  <c r="N323" i="10" a="1"/>
  <c r="Y216" i="10" a="1"/>
  <c r="O362" i="10" a="1"/>
  <c r="R241" i="10" a="1"/>
  <c r="F286" i="10" a="1"/>
  <c r="I164" i="10" a="1"/>
  <c r="O60" i="10" a="1"/>
  <c r="V167" i="10" a="1"/>
  <c r="AC390" i="10" a="1"/>
  <c r="J408" i="10" a="1"/>
  <c r="H66" i="10" a="1"/>
  <c r="M302" i="10" a="1"/>
  <c r="W378" i="10" a="1"/>
  <c r="AE30" i="10" a="1"/>
  <c r="L303" i="10" a="1"/>
  <c r="J113" i="10" a="1"/>
  <c r="AA335" i="10" a="1"/>
  <c r="T304" i="10" a="1"/>
  <c r="F364" i="10" a="1"/>
  <c r="AG41" i="10" a="1"/>
  <c r="AF251" i="10" a="1"/>
  <c r="S12" i="10" a="1"/>
  <c r="P232" i="10" a="1"/>
  <c r="X320" i="10" a="1"/>
  <c r="T273" i="10" a="1"/>
  <c r="Z175" i="10" a="1"/>
  <c r="S239" i="10" a="1"/>
  <c r="AG22" i="10" a="1"/>
  <c r="AF302" i="10" a="1"/>
  <c r="M329" i="10" a="1"/>
  <c r="Z178" i="10" a="1"/>
  <c r="L383" i="10" a="1"/>
  <c r="AH87" i="10" a="1"/>
  <c r="J317" i="10" a="1"/>
  <c r="F344" i="10" a="1"/>
  <c r="Q369" i="10" a="1"/>
  <c r="K326" i="10" a="1"/>
  <c r="G199" i="10" a="1"/>
  <c r="K205" i="10" a="1"/>
  <c r="W316" i="10" a="1"/>
  <c r="T249" i="10" a="1"/>
  <c r="AE88" i="10" a="1"/>
  <c r="AD41" i="10" a="1"/>
  <c r="Y393" i="10" a="1"/>
  <c r="R344" i="10" a="1"/>
  <c r="K214" i="10" a="1"/>
  <c r="AC84" i="10" a="1"/>
  <c r="J81" i="10" a="1"/>
  <c r="K90" i="10" a="1"/>
  <c r="X138" i="10" a="1"/>
  <c r="L211" i="10" a="1"/>
  <c r="AF75" i="10" a="1"/>
  <c r="M228" i="10" a="1"/>
  <c r="O192" i="10" a="1"/>
  <c r="U180" i="10" a="1"/>
  <c r="U164" i="10" a="1"/>
  <c r="AB250" i="10" a="1"/>
  <c r="U316" i="10" a="1"/>
  <c r="H178" i="10" a="1"/>
  <c r="W334" i="10" a="1"/>
  <c r="AA161" i="10" a="1"/>
  <c r="G142" i="10" a="1"/>
  <c r="Q41" i="10" a="1"/>
  <c r="AF203" i="10" a="1"/>
  <c r="R46" i="10" a="1"/>
  <c r="J32" i="10" a="1"/>
  <c r="G277" i="10" a="1"/>
  <c r="M328" i="10" a="1"/>
  <c r="X105" i="10" a="1"/>
  <c r="M181" i="10" a="1"/>
  <c r="J355" i="10" a="1"/>
  <c r="AA23" i="10" a="1"/>
  <c r="Z404" i="10" a="1"/>
  <c r="J29" i="10" a="1"/>
  <c r="G233" i="10" a="1"/>
  <c r="AG123" i="10" a="1"/>
  <c r="AE216" i="10" a="1"/>
  <c r="R71" i="10" a="1"/>
  <c r="AG186" i="10" a="1"/>
  <c r="AB244" i="10" a="1"/>
  <c r="AF129" i="10" a="1"/>
  <c r="X145" i="10" a="1"/>
  <c r="AE141" i="10" a="1"/>
  <c r="V292" i="10" a="1"/>
  <c r="S103" i="10" a="1"/>
  <c r="H349" i="10" a="1"/>
  <c r="S238" i="10" a="1"/>
  <c r="P147" i="10" a="1"/>
  <c r="S308" i="10" a="1"/>
  <c r="Y270" i="10" a="1"/>
  <c r="U104" i="10" a="1"/>
  <c r="U355" i="10" a="1"/>
  <c r="J193" i="10" a="1"/>
  <c r="L133" i="10" a="1"/>
  <c r="Q173" i="10" a="1"/>
  <c r="I155" i="10" a="1"/>
  <c r="AH366" i="10" a="1"/>
  <c r="O157" i="10" a="1"/>
  <c r="Y138" i="10" a="1"/>
  <c r="G238" i="10" a="1"/>
  <c r="J210" i="10" a="1"/>
  <c r="L370" i="10" a="1"/>
  <c r="S178" i="10" a="1"/>
  <c r="V363" i="10" a="1"/>
  <c r="H85" i="10" a="1"/>
  <c r="I54" i="10" a="1"/>
  <c r="AA234" i="10" a="1"/>
  <c r="W195" i="10" a="1"/>
  <c r="AC248" i="10" a="1"/>
  <c r="G388" i="10" a="1"/>
  <c r="K206" i="10" a="1"/>
  <c r="AE94" i="10" a="1"/>
  <c r="AF145" i="10" a="1"/>
  <c r="P50" i="10" a="1"/>
  <c r="I18" i="10" a="1"/>
  <c r="AG362" i="10" a="1"/>
  <c r="L299" i="10" a="1"/>
  <c r="W167" i="10" a="1"/>
  <c r="AC319" i="10" a="1"/>
  <c r="O392" i="10" a="1"/>
  <c r="X48" i="10" a="1"/>
  <c r="X179" i="10" a="1"/>
  <c r="AF205" i="10" a="1"/>
  <c r="K349" i="10" a="1"/>
  <c r="O77" i="10" a="1"/>
  <c r="K17" i="10" a="1"/>
  <c r="AA311" i="10" a="1"/>
  <c r="AB147" i="10" a="1"/>
  <c r="U349" i="10" a="1"/>
  <c r="P123" i="10" a="1"/>
  <c r="T151" i="10" a="1"/>
  <c r="Y114" i="10" a="1"/>
  <c r="G389" i="10" a="1"/>
  <c r="J346" i="10" a="1"/>
  <c r="X316" i="10" a="1"/>
  <c r="O291" i="10" a="1"/>
  <c r="J62" i="10" a="1"/>
  <c r="G108" i="10" a="1"/>
  <c r="AC217" i="10" a="1"/>
  <c r="S401" i="10" a="1"/>
  <c r="AD274" i="10" a="1"/>
  <c r="F41" i="10" a="1"/>
  <c r="M56" i="10" a="1"/>
  <c r="AA308" i="10" a="1"/>
  <c r="M35" i="10" a="1"/>
  <c r="Z301" i="10" a="1"/>
  <c r="X317" i="10" a="1"/>
  <c r="AD367" i="10" a="1"/>
  <c r="P274" i="10" a="1"/>
  <c r="AA376" i="10" a="1"/>
  <c r="AE259" i="10" a="1"/>
  <c r="S66" i="10" a="1"/>
  <c r="H53" i="10" a="1"/>
  <c r="I94" i="10" a="1"/>
  <c r="V80" i="10" a="1"/>
  <c r="U90" i="10" a="1"/>
  <c r="W232" i="10" a="1"/>
  <c r="AC140" i="10" a="1"/>
  <c r="AB32" i="10" a="1"/>
  <c r="AD392" i="10" a="1"/>
  <c r="AC103" i="10" a="1"/>
  <c r="P126" i="10" a="1"/>
  <c r="AD196" i="10" a="1"/>
  <c r="W206" i="10" a="1"/>
  <c r="K197" i="10" a="1"/>
  <c r="AF166" i="10" a="1"/>
  <c r="W361" i="10" a="1"/>
  <c r="AF311" i="10" a="1"/>
  <c r="T292" i="10" a="1"/>
  <c r="Z89" i="10" a="1"/>
  <c r="Y223" i="10" a="1"/>
  <c r="H65" i="10" a="1"/>
  <c r="AE68" i="10" a="1"/>
  <c r="G365" i="10" a="1"/>
  <c r="M165" i="10" a="1"/>
  <c r="AG77" i="10" a="1"/>
  <c r="K314" i="10" a="1"/>
  <c r="S155" i="10" a="1"/>
  <c r="U337" i="10" a="1"/>
  <c r="M174" i="10" a="1"/>
  <c r="N118" i="10" a="1"/>
  <c r="N290" i="10" a="1"/>
  <c r="AB57" i="10" a="1"/>
  <c r="AG331" i="10" a="1"/>
  <c r="Y78" i="10" a="1"/>
  <c r="J16" i="10" a="1"/>
  <c r="Z240" i="10" a="1"/>
  <c r="M63" i="10" a="1"/>
  <c r="V129" i="10" a="1"/>
  <c r="M377" i="10" a="1"/>
  <c r="AF201" i="10" a="1"/>
  <c r="W145" i="10" a="1"/>
  <c r="G207" i="10" a="1"/>
  <c r="I385" i="10" a="1"/>
  <c r="N361" i="10" a="1"/>
  <c r="M203" i="10" a="1"/>
  <c r="AA145" i="10" a="1"/>
  <c r="P186" i="10" a="1"/>
  <c r="AE302" i="10" a="1"/>
  <c r="AG214" i="10" a="1"/>
  <c r="G123" i="10" a="1"/>
  <c r="AB230" i="10" a="1"/>
  <c r="O16" i="10" a="1"/>
  <c r="F114" i="10" a="1"/>
  <c r="Y203" i="10" a="1"/>
  <c r="Y239" i="10" a="1"/>
  <c r="J261" i="10" a="1"/>
  <c r="X11" i="10" a="1"/>
  <c r="O49" i="10" a="1"/>
  <c r="T278" i="10" a="1"/>
  <c r="V51" i="10" a="1"/>
  <c r="J339" i="10" a="1"/>
  <c r="J106" i="10" a="1"/>
  <c r="AA74" i="10" a="1"/>
  <c r="Z244" i="10" a="1"/>
  <c r="O277" i="10" a="1"/>
  <c r="J374" i="10" a="1"/>
  <c r="AE223" i="10" a="1"/>
  <c r="J277" i="10" a="1"/>
  <c r="Q136" i="10" a="1"/>
  <c r="P52" i="10" a="1"/>
  <c r="N337" i="10" a="1"/>
  <c r="V59" i="10" a="1"/>
  <c r="I364" i="10" a="1"/>
  <c r="U65" i="10" a="1"/>
  <c r="AG206" i="10" a="1"/>
  <c r="AD147" i="10" a="1"/>
  <c r="AH313" i="10" a="1"/>
  <c r="Z317" i="10" a="1"/>
  <c r="U157" i="10" a="1"/>
  <c r="K311" i="10" a="1"/>
  <c r="AA32" i="10" a="1"/>
  <c r="AB338" i="10" a="1"/>
  <c r="F395" i="10" a="1"/>
  <c r="AC132" i="10" a="1"/>
  <c r="F60" i="10" a="1"/>
  <c r="AA101" i="10" a="1"/>
  <c r="Z38" i="10" a="1"/>
  <c r="R29" i="10" a="1"/>
  <c r="AD175" i="10" a="1"/>
  <c r="M106" i="10" a="1"/>
  <c r="AF241" i="10" a="1"/>
  <c r="AH190" i="10" a="1"/>
  <c r="K223" i="10" a="1"/>
  <c r="M265" i="10" a="1"/>
  <c r="T124" i="10" a="1"/>
  <c r="I96" i="10" a="1"/>
  <c r="L179" i="10" a="1"/>
  <c r="G46" i="10" a="1"/>
  <c r="I124" i="10" a="1"/>
  <c r="M177" i="10" a="1"/>
  <c r="K306" i="10" a="1"/>
  <c r="AC154" i="10" a="1"/>
  <c r="AF48" i="10" a="1"/>
  <c r="S104" i="10" a="1"/>
  <c r="F331" i="10" a="1"/>
  <c r="R395" i="10" a="1"/>
  <c r="Y87" i="10" a="1"/>
  <c r="Q275" i="10" a="1"/>
  <c r="R52" i="10" a="1"/>
  <c r="AH11" i="10" a="1"/>
  <c r="W109" i="10" a="1"/>
  <c r="F363" i="10" a="1"/>
  <c r="K51" i="10" a="1"/>
  <c r="AG137" i="10" a="1"/>
  <c r="AC107" i="10" a="1"/>
  <c r="U130" i="10" a="1"/>
  <c r="AD36" i="10" a="1"/>
  <c r="L198" i="10" a="1"/>
  <c r="M139" i="10" a="1"/>
  <c r="M168" i="10" a="1"/>
  <c r="V275" i="10" a="1"/>
  <c r="AA266" i="10" a="1"/>
  <c r="AF395" i="10" a="1"/>
  <c r="P318" i="10" a="1"/>
  <c r="AH121" i="10" a="1"/>
  <c r="H279" i="10" a="1"/>
  <c r="AH118" i="10" a="1"/>
  <c r="AC363" i="10" a="1"/>
  <c r="G92" i="10" a="1"/>
  <c r="K142" i="10" a="1"/>
  <c r="K293" i="10" a="1"/>
  <c r="AC388" i="10" a="1"/>
  <c r="AE50" i="10" a="1"/>
  <c r="Q185" i="10" a="1"/>
  <c r="I78" i="10" a="1"/>
  <c r="U162" i="10" a="1"/>
  <c r="J372" i="10" a="1"/>
  <c r="S233" i="10" a="1"/>
  <c r="AH31" i="10" a="1"/>
  <c r="Q131" i="10" a="1"/>
  <c r="AH188" i="10" a="1"/>
  <c r="AE113" i="10" a="1"/>
  <c r="F152" i="10" a="1"/>
  <c r="I174" i="10" a="1"/>
  <c r="F96" i="10" a="1"/>
  <c r="AD186" i="10" a="1"/>
  <c r="AG7" i="10" a="1"/>
  <c r="X302" i="10" a="1"/>
  <c r="X359" i="10" a="1"/>
  <c r="M334" i="10" a="1"/>
  <c r="AB346" i="10" a="1"/>
  <c r="J169" i="10" a="1"/>
  <c r="F132" i="10" a="1"/>
  <c r="Y331" i="10" a="1"/>
  <c r="I209" i="10" a="1"/>
  <c r="AG39" i="10" a="1"/>
  <c r="F113" i="10" a="1"/>
  <c r="AG177" i="10" a="1"/>
  <c r="AD364" i="10" a="1"/>
  <c r="AB192" i="10" a="1"/>
  <c r="T388" i="10" a="1"/>
  <c r="S61" i="10" a="1"/>
  <c r="G255" i="10" a="1"/>
  <c r="Q111" i="10" a="1"/>
  <c r="AF12" i="10" a="1"/>
  <c r="K213" i="10" a="1"/>
  <c r="Q247" i="10" a="1"/>
  <c r="AC225" i="10" a="1"/>
  <c r="K390" i="10" a="1"/>
  <c r="R219" i="10" a="1"/>
  <c r="AH144" i="10" a="1"/>
  <c r="G241" i="10" a="1"/>
  <c r="Y236" i="10" a="1"/>
  <c r="AD104" i="10" a="1"/>
  <c r="P35" i="10" a="1"/>
  <c r="L103" i="10" a="1"/>
  <c r="AB85" i="10" a="1"/>
  <c r="V307" i="10" a="1"/>
  <c r="AA88" i="10" a="1"/>
  <c r="F36" i="10" a="1"/>
  <c r="K73" i="10" a="1"/>
  <c r="Z305" i="10" a="1"/>
  <c r="Q34" i="10" a="1"/>
  <c r="AG189" i="10" a="1"/>
  <c r="N197" i="10" a="1"/>
  <c r="N222" i="10" a="1"/>
  <c r="Q74" i="10" a="1"/>
  <c r="I180" i="10" a="1"/>
  <c r="AE237" i="10" a="1"/>
  <c r="S110" i="10" a="1"/>
  <c r="O63" i="10" a="1"/>
  <c r="AH70" i="10" a="1"/>
  <c r="Z370" i="10" a="1"/>
  <c r="F73" i="10" a="1"/>
  <c r="H139" i="10" a="1"/>
  <c r="K225" i="10" a="1"/>
  <c r="T113" i="10" a="1"/>
  <c r="AG49" i="10" a="1"/>
  <c r="AF369" i="10" a="1"/>
  <c r="X246" i="10" a="1"/>
  <c r="K320" i="10" a="1"/>
  <c r="S256" i="10" a="1"/>
  <c r="N312" i="10" a="1"/>
  <c r="AA8" i="10" a="1"/>
  <c r="AG297" i="10" a="1"/>
  <c r="AA222" i="10" a="1"/>
  <c r="AF210" i="10" a="1"/>
  <c r="H9" i="10" a="1"/>
  <c r="AF385" i="10" a="1"/>
  <c r="L72" i="10" a="1"/>
  <c r="L282" i="10" a="1"/>
  <c r="AE192" i="10" a="1"/>
  <c r="V274" i="10" a="1"/>
  <c r="V248" i="10" a="1"/>
  <c r="Q201" i="10" a="1"/>
  <c r="S165" i="10" a="1"/>
  <c r="Q79" i="10" a="1"/>
  <c r="V119" i="10" a="1"/>
  <c r="AA357" i="10" a="1"/>
  <c r="H372" i="10" a="1"/>
  <c r="AC67" i="10" a="1"/>
  <c r="F184" i="10" a="1"/>
  <c r="W60" i="10" a="1"/>
  <c r="H21" i="10" a="1"/>
  <c r="X231" i="10" a="1"/>
  <c r="J396" i="10" a="1"/>
  <c r="G237" i="10" a="1"/>
  <c r="N183" i="10" a="1"/>
  <c r="AA282" i="10" a="1"/>
  <c r="O67" i="10" a="1"/>
  <c r="U174" i="10" a="1"/>
  <c r="U324" i="10" a="1"/>
  <c r="AH339" i="10" a="1"/>
  <c r="AG208" i="10" a="1"/>
  <c r="J283" i="10" a="1"/>
  <c r="L384" i="10" a="1"/>
  <c r="AH209" i="10" a="1"/>
  <c r="AB273" i="10" a="1"/>
  <c r="V350" i="10" a="1"/>
  <c r="P70" i="10" a="1"/>
  <c r="U403" i="10" a="1"/>
  <c r="R234" i="10" a="1"/>
  <c r="AB205" i="10" a="1"/>
  <c r="N151" i="10" a="1"/>
  <c r="F260" i="10" a="1"/>
  <c r="AC224" i="10" a="1"/>
  <c r="F322" i="10" a="1"/>
  <c r="N24" i="10" a="1"/>
  <c r="J15" i="10" a="1"/>
  <c r="I332" i="10" a="1"/>
  <c r="P381" i="10" a="1"/>
  <c r="U17" i="10" a="1"/>
  <c r="N356" i="10" a="1"/>
  <c r="X374" i="10" a="1"/>
  <c r="Y61" i="10" a="1"/>
  <c r="N224" i="10" a="1"/>
  <c r="G71" i="10" a="1"/>
  <c r="L300" i="10" a="1"/>
  <c r="V111" i="10" a="1"/>
  <c r="I177" i="10" a="1"/>
  <c r="AH163" i="10" a="1"/>
  <c r="L244" i="10" a="1"/>
  <c r="X253" i="10" a="1"/>
  <c r="T58" i="10" a="1"/>
  <c r="V93" i="10" a="1"/>
  <c r="S87" i="10" a="1"/>
  <c r="X8" i="10" a="1"/>
  <c r="AE13" i="10" a="1"/>
  <c r="Z191" i="10" a="1"/>
  <c r="AD94" i="10" a="1"/>
  <c r="L185" i="10" a="1"/>
  <c r="W346" i="10" a="1"/>
  <c r="Z384" i="10" a="1"/>
  <c r="L155" i="10" a="1"/>
  <c r="I250" i="10" a="1"/>
  <c r="P172" i="10" a="1"/>
  <c r="X198" i="10" a="1"/>
  <c r="F385" i="10" a="1"/>
  <c r="AH252" i="10" a="1"/>
  <c r="T69" i="10" a="1"/>
  <c r="X88" i="10" a="1"/>
  <c r="AG231" i="10" a="1"/>
  <c r="AG346" i="10" a="1"/>
  <c r="W199" i="10" a="1"/>
  <c r="I301" i="10" a="1"/>
  <c r="M21" i="10" a="1"/>
  <c r="P228" i="10" a="1"/>
  <c r="N41" i="10" a="1"/>
  <c r="F229" i="10" a="1"/>
  <c r="T118" i="10" a="1"/>
  <c r="H370" i="10" a="1"/>
  <c r="P169" i="10" a="1"/>
  <c r="P254" i="10" a="1"/>
  <c r="AH261" i="10" a="1"/>
  <c r="O349" i="10" a="1"/>
  <c r="J371" i="10" a="1"/>
  <c r="P135" i="10" a="1"/>
  <c r="AD241" i="10" a="1"/>
  <c r="Q197" i="10" a="1"/>
  <c r="X165" i="10" a="1"/>
  <c r="Q268" i="10" a="1"/>
  <c r="W7" i="10" a="1"/>
  <c r="P111" i="10" a="1"/>
  <c r="I267" i="10" a="1"/>
  <c r="AD162" i="10" a="1"/>
  <c r="G226" i="10" a="1"/>
  <c r="R342" i="10" a="1"/>
  <c r="K9" i="10" a="1"/>
  <c r="AD177" i="10" a="1"/>
  <c r="N232" i="10" a="1"/>
  <c r="AB142" i="10" a="1"/>
  <c r="S303" i="10" a="1"/>
  <c r="AF235" i="10" a="1"/>
  <c r="N92" i="10" a="1"/>
  <c r="AH113" i="10" a="1"/>
  <c r="O328" i="10" a="1"/>
  <c r="R170" i="10" a="1"/>
  <c r="O385" i="10" a="1"/>
  <c r="J68" i="10" a="1"/>
  <c r="G385" i="10" a="1"/>
  <c r="Z321" i="10" a="1"/>
  <c r="J302" i="10" a="1"/>
  <c r="W317" i="10" a="1"/>
  <c r="R181" i="10" a="1"/>
  <c r="I259" i="10" a="1"/>
  <c r="K20" i="10" a="1"/>
  <c r="AC121" i="10" a="1"/>
  <c r="M214" i="10" a="1"/>
  <c r="AA9" i="10" a="1"/>
  <c r="Z22" i="10" a="1"/>
  <c r="AH123" i="10" a="1"/>
  <c r="X394" i="10" a="1"/>
  <c r="AA228" i="10" a="1"/>
  <c r="AE26" i="10" a="1"/>
  <c r="F291" i="10" a="1"/>
  <c r="U388" i="10" a="1"/>
  <c r="S260" i="10" a="1"/>
  <c r="R23" i="10" a="1"/>
  <c r="M152" i="10" a="1"/>
  <c r="G114" i="10" a="1"/>
  <c r="AE110" i="10" a="1"/>
  <c r="X252" i="10" a="1"/>
  <c r="T38" i="10" a="1"/>
  <c r="N202" i="10" a="1"/>
  <c r="AE270" i="10" a="1"/>
  <c r="AG61" i="10" a="1"/>
  <c r="AC342" i="10" a="1"/>
  <c r="N404" i="10" a="1"/>
  <c r="P187" i="10" a="1"/>
  <c r="R271" i="10" a="1"/>
  <c r="Z202" i="10" a="1"/>
  <c r="AA203" i="10" a="1"/>
  <c r="M160" i="10" a="1"/>
  <c r="AB308" i="10" a="1"/>
  <c r="AF256" i="10" a="1"/>
  <c r="J179" i="10" a="1"/>
  <c r="R246" i="10" a="1"/>
  <c r="H126" i="10" a="1"/>
  <c r="L68" i="10" a="1"/>
  <c r="K174" i="10" a="1"/>
  <c r="T276" i="10" a="1"/>
  <c r="I272" i="10" a="1"/>
  <c r="O31" i="10" a="1"/>
  <c r="K251" i="10" a="1"/>
  <c r="V162" i="10" a="1"/>
  <c r="J226" i="10" a="1"/>
  <c r="AB401" i="10" a="1"/>
  <c r="L402" i="10" a="1"/>
  <c r="X328" i="10" a="1"/>
  <c r="AE271" i="10" a="1"/>
  <c r="AA258" i="10" a="1"/>
  <c r="M176" i="10" a="1"/>
  <c r="V233" i="10" a="1"/>
  <c r="K144" i="10" a="1"/>
  <c r="L175" i="10" a="1"/>
  <c r="AE255" i="10" a="1"/>
  <c r="AH32" i="10" a="1"/>
  <c r="H286" i="10" a="1"/>
  <c r="P213" i="10" a="1"/>
  <c r="AD92" i="10" a="1"/>
  <c r="J275" i="10" a="1"/>
  <c r="U10" i="10" a="1"/>
  <c r="AF144" i="10" a="1"/>
  <c r="Z58" i="10" a="1"/>
  <c r="V124" i="10" a="1"/>
  <c r="O146" i="10" a="1"/>
  <c r="N158" i="10" a="1"/>
  <c r="AE162" i="10" a="1"/>
  <c r="AE7" i="10" a="1"/>
  <c r="U379" i="10" a="1"/>
  <c r="W158" i="10" a="1"/>
  <c r="AE100" i="10" a="1"/>
  <c r="AD11" i="10" a="1"/>
  <c r="T202" i="10" a="1"/>
  <c r="AG86" i="10" a="1"/>
  <c r="AE282" i="10" a="1"/>
  <c r="Y221" i="10" a="1"/>
  <c r="AB99" i="10" a="1"/>
  <c r="M318" i="10" a="1"/>
  <c r="N399" i="10" a="1"/>
  <c r="J8" i="10" a="1"/>
  <c r="O24" i="10" a="1"/>
  <c r="AC73" i="10" a="1"/>
  <c r="Q297" i="10" a="1"/>
  <c r="AB183" i="10" a="1"/>
  <c r="AA195" i="10" a="1"/>
  <c r="AF345" i="10" a="1"/>
  <c r="AA400" i="10" a="1"/>
  <c r="J394" i="10" a="1"/>
  <c r="AG397" i="10" a="1"/>
  <c r="AB367" i="10" a="1"/>
  <c r="G206" i="10" a="1"/>
  <c r="U110" i="10" a="1"/>
  <c r="AG336" i="10" a="1"/>
  <c r="L283" i="10" a="1"/>
  <c r="Y286" i="10" a="1"/>
  <c r="T289" i="10" a="1"/>
  <c r="AE140" i="10" a="1"/>
  <c r="M269" i="10" a="1"/>
  <c r="AD370" i="10" a="1"/>
  <c r="R315" i="10" a="1"/>
  <c r="Z73" i="10" a="1"/>
  <c r="AB301" i="10" a="1"/>
  <c r="K67" i="10" a="1"/>
  <c r="Z235" i="10" a="1"/>
  <c r="AE392" i="10" a="1"/>
  <c r="Y198" i="10" a="1"/>
  <c r="O8" i="10" a="1"/>
  <c r="L390" i="10" a="1"/>
  <c r="M372" i="10" a="1"/>
  <c r="X182" i="10" a="1"/>
  <c r="U121" i="10" a="1"/>
  <c r="AC219" i="10" a="1"/>
  <c r="N372" i="10" a="1"/>
  <c r="S232" i="10" a="1"/>
  <c r="AG37" i="10" a="1"/>
  <c r="V323" i="10" a="1"/>
  <c r="Q273" i="10" a="1"/>
  <c r="AA18" i="10" a="1"/>
  <c r="U395" i="10" a="1"/>
  <c r="U315" i="10" a="1"/>
  <c r="G383" i="10" a="1"/>
  <c r="J55" i="10" a="1"/>
  <c r="I361" i="10" a="1"/>
  <c r="V118" i="10" a="1"/>
  <c r="L360" i="10" a="1"/>
  <c r="AE78" i="10" a="1"/>
  <c r="F283" i="10" a="1"/>
  <c r="AG198" i="10" a="1"/>
  <c r="K328" i="10" a="1"/>
  <c r="AF171" i="10" a="1"/>
  <c r="AG51" i="10" a="1"/>
  <c r="T192" i="10" a="1"/>
  <c r="AA334" i="10" a="1"/>
  <c r="N329" i="10" a="1"/>
  <c r="AG25" i="10" a="1"/>
  <c r="AC386" i="10" a="1"/>
  <c r="U254" i="10" a="1"/>
  <c r="AG364" i="10" a="1"/>
  <c r="S332" i="10" a="1"/>
  <c r="I77" i="10" a="1"/>
  <c r="H22" i="10" a="1"/>
  <c r="K199" i="10" a="1"/>
  <c r="Q168" i="10" a="1"/>
  <c r="AC349" i="10" a="1"/>
  <c r="AC297" i="10" a="1"/>
  <c r="K53" i="10" a="1"/>
  <c r="S268" i="10" a="1"/>
  <c r="AH33" i="10" a="1"/>
  <c r="Q230" i="10" a="1"/>
  <c r="J158" i="10" a="1"/>
  <c r="AA236" i="10" a="1"/>
  <c r="AG141" i="10" a="1"/>
  <c r="G254" i="10" a="1"/>
  <c r="N257" i="10" a="1"/>
  <c r="L235" i="10" a="1"/>
  <c r="J306" i="10" a="1"/>
  <c r="AE293" i="10" a="1"/>
  <c r="AF334" i="10" a="1"/>
  <c r="AB289" i="10" a="1"/>
  <c r="R372" i="10" a="1"/>
  <c r="H374" i="10" a="1"/>
  <c r="O340" i="10" a="1"/>
  <c r="K157" i="10" a="1"/>
  <c r="AF98" i="10" a="1"/>
  <c r="AB62" i="10" a="1"/>
  <c r="AG83" i="10" a="1"/>
  <c r="T330" i="10" a="1"/>
  <c r="W310" i="10" a="1"/>
  <c r="M264" i="10" a="1"/>
  <c r="AG63" i="10" a="1"/>
  <c r="X173" i="10" a="1"/>
  <c r="AC282" i="10" a="1"/>
  <c r="H13" i="10" a="1"/>
  <c r="AD258" i="10" a="1"/>
  <c r="F159" i="10" a="1"/>
  <c r="R166" i="10" a="1"/>
  <c r="Y107" i="10" a="1"/>
  <c r="U13" i="10" a="1"/>
  <c r="X202" i="10" a="1"/>
  <c r="AA202" i="10" a="1"/>
  <c r="O43" i="10" a="1"/>
  <c r="T57" i="10" a="1"/>
  <c r="N291" i="10" a="1"/>
  <c r="AB384" i="10" a="1"/>
  <c r="F220" i="10" a="1"/>
  <c r="F240" i="10" a="1"/>
  <c r="S142" i="10" a="1"/>
  <c r="W20" i="10" a="1"/>
  <c r="AB242" i="10" a="1"/>
  <c r="U89" i="10" a="1"/>
  <c r="AG184" i="10" a="1"/>
  <c r="AC128" i="10" a="1"/>
  <c r="T301" i="10" a="1"/>
  <c r="Y148" i="10" a="1"/>
  <c r="AF198" i="10" a="1"/>
  <c r="R389" i="10" a="1"/>
  <c r="N378" i="10" a="1"/>
  <c r="H136" i="10" a="1"/>
  <c r="F97" i="10" a="1"/>
  <c r="T37" i="10" a="1"/>
  <c r="H109" i="10" a="1"/>
  <c r="R41" i="10" a="1"/>
  <c r="AH8" i="10" a="1"/>
  <c r="H168" i="10" a="1"/>
  <c r="O230" i="10" a="1"/>
  <c r="AH257" i="10" a="1"/>
  <c r="H195" i="10" a="1"/>
  <c r="M387" i="10" a="1"/>
  <c r="Q264" i="10" a="1"/>
  <c r="Z135" i="10" a="1"/>
  <c r="I163" i="10" a="1"/>
  <c r="Q348" i="10" a="1"/>
  <c r="T153" i="10" a="1"/>
  <c r="R401" i="10" a="1"/>
  <c r="W273" i="10" a="1"/>
  <c r="U351" i="10" a="1"/>
  <c r="M45" i="10" a="1"/>
  <c r="H80" i="10" a="1"/>
  <c r="AA354" i="10" a="1"/>
  <c r="P325" i="10" a="1"/>
  <c r="AE342" i="10" a="1"/>
  <c r="Z17" i="10" a="1"/>
  <c r="AH152" i="10" a="1"/>
  <c r="AD321" i="10" a="1"/>
  <c r="O71" i="10" a="1"/>
  <c r="T257" i="10" a="1"/>
  <c r="P51" i="10" a="1"/>
  <c r="H54" i="10" a="1"/>
  <c r="G121" i="10" a="1"/>
  <c r="S69" i="10" a="1"/>
  <c r="U84" i="10" a="1"/>
  <c r="AG282" i="10" a="1"/>
  <c r="N19" i="10" a="1"/>
  <c r="AB72" i="10" a="1"/>
  <c r="S139" i="10" a="1"/>
  <c r="J184" i="10" a="1"/>
  <c r="AE57" i="10" a="1"/>
  <c r="AE188" i="10" a="1"/>
  <c r="AC156" i="10" a="1"/>
  <c r="X345" i="10" a="1"/>
  <c r="K41" i="10" a="1"/>
  <c r="I203" i="10" a="1"/>
  <c r="H251" i="10" a="1"/>
  <c r="G34" i="10" a="1"/>
  <c r="U80" i="10" a="1"/>
  <c r="H75" i="10" a="1"/>
  <c r="N9" i="10" a="1"/>
  <c r="G167" i="10" a="1"/>
  <c r="AA201" i="10" a="1"/>
  <c r="W185" i="10" a="1"/>
  <c r="Z50" i="10" a="1"/>
  <c r="AE169" i="10" a="1"/>
  <c r="AG69" i="10" a="1"/>
  <c r="G8" i="10" a="1"/>
  <c r="T247" i="10" a="1"/>
  <c r="Q93" i="10" a="1"/>
  <c r="AB279" i="10" a="1"/>
  <c r="P268" i="10" a="1"/>
  <c r="N247" i="10" a="1"/>
  <c r="V354" i="10" a="1"/>
  <c r="L95" i="10" a="1"/>
  <c r="M366" i="10" a="1"/>
  <c r="F67" i="10" a="1"/>
  <c r="AE380" i="10" a="1"/>
  <c r="R397" i="10" a="1"/>
  <c r="AF139" i="10" a="1"/>
  <c r="AB16" i="10" a="1"/>
  <c r="AA72" i="10" a="1"/>
  <c r="X217" i="10" a="1"/>
  <c r="AC194" i="10" a="1"/>
  <c r="AF102" i="10" a="1"/>
  <c r="K331" i="10" a="1"/>
  <c r="K18" i="10" a="1"/>
  <c r="J268" i="10" a="1"/>
  <c r="L166" i="10" a="1"/>
  <c r="H180" i="10" a="1"/>
  <c r="Q407" i="10" a="1"/>
  <c r="AD205" i="10" a="1"/>
  <c r="L105" i="10" a="1"/>
  <c r="U173" i="10" a="1"/>
  <c r="AE61" i="10" a="1"/>
  <c r="AD161" i="10" a="1"/>
  <c r="R148" i="10" a="1"/>
  <c r="AC356" i="10" a="1"/>
  <c r="M33" i="10" a="1"/>
  <c r="N137" i="10" a="1"/>
  <c r="V213" i="10" a="1"/>
  <c r="F374" i="10" a="1"/>
  <c r="AB395" i="10" a="1"/>
  <c r="L46" i="10" a="1"/>
  <c r="J194" i="10" a="1"/>
  <c r="Q99" i="10" a="1"/>
  <c r="U187" i="10" a="1"/>
  <c r="W350" i="10" a="1"/>
  <c r="AA248" i="10" a="1"/>
  <c r="N47" i="10" a="1"/>
  <c r="G60" i="10" a="1"/>
  <c r="AC66" i="10" a="1"/>
  <c r="T137" i="10" a="1"/>
  <c r="F143" i="10" a="1"/>
  <c r="AG70" i="10" a="1"/>
  <c r="F234" i="10" a="1"/>
  <c r="AH240" i="10" a="1"/>
  <c r="T163" i="10" a="1"/>
  <c r="O57" i="10" a="1"/>
  <c r="V34" i="10" a="1"/>
  <c r="AC162" i="10" a="1"/>
  <c r="AD109" i="10" a="1"/>
  <c r="O109" i="10" a="1"/>
  <c r="U127" i="10" a="1"/>
  <c r="AE133" i="10" a="1"/>
  <c r="AH175" i="10" a="1"/>
  <c r="Y229" i="10" a="1"/>
  <c r="AG90" i="10" a="1"/>
  <c r="V54" i="10" a="1"/>
  <c r="U129" i="10" a="1"/>
  <c r="U350" i="10" a="1"/>
  <c r="AG318" i="10" a="1"/>
  <c r="Y373" i="10" a="1"/>
  <c r="AG386" i="10" a="1"/>
  <c r="H230" i="10" a="1"/>
  <c r="AB78" i="10" a="1"/>
  <c r="H203" i="10" a="1"/>
  <c r="T363" i="10" a="1"/>
  <c r="AE313" i="10" a="1"/>
  <c r="O180" i="10" a="1"/>
  <c r="AG204" i="10" a="1"/>
  <c r="AG179" i="10" a="1"/>
  <c r="Q104" i="10" a="1"/>
  <c r="O227" i="10" a="1"/>
  <c r="X112" i="10" a="1"/>
  <c r="Q122" i="10" a="1"/>
  <c r="AC289" i="10" a="1"/>
  <c r="P115" i="10" a="1"/>
  <c r="M290" i="10" a="1"/>
  <c r="AG384" i="10" a="1"/>
  <c r="J123" i="10" a="1"/>
  <c r="S114" i="10" a="1"/>
  <c r="N79" i="10" a="1"/>
  <c r="T331" i="10" a="1"/>
  <c r="S123" i="10" a="1"/>
  <c r="U184" i="10" a="1"/>
  <c r="Y19" i="10" a="1"/>
  <c r="AG147" i="10" a="1"/>
  <c r="F98" i="10" a="1"/>
  <c r="H360" i="10" a="1"/>
  <c r="AE17" i="10" a="1"/>
  <c r="AE179" i="10" a="1"/>
  <c r="L314" i="10" a="1"/>
  <c r="N308" i="10" a="1"/>
  <c r="L19" i="10" a="1"/>
  <c r="V365" i="10" a="1"/>
  <c r="AB223" i="10" a="1"/>
  <c r="H67" i="10" a="1"/>
  <c r="U186" i="10" a="1"/>
  <c r="O116" i="10" a="1"/>
  <c r="AH139" i="10" a="1"/>
  <c r="I282" i="10" a="1"/>
  <c r="F117" i="10" a="1"/>
  <c r="O292" i="10" a="1"/>
  <c r="G339" i="10" a="1"/>
  <c r="AH323" i="10" a="1"/>
  <c r="O278" i="10" a="1"/>
  <c r="AG298" i="10" a="1"/>
  <c r="AE112" i="10" a="1"/>
  <c r="AC287" i="10" a="1"/>
  <c r="K260" i="10" a="1"/>
  <c r="X190" i="10" a="1"/>
  <c r="AA366" i="10" a="1"/>
  <c r="Z98" i="10" a="1"/>
  <c r="L170" i="10" a="1"/>
  <c r="F382" i="10" a="1"/>
  <c r="I146" i="10" a="1"/>
  <c r="Z365" i="10" a="1"/>
  <c r="W220" i="10" a="1"/>
  <c r="T86" i="10" a="1"/>
  <c r="G78" i="10" a="1"/>
  <c r="K389" i="10" a="1"/>
  <c r="T80" i="10" a="1"/>
  <c r="AE212" i="10" a="1"/>
  <c r="AA288" i="10" a="1"/>
  <c r="M20" i="10" a="1"/>
  <c r="R267" i="10" a="1"/>
  <c r="Y179" i="10" a="1"/>
  <c r="Y332" i="10" a="1"/>
  <c r="AD144" i="10" a="1"/>
  <c r="Q330" i="10" a="1"/>
  <c r="Y247" i="10" a="1"/>
  <c r="G43" i="10" a="1"/>
  <c r="S78" i="10" a="1"/>
  <c r="O173" i="10" a="1"/>
  <c r="Y145" i="10" a="1"/>
  <c r="I165" i="10" a="1"/>
  <c r="I201" i="10" a="1"/>
  <c r="V235" i="10" a="1"/>
  <c r="AD377" i="10" a="1"/>
  <c r="R252" i="10" a="1"/>
  <c r="V247" i="10" a="1"/>
  <c r="W152" i="10" a="1"/>
  <c r="V205" i="10" a="1"/>
  <c r="Y22" i="10" a="1"/>
  <c r="W155" i="10" a="1"/>
  <c r="M202" i="10" a="1"/>
  <c r="N200" i="10" a="1"/>
  <c r="N13" i="10" a="1"/>
  <c r="AH285" i="10" a="1"/>
  <c r="P139" i="10" a="1"/>
  <c r="K8" i="10" a="1"/>
  <c r="U277" i="10" a="1"/>
  <c r="AD365" i="10" a="1"/>
  <c r="L315" i="10" a="1"/>
  <c r="J227" i="10" a="1"/>
  <c r="K253" i="10" a="1"/>
  <c r="AA103" i="10" a="1"/>
  <c r="AA408" i="10" a="1"/>
  <c r="P300" i="10" a="1"/>
  <c r="T13" i="10" a="1"/>
  <c r="AA227" i="10" a="1"/>
  <c r="AA166" i="10" a="1"/>
  <c r="Q109" i="10" a="1"/>
  <c r="P90" i="10" a="1"/>
  <c r="O203" i="10" a="1"/>
  <c r="I277" i="10" a="1"/>
  <c r="H288" i="10" a="1"/>
  <c r="AH303" i="10" a="1"/>
  <c r="Q313" i="10" a="1"/>
  <c r="J363" i="10" a="1"/>
  <c r="X125" i="10" a="1"/>
  <c r="AE155" i="10" a="1"/>
  <c r="T231" i="10" a="1"/>
  <c r="T176" i="10" a="1"/>
  <c r="H263" i="10" a="1"/>
  <c r="AB89" i="10" a="1"/>
  <c r="U58" i="10" a="1"/>
  <c r="Q63" i="10" a="1"/>
  <c r="N395" i="10" a="1"/>
  <c r="Q299" i="10" a="1"/>
  <c r="AG106" i="10" a="1"/>
  <c r="R25" i="10" a="1"/>
  <c r="Z218" i="10" a="1"/>
  <c r="L228" i="10" a="1"/>
  <c r="R215" i="10" a="1"/>
  <c r="AA35" i="10" a="1"/>
  <c r="X172" i="10" a="1"/>
  <c r="AG389" i="10" a="1"/>
  <c r="G28" i="10" a="1"/>
  <c r="AF387" i="10" a="1"/>
  <c r="AH378" i="10" a="1"/>
  <c r="T357" i="10" a="1"/>
  <c r="T209" i="10" a="1"/>
  <c r="AC78" i="10" a="1"/>
  <c r="AG220" i="10" a="1"/>
  <c r="AH55" i="10" a="1"/>
  <c r="I45" i="10" a="1"/>
  <c r="AF13" i="10" a="1"/>
  <c r="AD226" i="10" a="1"/>
  <c r="W208" i="10" a="1"/>
  <c r="AF209" i="10" a="1"/>
  <c r="Y192" i="10" a="1"/>
  <c r="L172" i="10" a="1"/>
  <c r="Z27" i="10" a="1"/>
  <c r="U276" i="10" a="1"/>
  <c r="I255" i="10" a="1"/>
  <c r="K235" i="10" a="1"/>
  <c r="F24" i="10" a="1"/>
  <c r="U71" i="10" a="1"/>
  <c r="S14" i="10" a="1"/>
  <c r="AB149" i="10" a="1"/>
  <c r="G279" i="10" a="1"/>
  <c r="S180" i="10" a="1"/>
  <c r="AC272" i="10" a="1"/>
  <c r="AG78" i="10" a="1"/>
  <c r="K273" i="10" a="1"/>
  <c r="L90" i="10" a="1"/>
  <c r="AF142" i="10" a="1"/>
  <c r="G104" i="10" a="1"/>
  <c r="U231" i="10" a="1"/>
  <c r="L125" i="10" a="1"/>
  <c r="U99" i="10" a="1"/>
  <c r="Z185" i="10" a="1"/>
  <c r="AB118" i="10" a="1"/>
  <c r="AG221" i="10" a="1"/>
  <c r="H363" i="10" a="1"/>
  <c r="I400" i="10" a="1"/>
  <c r="AA219" i="10" a="1"/>
  <c r="M249" i="10" a="1"/>
  <c r="U159" i="10" a="1"/>
  <c r="Y277" i="10" a="1"/>
  <c r="O105" i="10" a="1"/>
  <c r="M17" i="10" a="1"/>
  <c r="O191" i="10" a="1"/>
  <c r="Z200" i="10" a="1"/>
  <c r="AG224" i="10" a="1"/>
  <c r="X245" i="10" a="1"/>
  <c r="H192" i="10" a="1"/>
  <c r="V60" i="10" a="1"/>
  <c r="R279" i="10" a="1"/>
  <c r="H103" i="10" a="1"/>
  <c r="M113" i="10" a="1"/>
  <c r="AD125" i="10" a="1"/>
  <c r="AE98" i="10" a="1"/>
  <c r="F402" i="10" a="1"/>
  <c r="AA223" i="10" a="1"/>
  <c r="J102" i="10" a="1"/>
  <c r="F11" i="10" a="1"/>
  <c r="AH125" i="10" a="1"/>
  <c r="V160" i="10" a="1"/>
  <c r="T127" i="10" a="1"/>
  <c r="V185" i="10" a="1"/>
  <c r="N169" i="10" a="1"/>
  <c r="AE72" i="10" a="1"/>
  <c r="K83" i="10" a="1"/>
  <c r="J192" i="10" a="1"/>
  <c r="U358" i="10" a="1"/>
  <c r="AG130" i="10" a="1"/>
  <c r="J336" i="10" a="1"/>
  <c r="S341" i="10" a="1"/>
  <c r="AD348" i="10" a="1"/>
  <c r="X132" i="10" a="1"/>
  <c r="M70" i="10" a="1"/>
  <c r="U366" i="10" a="1"/>
  <c r="R114" i="10" a="1"/>
  <c r="X152" i="10" a="1"/>
  <c r="F217" i="10" a="1"/>
  <c r="AC251" i="10" a="1"/>
  <c r="R60" i="10" a="1"/>
  <c r="AG15" i="10" a="1"/>
  <c r="R251" i="10" a="1"/>
  <c r="Q363" i="10" a="1"/>
  <c r="H137" i="10" a="1"/>
  <c r="F94" i="10" a="1"/>
  <c r="O80" i="10" a="1"/>
  <c r="V40" i="10" a="1"/>
  <c r="O62" i="10" a="1"/>
  <c r="W99" i="10" a="1"/>
  <c r="AB162" i="10" a="1"/>
  <c r="P82" i="10" a="1"/>
  <c r="Q382" i="10" a="1"/>
  <c r="AE129" i="10" a="1"/>
  <c r="AD68" i="10" a="1"/>
  <c r="T144" i="10" a="1"/>
  <c r="U198" i="10" a="1"/>
  <c r="F233" i="10" a="1"/>
  <c r="O341" i="10" a="1"/>
  <c r="U330" i="10" a="1"/>
  <c r="N211" i="10" a="1"/>
  <c r="U275" i="10" a="1"/>
  <c r="Z215" i="10" a="1"/>
  <c r="Z179" i="10" a="1"/>
  <c r="Y13" i="10" a="1"/>
  <c r="AF188" i="10" a="1"/>
  <c r="S108" i="10" a="1"/>
  <c r="O311" i="10" a="1"/>
  <c r="AH37" i="10" a="1"/>
  <c r="J207" i="10" a="1"/>
  <c r="L259" i="10" a="1"/>
  <c r="U239" i="10" a="1"/>
  <c r="G15" i="10" a="1"/>
  <c r="O17" i="10" a="1"/>
  <c r="L368" i="10" a="1"/>
  <c r="AH157" i="10" a="1"/>
  <c r="N229" i="10" a="1"/>
  <c r="W189" i="10" a="1"/>
  <c r="F8" i="10" a="1"/>
  <c r="I14" i="10" a="1"/>
  <c r="Z80" i="10" a="1"/>
  <c r="F16" i="10" a="1"/>
  <c r="R62" i="10" a="1"/>
  <c r="G12" i="10" a="1"/>
  <c r="S406" i="10" a="1"/>
  <c r="Z368" i="10" a="1"/>
  <c r="R131" i="10" a="1"/>
  <c r="AC359" i="10" a="1"/>
  <c r="O41" i="10" a="1"/>
  <c r="Y9" i="10" a="1"/>
  <c r="AA50" i="10" a="1"/>
  <c r="T234" i="10" a="1"/>
  <c r="O177" i="10" a="1"/>
  <c r="X9" i="10" a="1"/>
  <c r="J43" i="10" a="1"/>
  <c r="V157" i="10" a="1"/>
  <c r="AA191" i="10" a="1"/>
  <c r="Z272" i="10" a="1"/>
  <c r="W105" i="10" a="1"/>
  <c r="T224" i="10" a="1"/>
  <c r="R400" i="10" a="1"/>
  <c r="AB306" i="10" a="1"/>
  <c r="AH193" i="10" a="1"/>
  <c r="X57" i="10" a="1"/>
  <c r="L38" i="10" a="1"/>
  <c r="F70" i="10" a="1"/>
  <c r="P257" i="10" a="1"/>
  <c r="W178" i="10" a="1"/>
  <c r="O12" i="10" a="1"/>
  <c r="AD246" i="10" a="1"/>
  <c r="F163" i="10" a="1"/>
  <c r="AD195" i="10" a="1"/>
  <c r="AA220" i="10" a="1"/>
  <c r="AA154" i="10" a="1"/>
  <c r="S18" i="10" a="1"/>
  <c r="Z199" i="10" a="1"/>
  <c r="Q58" i="10" a="1"/>
  <c r="AB274" i="10" a="1"/>
  <c r="F170" i="10" a="1"/>
  <c r="S257" i="10" a="1"/>
  <c r="J243" i="10" a="1"/>
  <c r="AC200" i="10" a="1"/>
  <c r="H198" i="10" a="1"/>
  <c r="AH180" i="10" a="1"/>
  <c r="I204" i="10" a="1"/>
  <c r="AB7" i="10" a="1"/>
  <c r="O267" i="10" a="1"/>
  <c r="G288" i="10" a="1"/>
  <c r="R174" i="10" a="1"/>
  <c r="AG188" i="10" a="1"/>
  <c r="O152" i="10" a="1"/>
  <c r="G340" i="10" a="1"/>
  <c r="G274" i="10" a="1"/>
  <c r="AD121" i="10" a="1"/>
  <c r="G161" i="10" a="1"/>
  <c r="H293" i="10" a="1"/>
  <c r="AG212" i="10" a="1"/>
  <c r="S322" i="10" a="1"/>
  <c r="E358" i="10" a="1"/>
  <c r="N5" i="10" a="1"/>
  <c r="W411" i="10" a="1"/>
  <c r="E93" i="10" a="1"/>
  <c r="V5" i="10" a="1"/>
  <c r="E231" i="10" a="1"/>
  <c r="P5" i="10" a="1"/>
  <c r="E95" i="10" a="1"/>
  <c r="E220" i="10" a="1"/>
  <c r="E288" i="10" a="1"/>
  <c r="AH343" i="10" a="1"/>
  <c r="U371" i="10" a="1"/>
  <c r="AC243" i="10" a="1"/>
  <c r="AC106" i="10" a="1"/>
  <c r="I179" i="10" a="1"/>
  <c r="W173" i="10" a="1"/>
  <c r="G18" i="10" a="1"/>
  <c r="V402" i="10" a="1"/>
  <c r="J88" i="10" a="1"/>
  <c r="S251" i="10" a="1"/>
  <c r="S99" i="10" a="1"/>
  <c r="J250" i="10" a="1"/>
  <c r="H268" i="10" a="1"/>
  <c r="Q48" i="10" a="1"/>
  <c r="J238" i="10" a="1"/>
  <c r="G90" i="10" a="1"/>
  <c r="AG52" i="10" a="1"/>
  <c r="R19" i="10" a="1"/>
  <c r="U118" i="10" a="1"/>
  <c r="AB68" i="10" a="1"/>
  <c r="AE145" i="10" a="1"/>
  <c r="AH362" i="10" a="1"/>
  <c r="R42" i="10" a="1"/>
  <c r="G243" i="10" a="1"/>
  <c r="Q370" i="10" a="1"/>
  <c r="AE128" i="10" a="1"/>
  <c r="L8" i="10" a="1"/>
  <c r="P103" i="10" a="1"/>
  <c r="Z43" i="10" a="1"/>
  <c r="L119" i="10" a="1"/>
  <c r="I172" i="10" a="1"/>
  <c r="T397" i="10" a="1"/>
  <c r="J178" i="10" a="1"/>
  <c r="U152" i="10" a="1"/>
  <c r="Q311" i="10" a="1"/>
  <c r="AG129" i="10" a="1"/>
  <c r="O261" i="10" a="1"/>
  <c r="I170" i="10" a="1"/>
  <c r="I182" i="10" a="1"/>
  <c r="P307" i="10" a="1"/>
  <c r="T131" i="10" a="1"/>
  <c r="AE379" i="10" a="1"/>
  <c r="AG42" i="10" a="1"/>
  <c r="V125" i="10" a="1"/>
  <c r="F263" i="10" a="1"/>
  <c r="M86" i="10" a="1"/>
  <c r="K366" i="10" a="1"/>
  <c r="H346" i="10" a="1"/>
  <c r="AB134" i="10" a="1"/>
  <c r="AB193" i="10" a="1"/>
  <c r="U214" i="10" a="1"/>
  <c r="AF233" i="10" a="1"/>
  <c r="AA339" i="10" a="1"/>
  <c r="Z221" i="10" a="1"/>
  <c r="Y161" i="10" a="1"/>
  <c r="G50" i="10" a="1"/>
  <c r="H165" i="10" a="1"/>
  <c r="AB328" i="10" a="1"/>
  <c r="K319" i="10" a="1"/>
  <c r="AH19" i="10" a="1"/>
  <c r="Z85" i="10" a="1"/>
  <c r="V152" i="10" a="1"/>
  <c r="R151" i="10" a="1"/>
  <c r="I375" i="10" a="1"/>
  <c r="X291" i="10" a="1"/>
  <c r="J173" i="10" a="1"/>
  <c r="O236" i="10" a="1"/>
  <c r="K46" i="10" a="1"/>
  <c r="R387" i="10" a="1"/>
  <c r="N103" i="10" a="1"/>
  <c r="U235" i="10" a="1"/>
  <c r="O55" i="10" a="1"/>
  <c r="Y272" i="10" a="1"/>
  <c r="V69" i="10" a="1"/>
  <c r="N147" i="10" a="1"/>
  <c r="Z103" i="10" a="1"/>
  <c r="G228" i="10" a="1"/>
  <c r="Q256" i="10" a="1"/>
  <c r="V261" i="10" a="1"/>
  <c r="X366" i="10" a="1"/>
  <c r="S284" i="10" a="1"/>
  <c r="AF408" i="10" a="1"/>
  <c r="AB111" i="10" a="1"/>
  <c r="N104" i="10" a="1"/>
  <c r="O120" i="10" a="1"/>
  <c r="AG95" i="10" a="1"/>
  <c r="K179" i="10" a="1"/>
  <c r="R216" i="10" a="1"/>
  <c r="AC23" i="10" a="1"/>
  <c r="AC9" i="10" a="1"/>
  <c r="AA241" i="10" a="1"/>
  <c r="V29" i="10" a="1"/>
  <c r="N163" i="10" a="1"/>
  <c r="U126" i="10" a="1"/>
  <c r="S400" i="10" a="1"/>
  <c r="X106" i="10" a="1"/>
  <c r="AH10" i="10" a="1"/>
  <c r="AC170" i="10" a="1"/>
  <c r="X331" i="10" a="1"/>
  <c r="Y40" i="10" a="1"/>
  <c r="J311" i="10" a="1"/>
  <c r="T14" i="10" a="1"/>
  <c r="AE157" i="10" a="1"/>
  <c r="F269" i="10" a="1"/>
  <c r="AF237" i="10" a="1"/>
  <c r="N173" i="10" a="1"/>
  <c r="L354" i="10" a="1"/>
  <c r="AG109" i="10" a="1"/>
  <c r="K166" i="10" a="1"/>
  <c r="Z96" i="10" a="1"/>
  <c r="F84" i="10" a="1"/>
  <c r="N383" i="10" a="1"/>
  <c r="AC241" i="10" a="1"/>
  <c r="AB352" i="10" a="1"/>
  <c r="AG45" i="10" a="1"/>
  <c r="I42" i="10" a="1"/>
  <c r="S247" i="10" a="1"/>
  <c r="I274" i="10" a="1"/>
  <c r="G32" i="10" a="1"/>
  <c r="T11" i="10" a="1"/>
  <c r="W303" i="10" a="1"/>
  <c r="AG80" i="10" a="1"/>
  <c r="F381" i="10" a="1"/>
  <c r="W221" i="10" a="1"/>
  <c r="J253" i="10" a="1"/>
  <c r="AH405" i="10" a="1"/>
  <c r="N233" i="10" a="1"/>
  <c r="X171" i="10" a="1"/>
  <c r="L407" i="10" a="1"/>
  <c r="U271" i="10" a="1"/>
  <c r="V339" i="10" a="1"/>
  <c r="AD140" i="10" a="1"/>
  <c r="G399" i="10" a="1"/>
  <c r="S37" i="10" a="1"/>
  <c r="AB350" i="10" a="1"/>
  <c r="I198" i="10" a="1"/>
  <c r="J58" i="10" a="1"/>
  <c r="O232" i="10" a="1"/>
  <c r="L137" i="10" a="1"/>
  <c r="F203" i="10" a="1"/>
  <c r="L100" i="10" a="1"/>
  <c r="R21" i="10" a="1"/>
  <c r="H328" i="10" a="1"/>
  <c r="AD268" i="10" a="1"/>
  <c r="H295" i="10" a="1"/>
  <c r="AH14" i="10" a="1"/>
  <c r="G134" i="10" a="1"/>
  <c r="AA226" i="10" a="1"/>
  <c r="M183" i="10" a="1"/>
  <c r="K245" i="10" a="1"/>
  <c r="X181" i="10" a="1"/>
  <c r="F103" i="10" a="1"/>
  <c r="O246" i="10" a="1"/>
  <c r="T29" i="10" a="1"/>
  <c r="F160" i="10" a="1"/>
  <c r="H110" i="10" a="1"/>
  <c r="S207" i="10" a="1"/>
  <c r="W242" i="10" a="1"/>
  <c r="V182" i="10" a="1"/>
  <c r="AC176" i="10" a="1"/>
  <c r="AH384" i="10" a="1"/>
  <c r="X110" i="10" a="1"/>
  <c r="AG383" i="10" a="1"/>
  <c r="O59" i="10" a="1"/>
  <c r="L226" i="10" a="1"/>
  <c r="O263" i="10" a="1"/>
  <c r="T200" i="10" a="1"/>
  <c r="P75" i="10" a="1"/>
  <c r="W263" i="10" a="1"/>
  <c r="R154" i="10" a="1"/>
  <c r="X265" i="10" a="1"/>
  <c r="Y200" i="10" a="1"/>
  <c r="AD53" i="10" a="1"/>
  <c r="Z94" i="10" a="1"/>
  <c r="AC399" i="10" a="1"/>
  <c r="U124" i="10" a="1"/>
  <c r="J135" i="10" a="1"/>
  <c r="AD142" i="10" a="1"/>
  <c r="I260" i="10" a="1"/>
  <c r="U181" i="10" a="1"/>
  <c r="U211" i="10" a="1"/>
  <c r="T88" i="10" a="1"/>
  <c r="O225" i="10" a="1"/>
  <c r="R187" i="10" a="1"/>
  <c r="Q95" i="10" a="1"/>
  <c r="H272" i="10" a="1"/>
  <c r="G312" i="10" a="1"/>
  <c r="K55" i="10" a="1"/>
  <c r="W86" i="10" a="1"/>
  <c r="W101" i="10" a="1"/>
  <c r="AA159" i="10" a="1"/>
  <c r="F134" i="10" a="1"/>
  <c r="L113" i="10" a="1"/>
  <c r="V198" i="10" a="1"/>
  <c r="K393" i="10" a="1"/>
  <c r="O334" i="10" a="1"/>
  <c r="AH340" i="10" a="1"/>
  <c r="L144" i="10" a="1"/>
  <c r="AC15" i="10" a="1"/>
  <c r="AG334" i="10" a="1"/>
  <c r="G112" i="10" a="1"/>
  <c r="S11" i="10" a="1"/>
  <c r="N331" i="10" a="1"/>
  <c r="AF162" i="10" a="1"/>
  <c r="S212" i="10" a="1"/>
  <c r="AG213" i="10" a="1"/>
  <c r="AG275" i="10" a="1"/>
  <c r="E360" i="10" a="1"/>
  <c r="E263" i="10" a="1"/>
  <c r="E112" i="10" a="1"/>
  <c r="AA411" i="10" a="1"/>
  <c r="S5" i="10" a="1"/>
  <c r="E117" i="10" a="1"/>
  <c r="E354" i="10" a="1"/>
  <c r="E290" i="10" a="1"/>
  <c r="E86" i="10" a="1"/>
  <c r="E223" i="10" a="1"/>
  <c r="AG81" i="10" a="1"/>
  <c r="P358" i="10" a="1"/>
  <c r="U193" i="10" a="1"/>
  <c r="U73" i="10" a="1"/>
  <c r="F26" i="10" a="1"/>
  <c r="W110" i="10" a="1"/>
  <c r="L379" i="10" a="1"/>
  <c r="K84" i="10" a="1"/>
  <c r="AF97" i="10" a="1"/>
  <c r="AF8" i="10" a="1"/>
  <c r="K24" i="10" a="1"/>
  <c r="R382" i="10" a="1"/>
  <c r="R277" i="10" a="1"/>
  <c r="S33" i="10" a="1"/>
  <c r="K149" i="10" a="1"/>
  <c r="O221" i="10" a="1"/>
  <c r="L7" i="10" a="1"/>
  <c r="S106" i="10" a="1"/>
  <c r="AB310" i="10" a="1"/>
  <c r="T293" i="10" a="1"/>
  <c r="F172" i="10" a="1"/>
  <c r="AB238" i="10" a="1"/>
  <c r="AB246" i="10" a="1"/>
  <c r="AC17" i="10" a="1"/>
  <c r="G253" i="10" a="1"/>
  <c r="T205" i="10" a="1"/>
  <c r="E154" i="10" a="1"/>
  <c r="E67" i="10" a="1"/>
  <c r="E272" i="10" a="1"/>
  <c r="G354" i="10" a="1"/>
  <c r="AF83" i="10" a="1"/>
  <c r="I37" i="10" a="1"/>
  <c r="M101" i="10" a="1"/>
  <c r="H7" i="10" a="1"/>
  <c r="AD29" i="10" a="1"/>
  <c r="S370" i="10" a="1"/>
  <c r="V191" i="10" a="1"/>
  <c r="W362" i="10" a="1"/>
  <c r="N270" i="10" a="1"/>
  <c r="Z224" i="10" a="1"/>
  <c r="AD242" i="10" a="1"/>
  <c r="U177" i="10" a="1"/>
  <c r="V106" i="10" a="1"/>
  <c r="J217" i="10" a="1"/>
  <c r="I275" i="10" a="1"/>
  <c r="P235" i="10" a="1"/>
  <c r="R355" i="10" a="1"/>
  <c r="R56" i="10" a="1"/>
  <c r="AC160" i="10" a="1"/>
  <c r="U50" i="10" a="1"/>
  <c r="L186" i="10" a="1"/>
  <c r="Q72" i="10" a="1"/>
  <c r="R188" i="10" a="1"/>
  <c r="Q77" i="10" a="1"/>
  <c r="O66" i="10" a="1"/>
  <c r="L307" i="10" a="1"/>
  <c r="AA121" i="10" a="1"/>
  <c r="Y160" i="10" a="1"/>
  <c r="O288" i="10" a="1"/>
  <c r="I87" i="10" a="1"/>
  <c r="F386" i="10" a="1"/>
  <c r="Y118" i="10" a="1"/>
  <c r="Q257" i="10" a="1"/>
  <c r="V85" i="10" a="1"/>
  <c r="AH372" i="10" a="1"/>
  <c r="W70" i="10" a="1"/>
  <c r="T123" i="10" a="1"/>
  <c r="R363" i="10" a="1"/>
  <c r="Q70" i="10" a="1"/>
  <c r="Z84" i="10" a="1"/>
  <c r="H378" i="10" a="1"/>
  <c r="AG259" i="10" a="1"/>
  <c r="H353" i="10" a="1"/>
  <c r="X233" i="10" a="1"/>
  <c r="O74" i="10" a="1"/>
  <c r="R212" i="10" a="1"/>
  <c r="V216" i="10" a="1"/>
  <c r="AH246" i="10" a="1"/>
  <c r="AF253" i="10" a="1"/>
  <c r="V21" i="10" a="1"/>
  <c r="X221" i="10" a="1"/>
  <c r="Q178" i="10" a="1"/>
  <c r="W164" i="10" a="1"/>
  <c r="X185" i="10" a="1"/>
  <c r="L209" i="10" a="1"/>
  <c r="X141" i="10" a="1"/>
  <c r="F190" i="10" a="1"/>
  <c r="Q331" i="10" a="1"/>
  <c r="AF118" i="10" a="1"/>
  <c r="X104" i="10" a="1"/>
  <c r="J203" i="10" a="1"/>
  <c r="V175" i="10" a="1"/>
  <c r="Q110" i="10" a="1"/>
  <c r="S352" i="10" a="1"/>
  <c r="O401" i="10" a="1"/>
  <c r="AF294" i="10" a="1"/>
  <c r="R68" i="10" a="1"/>
  <c r="W121" i="10" a="1"/>
  <c r="N94" i="10" a="1"/>
  <c r="AF101" i="10" a="1"/>
  <c r="AD329" i="10" a="1"/>
  <c r="M342" i="10" a="1"/>
  <c r="P374" i="10" a="1"/>
  <c r="L86" i="10" a="1"/>
  <c r="J77" i="10" a="1"/>
  <c r="Y147" i="10" a="1"/>
  <c r="F82" i="10" a="1"/>
  <c r="U119" i="10" a="1"/>
  <c r="J223" i="10" a="1"/>
  <c r="F12" i="10" a="1"/>
  <c r="M27" i="10" a="1"/>
  <c r="AE103" i="10" a="1"/>
  <c r="AD207" i="10" a="1"/>
  <c r="J201" i="10" a="1"/>
  <c r="AF9" i="10" a="1"/>
  <c r="H134" i="10" a="1"/>
  <c r="AA17" i="10" a="1"/>
  <c r="Q113" i="10" a="1"/>
  <c r="AF230" i="10" a="1"/>
  <c r="AH77" i="10" a="1"/>
  <c r="Q274" i="10" a="1"/>
  <c r="L52" i="10" a="1"/>
  <c r="H208" i="10" a="1"/>
  <c r="AG58" i="10" a="1"/>
  <c r="Z65" i="10" a="1"/>
  <c r="AD291" i="10" a="1"/>
  <c r="V17" i="10" a="1"/>
  <c r="G292" i="10" a="1"/>
  <c r="I407" i="10" a="1"/>
  <c r="Q276" i="10" a="1"/>
  <c r="W142" i="10" a="1"/>
  <c r="AH206" i="10" a="1"/>
  <c r="V366" i="10" a="1"/>
  <c r="AH88" i="10" a="1"/>
  <c r="O361" i="10" a="1"/>
  <c r="V234" i="10" a="1"/>
  <c r="Z111" i="10" a="1"/>
  <c r="U53" i="10" a="1"/>
  <c r="U259" i="10" a="1"/>
  <c r="AD312" i="10" a="1"/>
  <c r="F156" i="10" a="1"/>
  <c r="H94" i="10" a="1"/>
  <c r="J205" i="10" a="1"/>
  <c r="AG274" i="10" a="1"/>
  <c r="R380" i="10" a="1"/>
  <c r="P351" i="10" a="1"/>
  <c r="F225" i="10" a="1"/>
  <c r="M38" i="10" a="1"/>
  <c r="H404" i="10" a="1"/>
  <c r="F277" i="10" a="1"/>
  <c r="V256" i="10" a="1"/>
  <c r="O40" i="10" a="1"/>
  <c r="AD88" i="10" a="1"/>
  <c r="AA115" i="10" a="1"/>
  <c r="AH81" i="10" a="1"/>
  <c r="X339" i="10" a="1"/>
  <c r="Q155" i="10" a="1"/>
  <c r="I188" i="10" a="1"/>
  <c r="P295" i="10" a="1"/>
  <c r="AC210" i="10" a="1"/>
  <c r="L109" i="10" a="1"/>
  <c r="Y344" i="10" a="1"/>
  <c r="Q266" i="10" a="1"/>
  <c r="AD71" i="10" a="1"/>
  <c r="N185" i="10" a="1"/>
  <c r="R177" i="10" a="1"/>
  <c r="H375" i="10" a="1"/>
  <c r="AB126" i="10" a="1"/>
  <c r="L77" i="10" a="1"/>
  <c r="K44" i="10" a="1"/>
  <c r="AE108" i="10" a="1"/>
  <c r="AF366" i="10" a="1"/>
  <c r="Z53" i="10" a="1"/>
  <c r="N190" i="10" a="1"/>
  <c r="AH211" i="10" a="1"/>
  <c r="AE21" i="10" a="1"/>
  <c r="T282" i="10" a="1"/>
  <c r="W32" i="10" a="1"/>
  <c r="L380" i="10" a="1"/>
  <c r="R91" i="10" a="1"/>
  <c r="U215" i="10" a="1"/>
  <c r="J70" i="10" a="1"/>
  <c r="W188" i="10" a="1"/>
  <c r="I356" i="10" a="1"/>
  <c r="V100" i="10" a="1"/>
  <c r="Q43" i="10" a="1"/>
  <c r="F133" i="10" a="1"/>
  <c r="AB239" i="10" a="1"/>
  <c r="K330" i="10" a="1"/>
  <c r="I65" i="10" a="1"/>
  <c r="R28" i="10" a="1"/>
  <c r="O188" i="10" a="1"/>
  <c r="T8" i="10" a="1"/>
  <c r="O234" i="10" a="1"/>
  <c r="S222" i="10" a="1"/>
  <c r="R358" i="10" a="1"/>
  <c r="AD278" i="10" a="1"/>
  <c r="F53" i="10" a="1"/>
  <c r="L176" i="10" a="1"/>
  <c r="S126" i="10" a="1"/>
  <c r="AA206" i="10" a="1"/>
  <c r="AC277" i="10" a="1"/>
  <c r="S120" i="10" a="1"/>
  <c r="G190" i="10" a="1"/>
  <c r="AA251" i="10" a="1"/>
  <c r="G138" i="10" a="1"/>
  <c r="F153" i="10" a="1"/>
  <c r="AB46" i="10" a="1"/>
  <c r="AD47" i="10" a="1"/>
  <c r="H151" i="10" a="1"/>
  <c r="AE314" i="10" a="1"/>
  <c r="AD328" i="10" a="1"/>
  <c r="N109" i="10" a="1"/>
  <c r="J278" i="10" a="1"/>
  <c r="J56" i="10" a="1"/>
  <c r="U140" i="10" a="1"/>
  <c r="F351" i="10" a="1"/>
  <c r="AH60" i="10" a="1"/>
  <c r="S93" i="10" a="1"/>
  <c r="F378" i="10" a="1"/>
  <c r="AF169" i="10" a="1"/>
  <c r="P194" i="10" a="1"/>
  <c r="H359" i="10" a="1"/>
  <c r="AF215" i="10" a="1"/>
  <c r="W129" i="10" a="1"/>
  <c r="X238" i="10" a="1"/>
  <c r="AB210" i="10" a="1"/>
  <c r="AG328" i="10" a="1"/>
  <c r="K286" i="10" a="1"/>
  <c r="N339" i="10" a="1"/>
  <c r="AE144" i="10" a="1"/>
  <c r="H408" i="10" a="1"/>
  <c r="W271" i="10" a="1"/>
  <c r="N149" i="10" a="1"/>
  <c r="U230" i="10" a="1"/>
  <c r="X98" i="10" a="1"/>
  <c r="U21" i="10" a="1"/>
  <c r="F63" i="10" a="1"/>
  <c r="Y371" i="10" a="1"/>
  <c r="Z205" i="10" a="1"/>
  <c r="K100" i="10" a="1"/>
  <c r="AD334" i="10" a="1"/>
  <c r="AD306" i="10" a="1"/>
  <c r="O56" i="10" a="1"/>
  <c r="U200" i="10" a="1"/>
  <c r="AG225" i="10" a="1"/>
  <c r="AG365" i="10" a="1"/>
  <c r="Q180" i="10" a="1"/>
  <c r="H241" i="10" a="1"/>
  <c r="AC104" i="10" a="1"/>
  <c r="F66" i="10" a="1"/>
  <c r="H342" i="10" a="1"/>
  <c r="N31" i="10" a="1"/>
  <c r="O326" i="10" a="1"/>
  <c r="Y74" i="10" a="1"/>
  <c r="I90" i="10" a="1"/>
  <c r="N285" i="10" a="1"/>
  <c r="I221" i="10" a="1"/>
  <c r="U27" i="10" a="1"/>
  <c r="W149" i="10" a="1"/>
  <c r="AB221" i="10" a="1"/>
  <c r="M191" i="10" a="1"/>
  <c r="Y62" i="10" a="1"/>
  <c r="F349" i="10" a="1"/>
  <c r="P395" i="10" a="1"/>
  <c r="U322" i="10" a="1"/>
  <c r="R299" i="10" a="1"/>
  <c r="N25" i="10" a="1"/>
  <c r="Q212" i="10" a="1"/>
  <c r="R308" i="10" a="1"/>
  <c r="L345" i="10" a="1"/>
  <c r="AA172" i="10" a="1"/>
  <c r="Z350" i="10" a="1"/>
  <c r="Y368" i="10" a="1"/>
  <c r="Z88" i="10" a="1"/>
  <c r="T160" i="10" a="1"/>
  <c r="U209" i="10" a="1"/>
  <c r="AB120" i="10" a="1"/>
  <c r="R146" i="10" a="1"/>
  <c r="AB121" i="10" a="1"/>
  <c r="O68" i="10" a="1"/>
  <c r="N176" i="10" a="1"/>
  <c r="AB349" i="10" a="1"/>
  <c r="AC370" i="10" a="1"/>
  <c r="N297" i="10" a="1"/>
  <c r="J237" i="10" a="1"/>
  <c r="AF79" i="10" a="1"/>
  <c r="P345" i="10" a="1"/>
  <c r="V209" i="10" a="1"/>
  <c r="AF189" i="10" a="1"/>
  <c r="Q228" i="10" a="1"/>
  <c r="J209" i="10" a="1"/>
  <c r="U354" i="10" a="1"/>
  <c r="Y356" i="10" a="1"/>
  <c r="V398" i="10" a="1"/>
  <c r="Q18" i="10" a="1"/>
  <c r="L326" i="10" a="1"/>
  <c r="AB77" i="10" a="1"/>
  <c r="I61" i="10" a="1"/>
  <c r="T264" i="10" a="1"/>
  <c r="AE48" i="10" a="1"/>
  <c r="AE316" i="10" a="1"/>
  <c r="S311" i="10" a="1"/>
  <c r="W321" i="10" a="1"/>
  <c r="F303" i="10" a="1"/>
  <c r="T207" i="10" a="1"/>
  <c r="Y66" i="10" a="1"/>
  <c r="N150" i="10" a="1"/>
  <c r="AG105" i="10" a="1"/>
  <c r="Z173" i="10" a="1"/>
  <c r="J83" i="10" a="1"/>
  <c r="P310" i="10" a="1"/>
  <c r="AC149" i="10" a="1"/>
  <c r="X200" i="10" a="1"/>
  <c r="AH338" i="10" a="1"/>
  <c r="AD150" i="10" a="1"/>
  <c r="K303" i="10" a="1"/>
  <c r="AF350" i="10" a="1"/>
  <c r="H130" i="10" a="1"/>
  <c r="V246" i="10" a="1"/>
  <c r="T60" i="10" a="1"/>
  <c r="T196" i="10" a="1"/>
  <c r="AA384" i="10" a="1"/>
  <c r="AH345" i="10" a="1"/>
  <c r="AE154" i="10" a="1"/>
  <c r="AD371" i="10" a="1"/>
  <c r="H36" i="10" a="1"/>
  <c r="I189" i="10" a="1"/>
  <c r="J319" i="10" a="1"/>
  <c r="AB404" i="10" a="1"/>
  <c r="N386" i="10" a="1"/>
  <c r="Y163" i="10" a="1"/>
  <c r="O20" i="10" a="1"/>
  <c r="H355" i="10" a="1"/>
  <c r="W117" i="10" a="1"/>
  <c r="K264" i="10" a="1"/>
  <c r="H125" i="10" a="1"/>
  <c r="I353" i="10" a="1"/>
  <c r="Z72" i="10" a="1"/>
  <c r="AE175" i="10" a="1"/>
  <c r="O46" i="10" a="1"/>
  <c r="AA97" i="10" a="1"/>
  <c r="AH271" i="10" a="1"/>
  <c r="Z259" i="10" a="1"/>
  <c r="Y260" i="10" a="1"/>
  <c r="U220" i="10" a="1"/>
  <c r="Q11" i="10" a="1"/>
  <c r="T52" i="10" a="1"/>
  <c r="AC166" i="10" a="1"/>
  <c r="AA118" i="10" a="1"/>
  <c r="AE243" i="10" a="1"/>
  <c r="H177" i="10" a="1"/>
  <c r="S70" i="10" a="1"/>
  <c r="N255" i="10" a="1"/>
  <c r="G173" i="10" a="1"/>
  <c r="AF277" i="10" a="1"/>
  <c r="Y246" i="10" a="1"/>
  <c r="I101" i="10" a="1"/>
  <c r="N146" i="10" a="1"/>
  <c r="N216" i="10" a="1"/>
  <c r="G99" i="10" a="1"/>
  <c r="M257" i="10" a="1"/>
  <c r="H83" i="10" a="1"/>
  <c r="P190" i="10" a="1"/>
  <c r="M73" i="10" a="1"/>
  <c r="AA173" i="10" a="1"/>
  <c r="S378" i="10" a="1"/>
  <c r="N73" i="10" a="1"/>
  <c r="T384" i="10" a="1"/>
  <c r="AD159" i="10" a="1"/>
  <c r="Y300" i="10" a="1"/>
  <c r="AF167" i="10" a="1"/>
  <c r="R258" i="10" a="1"/>
  <c r="Z90" i="10" a="1"/>
  <c r="AF329" i="10" a="1"/>
  <c r="Q241" i="10" a="1"/>
  <c r="I265" i="10" a="1"/>
  <c r="I111" i="10" a="1"/>
  <c r="S353" i="10" a="1"/>
  <c r="R153" i="10" a="1"/>
  <c r="O243" i="10" a="1"/>
  <c r="G19" i="10" a="1"/>
  <c r="I224" i="10" a="1"/>
  <c r="R98" i="10" a="1"/>
  <c r="P383" i="10" a="1"/>
  <c r="K392" i="10" a="1"/>
  <c r="G335" i="10" a="1"/>
  <c r="AE27" i="10" a="1"/>
  <c r="K139" i="10" a="1"/>
  <c r="J287" i="10" a="1"/>
  <c r="P106" i="10" a="1"/>
  <c r="Y269" i="10" a="1"/>
  <c r="H253" i="10" a="1"/>
  <c r="J276" i="10" a="1"/>
  <c r="F287" i="10" a="1"/>
  <c r="F168" i="10" a="1"/>
  <c r="H90" i="10" a="1"/>
  <c r="J398" i="10" a="1"/>
  <c r="M352" i="10" a="1"/>
  <c r="K188" i="10" a="1"/>
  <c r="L42" i="10" a="1"/>
  <c r="G179" i="10" a="1"/>
  <c r="AA265" i="10" a="1"/>
  <c r="AF181" i="10" a="1"/>
  <c r="AC10" i="10" a="1"/>
  <c r="M19" i="10" a="1"/>
  <c r="AD360" i="10" a="1"/>
  <c r="Z219" i="10" a="1"/>
  <c r="X118" i="10" a="1"/>
  <c r="I338" i="10" a="1"/>
  <c r="W94" i="10" a="1"/>
  <c r="L261" i="10" a="1"/>
  <c r="F177" i="10" a="1"/>
  <c r="W125" i="10" a="1"/>
  <c r="AH242" i="10" a="1"/>
  <c r="U78" i="10" a="1"/>
  <c r="M239" i="10" a="1"/>
  <c r="I48" i="10" a="1"/>
  <c r="AF194" i="10" a="1"/>
  <c r="AG125" i="10" a="1"/>
  <c r="V399" i="10" a="1"/>
  <c r="AE248" i="10" a="1"/>
  <c r="U70" i="10" a="1"/>
  <c r="S124" i="10" a="1"/>
  <c r="W266" i="10" a="1"/>
  <c r="P212" i="10" a="1"/>
  <c r="N314" i="10" a="1"/>
  <c r="AC223" i="10" a="1"/>
  <c r="G357" i="10" a="1"/>
  <c r="X81" i="10" a="1"/>
  <c r="AH174" i="10" a="1"/>
  <c r="F242" i="10" a="1"/>
  <c r="AD89" i="10" a="1"/>
  <c r="AC350" i="10" a="1"/>
  <c r="Y101" i="10" a="1"/>
  <c r="W353" i="10" a="1"/>
  <c r="Z252" i="10" a="1"/>
  <c r="Y230" i="10" a="1"/>
  <c r="R69" i="10" a="1"/>
  <c r="AD307" i="10" a="1"/>
  <c r="U143" i="10" a="1"/>
  <c r="S7" i="10" a="1"/>
  <c r="T211" i="10" a="1"/>
  <c r="AA284" i="10" a="1"/>
  <c r="S392" i="10" a="1"/>
  <c r="Q132" i="10" a="1"/>
  <c r="V380" i="10" a="1"/>
  <c r="AG171" i="10" a="1"/>
  <c r="AE371" i="10" a="1"/>
  <c r="AB190" i="10" a="1"/>
  <c r="H115" i="10" a="1"/>
  <c r="I129" i="10" a="1"/>
  <c r="M118" i="10" a="1"/>
  <c r="R328" i="10" a="1"/>
  <c r="L403" i="10" a="1"/>
  <c r="AE51" i="10" a="1"/>
  <c r="AC39" i="10" a="1"/>
  <c r="Q222" i="10" a="1"/>
  <c r="H185" i="10" a="1"/>
  <c r="O240" i="10" a="1"/>
  <c r="X71" i="10" a="1"/>
  <c r="O36" i="10" a="1"/>
  <c r="X174" i="10" a="1"/>
  <c r="W314" i="10" a="1"/>
  <c r="M233" i="10" a="1"/>
  <c r="V262" i="10" a="1"/>
  <c r="Y194" i="10" a="1"/>
  <c r="W26" i="10" a="1"/>
  <c r="Z168" i="10" a="1"/>
  <c r="S275" i="10" a="1"/>
  <c r="F273" i="10" a="1"/>
  <c r="O242" i="10" a="1"/>
  <c r="H262" i="10" a="1"/>
  <c r="F248" i="10" a="1"/>
  <c r="Q378" i="10" a="1"/>
  <c r="X206" i="10" a="1"/>
  <c r="F106" i="10" a="1"/>
  <c r="AF368" i="10" a="1"/>
  <c r="G290" i="10" a="1"/>
  <c r="AH286" i="10" a="1"/>
  <c r="F31" i="10" a="1"/>
  <c r="J48" i="10" a="1"/>
  <c r="T156" i="10" a="1"/>
  <c r="P125" i="10" a="1"/>
  <c r="AB331" i="10" a="1"/>
  <c r="H187" i="10" a="1"/>
  <c r="L308" i="10" a="1"/>
  <c r="L373" i="10" a="1"/>
  <c r="T44" i="10" a="1"/>
  <c r="H169" i="10" a="1"/>
  <c r="T277" i="10" a="1"/>
  <c r="AH106" i="10" a="1"/>
  <c r="P230" i="10" a="1"/>
  <c r="Q310" i="10" a="1"/>
  <c r="T189" i="10" a="1"/>
  <c r="M67" i="10" a="1"/>
  <c r="J134" i="10" a="1"/>
  <c r="AH379" i="10" a="1"/>
  <c r="J118" i="10" a="1"/>
  <c r="I252" i="10" a="1"/>
  <c r="T275" i="10" a="1"/>
  <c r="AE160" i="10" a="1"/>
  <c r="M140" i="10" a="1"/>
  <c r="N235" i="10" a="1"/>
  <c r="K388" i="10" a="1"/>
  <c r="X286" i="10" a="1"/>
  <c r="H18" i="10" a="1"/>
  <c r="Z319" i="10" a="1"/>
  <c r="N145" i="10" a="1"/>
  <c r="M362" i="10" a="1"/>
  <c r="M279" i="10" a="1"/>
  <c r="I350" i="10" a="1"/>
  <c r="X14" i="10" a="1"/>
  <c r="Q30" i="10" a="1"/>
  <c r="AG166" i="10" a="1"/>
  <c r="R172" i="10" a="1"/>
  <c r="AF396" i="10" a="1"/>
  <c r="AB10" i="10" a="1"/>
  <c r="R334" i="10" a="1"/>
  <c r="U49" i="10" a="1"/>
  <c r="Y80" i="10" a="1"/>
  <c r="P377" i="10" a="1"/>
  <c r="M14" i="10" a="1"/>
  <c r="AF161" i="10" a="1"/>
  <c r="V406" i="10" a="1"/>
  <c r="F92" i="10" a="1"/>
  <c r="AF271" i="10" a="1"/>
  <c r="W111" i="10" a="1"/>
  <c r="AB13" i="10" a="1"/>
  <c r="O19" i="10" a="1"/>
  <c r="Y220" i="10" a="1"/>
  <c r="AB393" i="10" a="1"/>
  <c r="W365" i="10" a="1"/>
  <c r="AE328" i="10" a="1"/>
  <c r="M396" i="10" a="1"/>
  <c r="AD85" i="10" a="1"/>
  <c r="R396" i="10" a="1"/>
  <c r="J82" i="10" a="1"/>
  <c r="T51" i="10" a="1"/>
  <c r="S371" i="10" a="1"/>
  <c r="T313" i="10" a="1"/>
  <c r="G170" i="10" a="1"/>
  <c r="Q13" i="10" a="1"/>
  <c r="M52" i="10" a="1"/>
  <c r="AA260" i="10" a="1"/>
  <c r="AG385" i="10" a="1"/>
  <c r="Y367" i="10" a="1"/>
  <c r="AF192" i="10" a="1"/>
  <c r="AB322" i="10" a="1"/>
  <c r="G360" i="10" a="1"/>
  <c r="X79" i="10" a="1"/>
  <c r="R288" i="10" a="1"/>
  <c r="W156" i="10" a="1"/>
  <c r="AF64" i="10" a="1"/>
  <c r="AB271" i="10" a="1"/>
  <c r="P330" i="10" a="1"/>
  <c r="S301" i="10" a="1"/>
  <c r="H227" i="10" a="1"/>
  <c r="N7" i="10" a="1"/>
  <c r="AH146" i="10" a="1"/>
  <c r="I191" i="10" a="1"/>
  <c r="AB232" i="10" a="1"/>
  <c r="AG262" i="10" a="1"/>
  <c r="W193" i="10" a="1"/>
  <c r="R31" i="10" a="1"/>
  <c r="L44" i="10" a="1"/>
  <c r="O134" i="10" a="1"/>
  <c r="AH371" i="10" a="1"/>
  <c r="AG136" i="10" a="1"/>
  <c r="P20" i="10" a="1"/>
  <c r="J53" i="10" a="1"/>
  <c r="AE102" i="10" a="1"/>
  <c r="L75" i="10" a="1"/>
  <c r="M241" i="10" a="1"/>
  <c r="W44" i="10" a="1"/>
  <c r="Q174" i="10" a="1"/>
  <c r="P159" i="10" a="1"/>
  <c r="I396" i="10" a="1"/>
  <c r="Z51" i="10" a="1"/>
  <c r="Y65" i="10" a="1"/>
  <c r="AE130" i="10" a="1"/>
  <c r="M208" i="10" a="1"/>
  <c r="W201" i="10" a="1"/>
  <c r="AB137" i="10" a="1"/>
  <c r="V224" i="10" a="1"/>
  <c r="K66" i="10" a="1"/>
  <c r="Z229" i="10" a="1"/>
  <c r="Q37" i="10" a="1"/>
  <c r="U282" i="10" a="1"/>
  <c r="T256" i="10" a="1"/>
  <c r="K359" i="10" a="1"/>
  <c r="J151" i="10" a="1"/>
  <c r="J187" i="10" a="1"/>
  <c r="G62" i="10" a="1"/>
  <c r="AH143" i="10" a="1"/>
  <c r="L248" i="10" a="1"/>
  <c r="V403" i="10" a="1"/>
  <c r="K363" i="10" a="1"/>
  <c r="AH182" i="10" a="1"/>
  <c r="V105" i="10" a="1"/>
  <c r="AD233" i="10" a="1"/>
  <c r="AH322" i="10" a="1"/>
  <c r="T146" i="10" a="1"/>
  <c r="AE99" i="10" a="1"/>
  <c r="H152" i="10" a="1"/>
  <c r="O222" i="10" a="1"/>
  <c r="AD234" i="10" a="1"/>
  <c r="AB376" i="10" a="1"/>
  <c r="N155" i="10" a="1"/>
  <c r="H385" i="10" a="1"/>
  <c r="AG209" i="10" a="1"/>
  <c r="O86" i="10" a="1"/>
  <c r="Q15" i="10" a="1"/>
  <c r="AG160" i="10" a="1"/>
  <c r="AB101" i="10" a="1"/>
  <c r="AG261" i="10" a="1"/>
  <c r="Y240" i="10" a="1"/>
  <c r="AD49" i="10" a="1"/>
  <c r="U128" i="10" a="1"/>
  <c r="F200" i="10" a="1"/>
  <c r="I24" i="10" a="1"/>
  <c r="L122" i="10" a="1"/>
  <c r="AF104" i="10" a="1"/>
  <c r="U289" i="10" a="1"/>
  <c r="J215" i="10" a="1"/>
  <c r="W42" i="10" a="1"/>
  <c r="X196" i="10" a="1"/>
  <c r="AE352" i="10" a="1"/>
  <c r="U122" i="10" a="1"/>
  <c r="AD293" i="10" a="1"/>
  <c r="AC230" i="10" a="1"/>
  <c r="AD296" i="10" a="1"/>
  <c r="N394" i="10" a="1"/>
  <c r="J329" i="10" a="1"/>
  <c r="S271" i="10" a="1"/>
  <c r="F317" i="10" a="1"/>
  <c r="AC192" i="10" a="1"/>
  <c r="P160" i="10" a="1"/>
  <c r="AC185" i="10" a="1"/>
  <c r="AG272" i="10" a="1"/>
  <c r="X197" i="10" a="1"/>
  <c r="AF224" i="10" a="1"/>
  <c r="S54" i="10" a="1"/>
  <c r="S117" i="10" a="1"/>
  <c r="U68" i="10" a="1"/>
  <c r="AA83" i="10" a="1"/>
  <c r="Y248" i="10" a="1"/>
  <c r="U138" i="10" a="1"/>
  <c r="AA31" i="10" a="1"/>
  <c r="T182" i="10" a="1"/>
  <c r="AE138" i="10" a="1"/>
  <c r="O78" i="10" a="1"/>
  <c r="AC244" i="10" a="1"/>
  <c r="AC198" i="10" a="1"/>
  <c r="M359" i="10" a="1"/>
  <c r="W132" i="10" a="1"/>
  <c r="N184" i="10" a="1"/>
  <c r="AH370" i="10" a="1"/>
  <c r="AE120" i="10" a="1"/>
  <c r="AH227" i="10" a="1"/>
  <c r="AB237" i="10" a="1"/>
  <c r="AG148" i="10" a="1"/>
  <c r="L234" i="10" a="1"/>
  <c r="I376" i="10" a="1"/>
  <c r="AC213" i="10" a="1"/>
  <c r="N76" i="10" a="1"/>
  <c r="M250" i="10" a="1"/>
  <c r="AD204" i="10" a="1"/>
  <c r="AG56" i="10" a="1"/>
  <c r="X77" i="10" a="1"/>
  <c r="AE142" i="10" a="1"/>
  <c r="S196" i="10" a="1"/>
  <c r="AH256" i="10" a="1"/>
  <c r="Z147" i="10" a="1"/>
  <c r="AD325" i="10" a="1"/>
  <c r="I178" i="10" a="1"/>
  <c r="AD227" i="10" a="1"/>
  <c r="V232" i="10" a="1"/>
  <c r="U279" i="10" a="1"/>
  <c r="Q211" i="10" a="1"/>
  <c r="AB252" i="10" a="1"/>
  <c r="S53" i="10" a="1"/>
  <c r="Q98" i="10" a="1"/>
  <c r="AG376" i="10" a="1"/>
  <c r="H34" i="10" a="1"/>
  <c r="R30" i="10" a="1"/>
  <c r="V267" i="10" a="1"/>
  <c r="T47" i="10" a="1"/>
  <c r="I317" i="10" a="1"/>
  <c r="J325" i="10" a="1"/>
  <c r="AD384" i="10" a="1"/>
  <c r="AF252" i="10" a="1"/>
  <c r="AC44" i="10" a="1"/>
  <c r="W265" i="10" a="1"/>
  <c r="G164" i="10" a="1"/>
  <c r="O65" i="10" a="1"/>
  <c r="H181" i="10" a="1"/>
  <c r="AH306" i="10" a="1"/>
  <c r="AF259" i="10" a="1"/>
  <c r="AG93" i="10" a="1"/>
  <c r="T141" i="10" a="1"/>
  <c r="AB27" i="10" a="1"/>
  <c r="N178" i="10" a="1"/>
  <c r="AB278" i="10" a="1"/>
  <c r="AA176" i="10" a="1"/>
  <c r="Q258" i="10" a="1"/>
  <c r="AH284" i="10" a="1"/>
  <c r="V346" i="10" a="1"/>
  <c r="S75" i="10" a="1"/>
  <c r="AB366" i="10" a="1"/>
  <c r="K403" i="10" a="1"/>
  <c r="Y48" i="10" a="1"/>
  <c r="Y105" i="10" a="1"/>
  <c r="AD206" i="10" a="1"/>
  <c r="X230" i="10" a="1"/>
  <c r="G191" i="10" a="1"/>
  <c r="AC21" i="10" a="1"/>
  <c r="S377" i="10" a="1"/>
  <c r="P362" i="10" a="1"/>
  <c r="AE104" i="10" a="1"/>
  <c r="V177" i="10" a="1"/>
  <c r="AF44" i="10" a="1"/>
  <c r="P317" i="10" a="1"/>
  <c r="AC54" i="10" a="1"/>
  <c r="G67" i="10" a="1"/>
  <c r="X101" i="10" a="1"/>
  <c r="AG9" i="10" a="1"/>
  <c r="M137" i="10" a="1"/>
  <c r="S102" i="10" a="1"/>
  <c r="V43" i="10" a="1"/>
  <c r="I311" i="10" a="1"/>
  <c r="G88" i="10" a="1"/>
  <c r="AG390" i="10" a="1"/>
  <c r="Z110" i="10" a="1"/>
  <c r="N57" i="10" a="1"/>
  <c r="R249" i="10" a="1"/>
  <c r="F20" i="10" a="1"/>
  <c r="G26" i="10" a="1"/>
  <c r="L47" i="10" a="1"/>
  <c r="Y84" i="10" a="1"/>
  <c r="K217" i="10" a="1"/>
  <c r="AB71" i="10" a="1"/>
  <c r="F196" i="10" a="1"/>
  <c r="N275" i="10" a="1"/>
  <c r="K120" i="10" a="1"/>
  <c r="AC152" i="10" a="1"/>
  <c r="J110" i="10" a="1"/>
  <c r="P117" i="10" a="1"/>
  <c r="F289" i="10" a="1"/>
  <c r="L205" i="10" a="1"/>
  <c r="H271" i="10" a="1"/>
  <c r="F62" i="10" a="1"/>
  <c r="N304" i="10" a="1"/>
  <c r="L376" i="10" a="1"/>
  <c r="AH191" i="10" a="1"/>
  <c r="K85" i="10" a="1"/>
  <c r="AF231" i="10" a="1"/>
  <c r="P108" i="10" a="1"/>
  <c r="X157" i="10" a="1"/>
  <c r="I279" i="10" a="1"/>
  <c r="AG178" i="10" a="1"/>
  <c r="AG223" i="10" a="1"/>
  <c r="X213" i="10" a="1"/>
  <c r="F181" i="10" a="1"/>
  <c r="I339" i="10" a="1"/>
  <c r="H405" i="10" a="1"/>
  <c r="L382" i="10" a="1"/>
  <c r="H145" i="10" a="1"/>
  <c r="J271" i="10" a="1"/>
  <c r="J49" i="10" a="1"/>
  <c r="W194" i="10" a="1"/>
  <c r="AA198" i="10" a="1"/>
  <c r="I391" i="10" a="1"/>
  <c r="V166" i="10" a="1"/>
  <c r="AH197" i="10" a="1"/>
  <c r="J107" i="10" a="1"/>
  <c r="H310" i="10" a="1"/>
  <c r="N194" i="10" a="1"/>
  <c r="P366" i="10" a="1"/>
  <c r="X407" i="10" a="1"/>
  <c r="G154" i="10" a="1"/>
  <c r="H35" i="10" a="1"/>
  <c r="Y209" i="10" a="1"/>
  <c r="S211" i="10" a="1"/>
  <c r="P47" i="10" a="1"/>
  <c r="T122" i="10" a="1"/>
  <c r="F6" i="10" a="1"/>
  <c r="W262" i="10" a="1"/>
  <c r="AE324" i="10" a="1"/>
  <c r="AF266" i="10" a="1"/>
  <c r="AG142" i="10" a="1"/>
  <c r="AF176" i="10" a="1"/>
  <c r="AH288" i="10" a="1"/>
  <c r="O158" i="10" a="1"/>
  <c r="W255" i="10" a="1"/>
  <c r="K208" i="10" a="1"/>
  <c r="H37" i="10" a="1"/>
  <c r="AE45" i="10" a="1"/>
  <c r="AB26" i="10" a="1"/>
  <c r="AC262" i="10" a="1"/>
  <c r="AH213" i="10" a="1"/>
  <c r="AH381" i="10" a="1"/>
  <c r="T379" i="10" a="1"/>
  <c r="H176" i="10" a="1"/>
  <c r="T219" i="10" a="1"/>
  <c r="AF272" i="10" a="1"/>
  <c r="M259" i="10" a="1"/>
  <c r="I158" i="10" a="1"/>
  <c r="AG228" i="10" a="1"/>
  <c r="U137" i="10" a="1"/>
  <c r="AH364" i="10" a="1"/>
  <c r="J234" i="10" a="1"/>
  <c r="X262" i="10" a="1"/>
  <c r="T15" i="10" a="1"/>
  <c r="F7" i="10" a="1"/>
  <c r="I67" i="10" a="1"/>
  <c r="T117" i="10" a="1"/>
  <c r="L269" i="10" a="1"/>
  <c r="V200" i="10" a="1"/>
  <c r="G219" i="10" a="1"/>
  <c r="AD244" i="10" a="1"/>
  <c r="Y334" i="10" a="1"/>
  <c r="U228" i="10" a="1"/>
  <c r="H47" i="10" a="1"/>
  <c r="Z385" i="10" a="1"/>
  <c r="T168" i="10" a="1"/>
  <c r="AB213" i="10" a="1"/>
  <c r="U145" i="10" a="1"/>
  <c r="L357" i="10" a="1"/>
  <c r="AH186" i="10" a="1"/>
  <c r="R245" i="10" a="1"/>
  <c r="AB50" i="10" a="1"/>
  <c r="R282" i="10" a="1"/>
  <c r="AH236" i="10" a="1"/>
  <c r="Y265" i="10" a="1"/>
  <c r="V24" i="10" a="1"/>
  <c r="R43" i="10" a="1"/>
  <c r="X349" i="10" a="1"/>
  <c r="J10" i="10" a="1"/>
  <c r="AF200" i="10" a="1"/>
  <c r="X354" i="10" a="1"/>
  <c r="T90" i="10" a="1"/>
  <c r="AE152" i="10" a="1"/>
  <c r="U192" i="10" a="1"/>
  <c r="S307" i="10" a="1"/>
  <c r="K406" i="10" a="1"/>
  <c r="AH105" i="10" a="1"/>
  <c r="Y182" i="10" a="1"/>
  <c r="T378" i="10" a="1"/>
  <c r="Q112" i="10" a="1"/>
  <c r="K60" i="10" a="1"/>
  <c r="P200" i="10" a="1"/>
  <c r="Y271" i="10" a="1"/>
  <c r="Z217" i="10" a="1"/>
  <c r="AE331" i="10" a="1"/>
  <c r="U116" i="10" a="1"/>
  <c r="S101" i="10" a="1"/>
  <c r="AB153" i="10" a="1"/>
  <c r="AC214" i="10" a="1"/>
  <c r="N56" i="10" a="1"/>
  <c r="J42" i="10" a="1"/>
  <c r="AC90" i="10" a="1"/>
  <c r="M227" i="10" a="1"/>
  <c r="AB22" i="10" a="1"/>
  <c r="L311" i="10" a="1"/>
  <c r="I109" i="10" a="1"/>
  <c r="S243" i="10" a="1"/>
  <c r="AH142" i="10" a="1"/>
  <c r="T106" i="10" a="1"/>
  <c r="Z213" i="10" a="1"/>
  <c r="X17" i="10" a="1"/>
  <c r="AA261" i="10" a="1"/>
  <c r="Y20" i="10" a="1"/>
  <c r="U61" i="10" a="1"/>
  <c r="P140" i="10" a="1"/>
  <c r="O352" i="10" a="1"/>
  <c r="AB187" i="10" a="1"/>
  <c r="E226" i="10" a="1"/>
  <c r="N328" i="10" a="1"/>
  <c r="AG164" i="10" a="1"/>
  <c r="H157" i="10" a="1"/>
  <c r="Z254" i="10" a="1"/>
  <c r="V296" i="10" a="1"/>
  <c r="Y32" i="10" a="1"/>
  <c r="Z242" i="10" a="1"/>
  <c r="K109" i="10" a="1"/>
  <c r="L127" i="10" a="1"/>
  <c r="AG74" i="10" a="1"/>
  <c r="F333" i="10" a="1"/>
  <c r="N51" i="10" a="1"/>
  <c r="P329" i="10" a="1"/>
  <c r="L344" i="10" a="1"/>
  <c r="G124" i="10" a="1"/>
  <c r="F235" i="10" a="1"/>
  <c r="T145" i="10" a="1"/>
  <c r="Q332" i="10" a="1"/>
  <c r="V362" i="10" a="1"/>
  <c r="O196" i="10" a="1"/>
  <c r="H76" i="10" a="1"/>
  <c r="AF313" i="10" a="1"/>
  <c r="AF131" i="10" a="1"/>
  <c r="U212" i="10" a="1"/>
  <c r="M333" i="10" a="1"/>
  <c r="W190" i="10" a="1"/>
  <c r="F338" i="10" a="1"/>
  <c r="AH302" i="10" a="1"/>
  <c r="N403" i="10" a="1"/>
  <c r="AG108" i="10" a="1"/>
  <c r="F311" i="10" a="1"/>
  <c r="Z263" i="10" a="1"/>
  <c r="U408" i="10" a="1"/>
  <c r="AG379" i="10" a="1"/>
  <c r="W398" i="10" a="1"/>
  <c r="H25" i="10" a="1"/>
  <c r="N97" i="10" a="1"/>
  <c r="U100" i="10" a="1"/>
  <c r="F104" i="10" a="1"/>
  <c r="G244" i="10" a="1"/>
  <c r="Z391" i="10" a="1"/>
  <c r="S244" i="10" a="1"/>
  <c r="J11" i="10" a="1"/>
  <c r="Z271" i="10" a="1"/>
  <c r="AH262" i="10" a="1"/>
  <c r="N210" i="10" a="1"/>
  <c r="AB44" i="10" a="1"/>
  <c r="AG11" i="10" a="1"/>
  <c r="AG116" i="10" a="1"/>
  <c r="L157" i="10" a="1"/>
  <c r="X346" i="10" a="1"/>
  <c r="I34" i="10" a="1"/>
  <c r="X310" i="10" a="1"/>
  <c r="AH104" i="10" a="1"/>
  <c r="F330" i="10" a="1"/>
  <c r="AB110" i="10" a="1"/>
  <c r="AG356" i="10" a="1"/>
  <c r="AA111" i="10" a="1"/>
  <c r="AC235" i="10" a="1"/>
  <c r="F64" i="10" a="1"/>
  <c r="R35" i="10" a="1"/>
  <c r="AE206" i="10" a="1"/>
  <c r="H301" i="10" a="1"/>
  <c r="K82" i="10" a="1"/>
  <c r="P316" i="10" a="1"/>
  <c r="W407" i="10" a="1"/>
  <c r="K183" i="10" a="1"/>
  <c r="W246" i="10" a="1"/>
  <c r="J198" i="10" a="1"/>
  <c r="H105" i="10" a="1"/>
  <c r="K257" i="10" a="1"/>
  <c r="J96" i="10" a="1"/>
  <c r="G10" i="10" a="1"/>
  <c r="K111" i="10" a="1"/>
  <c r="O329" i="10" a="1"/>
  <c r="S285" i="10" a="1"/>
  <c r="O136" i="10" a="1"/>
  <c r="Q145" i="10" a="1"/>
  <c r="U136" i="10" a="1"/>
  <c r="Y8" i="10" a="1"/>
  <c r="AB371" i="10" a="1"/>
  <c r="L323" i="10" a="1"/>
  <c r="AH247" i="10" a="1"/>
  <c r="L96" i="10" a="1"/>
  <c r="J182" i="10" a="1"/>
  <c r="AF282" i="10" a="1"/>
  <c r="AD120" i="10" a="1"/>
  <c r="Q315" i="10" a="1"/>
  <c r="V390" i="10" a="1"/>
  <c r="AC338" i="10" a="1"/>
  <c r="H214" i="10" a="1"/>
  <c r="AB112" i="10" a="1"/>
  <c r="AB218" i="10" a="1"/>
  <c r="AC372" i="10" a="1"/>
  <c r="T46" i="10" a="1"/>
  <c r="G100" i="10" a="1"/>
  <c r="AD324" i="10" a="1"/>
  <c r="L70" i="10" a="1"/>
  <c r="V221" i="10" a="1"/>
  <c r="W202" i="10" a="1"/>
  <c r="N254" i="10" a="1"/>
  <c r="H215" i="10" a="1"/>
  <c r="W37" i="10" a="1"/>
  <c r="O360" i="10" a="1"/>
  <c r="O219" i="10" a="1"/>
  <c r="AH101" i="10" a="1"/>
  <c r="S241" i="10" a="1"/>
  <c r="Q398" i="10" a="1"/>
  <c r="AH41" i="10" a="1"/>
  <c r="AB160" i="10" a="1"/>
  <c r="AH12" i="10" a="1"/>
  <c r="AF94" i="10" a="1"/>
  <c r="S154" i="10" a="1"/>
  <c r="R210" i="10" a="1"/>
  <c r="G21" i="10" a="1"/>
  <c r="K261" i="10" a="1"/>
  <c r="AB20" i="10" a="1"/>
  <c r="AG167" i="10" a="1"/>
  <c r="N377" i="10" a="1"/>
  <c r="Z382" i="10" a="1"/>
  <c r="AF223" i="10" a="1"/>
  <c r="L400" i="10" a="1"/>
  <c r="F238" i="10" a="1"/>
  <c r="AB79" i="10" a="1"/>
  <c r="Z152" i="10" a="1"/>
  <c r="AD169" i="10" a="1"/>
  <c r="U357" i="10" a="1"/>
  <c r="K220" i="10" a="1"/>
  <c r="G24" i="10" a="1"/>
  <c r="AH347" i="10" a="1"/>
  <c r="I133" i="10" a="1"/>
  <c r="L256" i="10" a="1"/>
  <c r="AF53" i="10" a="1"/>
  <c r="Y217" i="10" a="1"/>
  <c r="AF208" i="10" a="1"/>
  <c r="P84" i="10" a="1"/>
  <c r="AC138" i="10" a="1"/>
  <c r="X266" i="10" a="1"/>
  <c r="AF182" i="10" a="1"/>
  <c r="AE253" i="10" a="1"/>
  <c r="X382" i="10" a="1"/>
  <c r="U11" i="10" a="1"/>
  <c r="AH69" i="10" a="1"/>
  <c r="G400" i="10" a="1"/>
  <c r="L141" i="10" a="1"/>
  <c r="S51" i="10" a="1"/>
  <c r="R49" i="10" a="1"/>
  <c r="AA116" i="10" a="1"/>
  <c r="R278" i="10" a="1"/>
  <c r="AH365" i="10" a="1"/>
  <c r="S130" i="10" a="1"/>
  <c r="AC87" i="10" a="1"/>
  <c r="W24" i="10" a="1"/>
  <c r="AF147" i="10" a="1"/>
  <c r="AH237" i="10" a="1"/>
  <c r="L97" i="10" a="1"/>
  <c r="S279" i="10" a="1"/>
  <c r="U232" i="10" a="1"/>
  <c r="G358" i="10" a="1"/>
  <c r="G390" i="10" a="1"/>
  <c r="Y165" i="10" a="1"/>
  <c r="Z71" i="10" a="1"/>
  <c r="Y144" i="10" a="1"/>
  <c r="X43" i="10" a="1"/>
  <c r="X270" i="10" a="1"/>
  <c r="AE95" i="10" a="1"/>
  <c r="G398" i="10" a="1"/>
  <c r="P196" i="10" a="1"/>
  <c r="Q169" i="10" a="1"/>
  <c r="AE267" i="10" a="1"/>
  <c r="H143" i="10" a="1"/>
  <c r="U246" i="10" a="1"/>
  <c r="N278" i="10" a="1"/>
  <c r="G370" i="10" a="1"/>
  <c r="X62" i="10" a="1"/>
  <c r="F188" i="10" a="1"/>
  <c r="Q194" i="10" a="1"/>
  <c r="AH259" i="10" a="1"/>
  <c r="R224" i="10" a="1"/>
  <c r="AD44" i="10" a="1"/>
  <c r="AA186" i="10" a="1"/>
  <c r="L23" i="10" a="1"/>
  <c r="K216" i="10" a="1"/>
  <c r="V270" i="10" a="1"/>
  <c r="P205" i="10" a="1"/>
  <c r="I216" i="10" a="1"/>
  <c r="T248" i="10" a="1"/>
  <c r="F171" i="10" a="1"/>
  <c r="J112" i="10" a="1"/>
  <c r="Y212" i="10" a="1"/>
  <c r="X115" i="10" a="1"/>
  <c r="P99" i="10" a="1"/>
  <c r="Y113" i="10" a="1"/>
  <c r="L339" i="10" a="1"/>
  <c r="I261" i="10" a="1"/>
  <c r="V130" i="10" a="1"/>
  <c r="G245" i="10" a="1"/>
  <c r="AE40" i="10" a="1"/>
  <c r="J189" i="10" a="1"/>
  <c r="I247" i="10" a="1"/>
  <c r="L132" i="10" a="1"/>
  <c r="H183" i="10" a="1"/>
  <c r="F224" i="10" a="1"/>
  <c r="Z138" i="10" a="1"/>
  <c r="S58" i="10" a="1"/>
  <c r="L9" i="10" a="1"/>
  <c r="T111" i="10" a="1"/>
  <c r="M235" i="10" a="1"/>
  <c r="Z339" i="10" a="1"/>
  <c r="R116" i="10" a="1"/>
  <c r="E318" i="10" a="1"/>
  <c r="E42" i="10" a="1"/>
  <c r="E103" i="10" a="1"/>
  <c r="E291" i="10" a="1"/>
  <c r="E87" i="10" a="1"/>
  <c r="E65" i="10" a="1"/>
  <c r="AF410" i="10" a="1"/>
  <c r="G317" i="10" a="1"/>
  <c r="AA29" i="10" a="1"/>
  <c r="Z203" i="10" a="1"/>
  <c r="Q22" i="10" a="1"/>
  <c r="I107" i="10" a="1"/>
  <c r="J247" i="10" a="1"/>
  <c r="W259" i="10" a="1"/>
  <c r="AE369" i="10" a="1"/>
  <c r="F37" i="10" a="1"/>
  <c r="S265" i="10" a="1"/>
  <c r="AB96" i="10" a="1"/>
  <c r="L120" i="10" a="1"/>
  <c r="AB127" i="10" a="1"/>
  <c r="K269" i="10" a="1"/>
  <c r="O112" i="10" a="1"/>
  <c r="Z236" i="10" a="1"/>
  <c r="Y166" i="10" a="1"/>
  <c r="S192" i="10" a="1"/>
  <c r="J405" i="10" a="1"/>
  <c r="AB150" i="10" a="1"/>
  <c r="Y116" i="10" a="1"/>
  <c r="T49" i="10" a="1"/>
  <c r="M201" i="10" a="1"/>
  <c r="J242" i="10" a="1"/>
  <c r="X215" i="10" a="1"/>
  <c r="AE211" i="10" a="1"/>
  <c r="Y407" i="10" a="1"/>
  <c r="AE359" i="10" a="1"/>
  <c r="AC179" i="10" a="1"/>
  <c r="T177" i="10" a="1"/>
  <c r="Q170" i="10" a="1"/>
  <c r="J52" i="10" a="1"/>
  <c r="Y316" i="10" a="1"/>
  <c r="AD164" i="10" a="1"/>
  <c r="AD398" i="10" a="1"/>
  <c r="AH375" i="10" a="1"/>
  <c r="AE346" i="10" a="1"/>
  <c r="R81" i="10" a="1"/>
  <c r="U398" i="10" a="1"/>
  <c r="S62" i="10" a="1"/>
  <c r="G136" i="10" a="1"/>
  <c r="Q347" i="10" a="1"/>
  <c r="T99" i="10" a="1"/>
  <c r="M315" i="10" a="1"/>
  <c r="AF170" i="10" a="1"/>
  <c r="V353" i="10" a="1"/>
  <c r="R95" i="10" a="1"/>
  <c r="Y37" i="10" a="1"/>
  <c r="O122" i="10" a="1"/>
  <c r="U278" i="10" a="1"/>
  <c r="U270" i="10" a="1"/>
  <c r="P238" i="10" a="1"/>
  <c r="AF47" i="10" a="1"/>
  <c r="H96" i="10" a="1"/>
  <c r="AA149" i="10" a="1"/>
  <c r="AG175" i="10" a="1"/>
  <c r="G183" i="10" a="1"/>
  <c r="M217" i="10" a="1"/>
  <c r="K19" i="10" a="1"/>
  <c r="H207" i="10" a="1"/>
  <c r="Y218" i="10" a="1"/>
  <c r="O289" i="10" a="1"/>
  <c r="V211" i="10" a="1"/>
  <c r="AE181" i="10" a="1"/>
  <c r="R165" i="10" a="1"/>
  <c r="R168" i="10" a="1"/>
  <c r="AG234" i="10" a="1"/>
  <c r="AB288" i="10" a="1"/>
  <c r="Q140" i="10" a="1"/>
  <c r="K151" i="10" a="1"/>
  <c r="O119" i="10" a="1"/>
  <c r="AD269" i="10" a="1"/>
  <c r="Q277" i="10" a="1"/>
  <c r="AB132" i="10" a="1"/>
  <c r="R394" i="10" a="1"/>
  <c r="I83" i="10" a="1"/>
  <c r="AC195" i="10" a="1"/>
  <c r="AB241" i="10" a="1"/>
  <c r="K399" i="10" a="1"/>
  <c r="AB63" i="10" a="1"/>
  <c r="Z226" i="10" a="1"/>
  <c r="K136" i="10" a="1"/>
  <c r="AG236" i="10" a="1"/>
  <c r="M25" i="10" a="1"/>
  <c r="AB146" i="10" a="1"/>
  <c r="Z57" i="10" a="1"/>
  <c r="V179" i="10" a="1"/>
  <c r="Z402" i="10" a="1"/>
  <c r="H174" i="10" a="1"/>
  <c r="F347" i="10" a="1"/>
  <c r="I347" i="10" a="1"/>
  <c r="AG79" i="10" a="1"/>
  <c r="L405" i="10" a="1"/>
  <c r="G152" i="10" a="1"/>
  <c r="Y181" i="10" a="1"/>
  <c r="I183" i="10" a="1"/>
  <c r="AA213" i="10" a="1"/>
  <c r="K186" i="10" a="1"/>
  <c r="T65" i="10" a="1"/>
  <c r="AF338" i="10" a="1"/>
  <c r="X183" i="10" a="1"/>
  <c r="X161" i="10" a="1"/>
  <c r="AB254" i="10" a="1"/>
  <c r="X226" i="10" a="1"/>
  <c r="T142" i="10" a="1"/>
  <c r="AE39" i="10" a="1"/>
  <c r="Q24" i="10" a="1"/>
  <c r="P225" i="10" a="1"/>
  <c r="G59" i="10" a="1"/>
  <c r="P116" i="10" a="1"/>
  <c r="I43" i="10" a="1"/>
  <c r="I120" i="10" a="1"/>
  <c r="O61" i="10" a="1"/>
  <c r="H255" i="10" a="1"/>
  <c r="I372" i="10" a="1"/>
  <c r="P386" i="10" a="1"/>
  <c r="AA401" i="10" a="1"/>
  <c r="O216" i="10" a="1"/>
  <c r="M57" i="10" a="1"/>
  <c r="AE249" i="10" a="1"/>
  <c r="AD119" i="10" a="1"/>
  <c r="R132" i="10" a="1"/>
  <c r="AE277" i="10" a="1"/>
  <c r="U201" i="10" a="1"/>
  <c r="AH218" i="10" a="1"/>
  <c r="I142" i="10" a="1"/>
  <c r="K104" i="10" a="1"/>
  <c r="H401" i="10" a="1"/>
  <c r="L239" i="10" a="1"/>
  <c r="K318" i="10" a="1"/>
  <c r="N177" i="10" a="1"/>
  <c r="G54" i="10" a="1"/>
  <c r="AF388" i="10" a="1"/>
  <c r="AE204" i="10" a="1"/>
  <c r="L279" i="10" a="1"/>
  <c r="AA87" i="10" a="1"/>
  <c r="W276" i="10" a="1"/>
  <c r="G178" i="10" a="1"/>
  <c r="AB90" i="10" a="1"/>
  <c r="V23" i="10" a="1"/>
  <c r="M282" i="10" a="1"/>
  <c r="K321" i="10" a="1"/>
  <c r="G35" i="10" a="1"/>
  <c r="K374" i="10" a="1"/>
  <c r="AE394" i="10" a="1"/>
  <c r="Y207" i="10" a="1"/>
  <c r="H382" i="10" a="1"/>
  <c r="W184" i="10" a="1"/>
  <c r="Y261" i="10" a="1"/>
  <c r="V127" i="10" a="1"/>
  <c r="AC208" i="10" a="1"/>
  <c r="AD363" i="10" a="1"/>
  <c r="P128" i="10" a="1"/>
  <c r="X214" i="10" a="1"/>
  <c r="P189" i="10" a="1"/>
  <c r="N411" i="10" a="1"/>
  <c r="E252" i="10" a="1"/>
  <c r="E162" i="10" a="1"/>
  <c r="E129" i="10" a="1"/>
  <c r="Z410" i="10" a="1"/>
  <c r="E219" i="10" a="1"/>
  <c r="F4" i="10" a="1"/>
  <c r="AD247" i="10" a="1"/>
  <c r="L121" i="10" a="1"/>
  <c r="AC378" i="10" a="1"/>
  <c r="X257" i="10" a="1"/>
  <c r="Q210" i="10" a="1"/>
  <c r="U93" i="10" a="1"/>
  <c r="O351" i="10" a="1"/>
  <c r="T30" i="10" a="1"/>
  <c r="AD26" i="10" a="1"/>
  <c r="X401" i="10" a="1"/>
  <c r="W397" i="10" a="1"/>
  <c r="R266" i="10" a="1"/>
  <c r="V359" i="10" a="1"/>
  <c r="F232" i="10" a="1"/>
  <c r="N157" i="10" a="1"/>
  <c r="M388" i="10" a="1"/>
  <c r="X15" i="10" a="1"/>
  <c r="M278" i="10" a="1"/>
  <c r="I229" i="10" a="1"/>
  <c r="X219" i="10" a="1"/>
  <c r="E257" i="10" a="1"/>
  <c r="E210" i="10" a="1"/>
  <c r="AF297" i="10" a="1"/>
  <c r="AC91" i="10" a="1"/>
  <c r="K288" i="10" a="1"/>
  <c r="W251" i="10" a="1"/>
  <c r="R221" i="10" a="1"/>
  <c r="M10" i="10" a="1"/>
  <c r="G270" i="10" a="1"/>
  <c r="I86" i="10" a="1"/>
  <c r="U314" i="10" a="1"/>
  <c r="AC232" i="10" a="1"/>
  <c r="H277" i="10" a="1"/>
  <c r="I50" i="10" a="1"/>
  <c r="F399" i="10" a="1"/>
  <c r="AE354" i="10" a="1"/>
  <c r="AB228" i="10" a="1"/>
  <c r="R254" i="10" a="1"/>
  <c r="R32" i="10" a="1"/>
  <c r="AG117" i="10" a="1"/>
  <c r="V231" i="10" a="1"/>
  <c r="AG156" i="10" a="1"/>
  <c r="AH312" i="10" a="1"/>
  <c r="AE199" i="10" a="1"/>
  <c r="T255" i="10" a="1"/>
  <c r="Y241" i="10" a="1"/>
  <c r="J264" i="10" a="1"/>
  <c r="AA256" i="10" a="1"/>
  <c r="X303" i="10" a="1"/>
  <c r="H107" i="10" a="1"/>
  <c r="W151" i="10" a="1"/>
  <c r="G249" i="10" a="1"/>
  <c r="Z298" i="10" a="1"/>
  <c r="AH76" i="10" a="1"/>
  <c r="J89" i="10" a="1"/>
  <c r="AA390" i="10" a="1"/>
  <c r="AG342" i="10" a="1"/>
  <c r="Y274" i="10" a="1"/>
  <c r="Y180" i="10" a="1"/>
  <c r="H164" i="10" a="1"/>
  <c r="U82" i="10" a="1"/>
  <c r="AB66" i="10" a="1"/>
  <c r="U135" i="10" a="1"/>
  <c r="T18" i="10" a="1"/>
  <c r="R385" i="10" a="1"/>
  <c r="R361" i="10" a="1"/>
  <c r="I161" i="10" a="1"/>
  <c r="Z268" i="10" a="1"/>
  <c r="R375" i="10" a="1"/>
  <c r="Y76" i="10" a="1"/>
  <c r="AB302" i="10" a="1"/>
  <c r="F275" i="10" a="1"/>
  <c r="AF342" i="10" a="1"/>
  <c r="AC158" i="10" a="1"/>
  <c r="AA46" i="10" a="1"/>
  <c r="M153" i="10" a="1"/>
  <c r="U253" i="10" a="1"/>
  <c r="T272" i="10" a="1"/>
  <c r="AH294" i="10" a="1"/>
  <c r="X114" i="10" a="1"/>
  <c r="AE251" i="10" a="1"/>
  <c r="Z28" i="10" a="1"/>
  <c r="M119" i="10" a="1"/>
  <c r="AC116" i="10" a="1"/>
  <c r="R283" i="10" a="1"/>
  <c r="T329" i="10" a="1"/>
  <c r="AC169" i="10" a="1"/>
  <c r="AE355" i="10" a="1"/>
  <c r="P293" i="10" a="1"/>
  <c r="I225" i="10" a="1"/>
  <c r="U18" i="10" a="1"/>
  <c r="Y18" i="10" a="1"/>
  <c r="J364" i="10" a="1"/>
  <c r="T72" i="10" a="1"/>
  <c r="AD138" i="10" a="1"/>
  <c r="T39" i="10" a="1"/>
  <c r="Q64" i="10" a="1"/>
  <c r="Y175" i="10" a="1"/>
  <c r="F176" i="10" a="1"/>
  <c r="Y42" i="10" a="1"/>
  <c r="V229" i="10" a="1"/>
  <c r="AB285" i="10" a="1"/>
  <c r="AG26" i="10" a="1"/>
  <c r="Y59" i="10" a="1"/>
  <c r="AC327" i="10" a="1"/>
  <c r="X74" i="10" a="1"/>
  <c r="O168" i="10" a="1"/>
  <c r="X357" i="10" a="1"/>
  <c r="X279" i="10" a="1"/>
  <c r="R203" i="10" a="1"/>
  <c r="G198" i="10" a="1"/>
  <c r="AG237" i="10" a="1"/>
  <c r="AF45" i="10" a="1"/>
  <c r="Y172" i="10" a="1"/>
  <c r="AH273" i="10" a="1"/>
  <c r="L222" i="10" a="1"/>
  <c r="AC108" i="10" a="1"/>
  <c r="Z253" i="10" a="1"/>
  <c r="O408" i="10" a="1"/>
  <c r="Y16" i="10" a="1"/>
  <c r="AG324" i="10" a="1"/>
  <c r="O201" i="10" a="1"/>
  <c r="Q183" i="10" a="1"/>
  <c r="N124" i="10" a="1"/>
  <c r="G329" i="10" a="1"/>
  <c r="Y262" i="10" a="1"/>
  <c r="AG199" i="10" a="1"/>
  <c r="X277" i="10" a="1"/>
  <c r="AC98" i="10" a="1"/>
  <c r="K45" i="10" a="1"/>
  <c r="V78" i="10" a="1"/>
  <c r="AB262" i="10" a="1"/>
  <c r="J175" i="10" a="1"/>
  <c r="P246" i="10" a="1"/>
  <c r="X393" i="10" a="1"/>
  <c r="J150" i="10" a="1"/>
  <c r="Q108" i="10" a="1"/>
  <c r="J323" i="10" a="1"/>
  <c r="I68" i="10" a="1"/>
  <c r="P245" i="10" a="1"/>
  <c r="AD39" i="10" a="1"/>
  <c r="V343" i="10" a="1"/>
  <c r="O30" i="10" a="1"/>
  <c r="AB304" i="10" a="1"/>
  <c r="O371" i="10" a="1"/>
  <c r="AG335" i="10" a="1"/>
  <c r="V10" i="10" a="1"/>
  <c r="L174" i="10" a="1"/>
  <c r="X19" i="10" a="1"/>
  <c r="U353" i="10" a="1"/>
  <c r="T395" i="10" a="1"/>
  <c r="S19" i="10" a="1"/>
  <c r="G175" i="10" a="1"/>
  <c r="L363" i="10" a="1"/>
  <c r="N400" i="10" a="1"/>
  <c r="P61" i="10" a="1"/>
  <c r="P23" i="10" a="1"/>
  <c r="X292" i="10" a="1"/>
  <c r="U241" i="10" a="1"/>
  <c r="S40" i="10" a="1"/>
  <c r="N240" i="10" a="1"/>
  <c r="AC45" i="10" a="1"/>
  <c r="M404" i="10" a="1"/>
  <c r="AD283" i="10" a="1"/>
  <c r="N105" i="10" a="1"/>
  <c r="M272" i="10" a="1"/>
  <c r="K382" i="10" a="1"/>
  <c r="Y130" i="10" a="1"/>
  <c r="V404" i="10" a="1"/>
  <c r="Z261" i="10" a="1"/>
  <c r="X227" i="10" a="1"/>
  <c r="R316" i="10" a="1"/>
  <c r="AF77" i="10" a="1"/>
  <c r="R381" i="10" a="1"/>
  <c r="L217" i="10" a="1"/>
  <c r="AF257" i="10" a="1"/>
  <c r="AC34" i="10" a="1"/>
  <c r="AA363" i="10" a="1"/>
  <c r="V245" i="10" a="1"/>
  <c r="T390" i="10" a="1"/>
  <c r="AC203" i="10" a="1"/>
  <c r="O256" i="10" a="1"/>
  <c r="N292" i="10" a="1"/>
  <c r="Q320" i="10" a="1"/>
  <c r="AG192" i="10" a="1"/>
  <c r="AE389" i="10" a="1"/>
  <c r="AG373" i="10" a="1"/>
  <c r="Z239" i="10" a="1"/>
  <c r="AF177" i="10" a="1"/>
  <c r="AC63" i="10" a="1"/>
  <c r="L111" i="10" a="1"/>
  <c r="P209" i="10" a="1"/>
  <c r="AB377" i="10" a="1"/>
  <c r="K132" i="10" a="1"/>
  <c r="T70" i="10" a="1"/>
  <c r="V147" i="10" a="1"/>
  <c r="K10" i="10" a="1"/>
  <c r="W57" i="10" a="1"/>
  <c r="Q255" i="10" a="1"/>
  <c r="AF31" i="10" a="1"/>
  <c r="X42" i="10" a="1"/>
  <c r="U383" i="10" a="1"/>
  <c r="Y278" i="10" a="1"/>
  <c r="T73" i="10" a="1"/>
  <c r="AD250" i="10" a="1"/>
  <c r="V103" i="10" a="1"/>
  <c r="AG53" i="10" a="1"/>
  <c r="K378" i="10" a="1"/>
  <c r="R96" i="10" a="1"/>
  <c r="W335" i="10" a="1"/>
  <c r="L285" i="10" a="1"/>
  <c r="F341" i="10" a="1"/>
  <c r="J382" i="10" a="1"/>
  <c r="F9" i="10" a="1"/>
  <c r="AD405" i="10" a="1"/>
  <c r="Y27" i="10" a="1"/>
  <c r="V328" i="10" a="1"/>
  <c r="P181" i="10" a="1"/>
  <c r="T270" i="10" a="1"/>
  <c r="K305" i="10" a="1"/>
  <c r="H235" i="10" a="1"/>
  <c r="J202" i="10" a="1"/>
  <c r="X103" i="10" a="1"/>
  <c r="AB148" i="10" a="1"/>
  <c r="U44" i="10" a="1"/>
  <c r="AC296" i="10" a="1"/>
  <c r="AF239" i="10" a="1"/>
  <c r="AE365" i="10" a="1"/>
  <c r="R237" i="10" a="1"/>
  <c r="R66" i="10" a="1"/>
  <c r="Q392" i="10" a="1"/>
  <c r="Z208" i="10" a="1"/>
  <c r="T120" i="10" a="1"/>
  <c r="G313" i="10" a="1"/>
  <c r="V32" i="10" a="1"/>
  <c r="K361" i="10" a="1"/>
  <c r="M179" i="10" a="1"/>
  <c r="AE159" i="10" a="1"/>
  <c r="G234" i="10" a="1"/>
  <c r="P49" i="10" a="1"/>
  <c r="O241" i="10" a="1"/>
  <c r="P278" i="10" a="1"/>
  <c r="J347" i="10" a="1"/>
  <c r="X365" i="10" a="1"/>
  <c r="G113" i="10" a="1"/>
  <c r="AA151" i="10" a="1"/>
  <c r="AA262" i="10" a="1"/>
  <c r="P258" i="10" a="1"/>
  <c r="Q302" i="10" a="1"/>
  <c r="J50" i="10" a="1"/>
  <c r="N221" i="10" a="1"/>
  <c r="Q240" i="10" a="1"/>
  <c r="AB261" i="10" a="1"/>
  <c r="AD15" i="10" a="1"/>
  <c r="X260" i="10" a="1"/>
  <c r="AB234" i="10" a="1"/>
  <c r="K112" i="10" a="1"/>
  <c r="AD279" i="10" a="1"/>
  <c r="I303" i="10" a="1"/>
  <c r="W181" i="10" a="1"/>
  <c r="I51" i="10" a="1"/>
  <c r="AF153" i="10" a="1"/>
  <c r="AC398" i="10" a="1"/>
  <c r="AC171" i="10" a="1"/>
  <c r="AF43" i="10" a="1"/>
  <c r="X140" i="10" a="1"/>
  <c r="AA274" i="10" a="1"/>
  <c r="Y389" i="10" a="1"/>
  <c r="H323" i="10" a="1"/>
  <c r="L130" i="10" a="1"/>
  <c r="Y310" i="10" a="1"/>
  <c r="T64" i="10" a="1"/>
  <c r="U15" i="10" a="1"/>
  <c r="S240" i="10" a="1"/>
  <c r="AG239" i="10" a="1"/>
  <c r="Z64" i="10" a="1"/>
  <c r="J130" i="10" a="1"/>
  <c r="F294" i="10" a="1"/>
  <c r="AG151" i="10" a="1"/>
  <c r="Y400" i="10" a="1"/>
  <c r="J324" i="10" a="1"/>
  <c r="R248" i="10" a="1"/>
  <c r="Q126" i="10" a="1"/>
  <c r="R193" i="10" a="1"/>
  <c r="U386" i="10" a="1"/>
  <c r="Q233" i="10" a="1"/>
  <c r="I248" i="10" a="1"/>
  <c r="J23" i="10" a="1"/>
  <c r="W143" i="10" a="1"/>
  <c r="AE377" i="10" a="1"/>
  <c r="AA279" i="10" a="1"/>
  <c r="J206" i="10" a="1"/>
  <c r="AD137" i="10" a="1"/>
  <c r="AH117" i="10" a="1"/>
  <c r="Z24" i="10" a="1"/>
  <c r="AB354" i="10" a="1"/>
  <c r="Y279" i="10" a="1"/>
  <c r="X149" i="10" a="1"/>
  <c r="U226" i="10" a="1"/>
  <c r="V188" i="10" a="1"/>
  <c r="Y255" i="10" a="1"/>
  <c r="Q179" i="10" a="1"/>
  <c r="S116" i="10" a="1"/>
  <c r="AC204" i="10" a="1"/>
  <c r="J300" i="10" a="1"/>
  <c r="AC14" i="10" a="1"/>
  <c r="S213" i="10" a="1"/>
  <c r="G267" i="10" a="1"/>
  <c r="K247" i="10" a="1"/>
  <c r="Q29" i="10" a="1"/>
  <c r="M238" i="10" a="1"/>
  <c r="I44" i="10" a="1"/>
  <c r="AC193" i="10" a="1"/>
  <c r="U148" i="10" a="1"/>
  <c r="G364" i="10" a="1"/>
  <c r="P118" i="10" a="1"/>
  <c r="X321" i="10" a="1"/>
  <c r="S28" i="10" a="1"/>
  <c r="AC178" i="10" a="1"/>
  <c r="R242" i="10" a="1"/>
  <c r="X225" i="10" a="1"/>
  <c r="W140" i="10" a="1"/>
  <c r="G63" i="10" a="1"/>
  <c r="Q152" i="10" a="1"/>
  <c r="AD99" i="10" a="1"/>
  <c r="G273" i="10" a="1"/>
  <c r="E328" i="10" a="1"/>
  <c r="E113" i="10" a="1"/>
  <c r="E209" i="10" a="1"/>
  <c r="E53" i="10" a="1"/>
  <c r="E197" i="10" a="1"/>
  <c r="AC295" i="10" a="1"/>
  <c r="N381" i="10" a="1"/>
  <c r="M12" i="10" a="1"/>
  <c r="F253" i="10" a="1"/>
  <c r="X220" i="10" a="1"/>
  <c r="H340" i="10" a="1"/>
  <c r="V379" i="10" a="1"/>
  <c r="AC329" i="10" a="1"/>
  <c r="U105" i="10" a="1"/>
  <c r="R240" i="10" a="1"/>
  <c r="AA53" i="10" a="1"/>
  <c r="N12" i="10" a="1"/>
  <c r="Y100" i="10" a="1"/>
  <c r="S138" i="10" a="1"/>
  <c r="S147" i="10" a="1"/>
  <c r="W172" i="10" a="1"/>
  <c r="T100" i="10" a="1"/>
  <c r="J231" i="10" a="1"/>
  <c r="AH13" i="10" a="1"/>
  <c r="AA385" i="10" a="1"/>
  <c r="T213" i="10" a="1"/>
  <c r="O253" i="10" a="1"/>
  <c r="N174" i="10" a="1"/>
  <c r="T208" i="10" a="1"/>
  <c r="X156" i="10" a="1"/>
  <c r="AH26" i="10" a="1"/>
  <c r="AD273" i="10" a="1"/>
  <c r="AC105" i="10" a="1"/>
  <c r="AD327" i="10" a="1"/>
  <c r="T195" i="10" a="1"/>
  <c r="T284" i="10" a="1"/>
  <c r="W22" i="10" a="1"/>
  <c r="R109" i="10" a="1"/>
  <c r="Q142" i="10" a="1"/>
  <c r="W261" i="10" a="1"/>
  <c r="R365" i="10" a="1"/>
  <c r="Z143" i="10" a="1"/>
  <c r="G31" i="10" a="1"/>
  <c r="Y215" i="10" a="1"/>
  <c r="U28" i="10" a="1"/>
  <c r="AE279" i="10" a="1"/>
  <c r="X13" i="10" a="1"/>
  <c r="X268" i="10" a="1"/>
  <c r="F23" i="10" a="1"/>
  <c r="J369" i="10" a="1"/>
  <c r="Y228" i="10" a="1"/>
  <c r="W100" i="10" a="1"/>
  <c r="W130" i="10" a="1"/>
  <c r="M47" i="10" a="1"/>
  <c r="Y126" i="10" a="1"/>
  <c r="M54" i="10" a="1"/>
  <c r="T190" i="10" a="1"/>
  <c r="U236" i="10" a="1"/>
  <c r="Y55" i="10" a="1"/>
  <c r="X117" i="10" a="1"/>
  <c r="M104" i="10" a="1"/>
  <c r="S13" i="10" a="1"/>
  <c r="AB124" i="10" a="1"/>
  <c r="M151" i="10" a="1"/>
  <c r="Y193" i="10" a="1"/>
  <c r="AA153" i="10" a="1"/>
  <c r="L89" i="10" a="1"/>
  <c r="AA169" i="10" a="1"/>
  <c r="U41" i="10" a="1"/>
  <c r="O251" i="10" a="1"/>
  <c r="AA196" i="10" a="1"/>
  <c r="AF336" i="10" a="1"/>
  <c r="P15" i="10" a="1"/>
  <c r="R104" i="10" a="1"/>
  <c r="AF267" i="10" a="1"/>
  <c r="AG287" i="10" a="1"/>
  <c r="F121" i="10" a="1"/>
  <c r="T365" i="10" a="1"/>
  <c r="I19" i="10" a="1"/>
  <c r="O100" i="10" a="1"/>
  <c r="V197" i="10" a="1"/>
  <c r="N234" i="10" a="1"/>
  <c r="U268" i="10" a="1"/>
  <c r="Q386" i="10" a="1"/>
  <c r="K209" i="10" a="1"/>
  <c r="AF112" i="10" a="1"/>
  <c r="Q176" i="10" a="1"/>
  <c r="AC408" i="10" a="1"/>
  <c r="Q254" i="10" a="1"/>
  <c r="J259" i="10" a="1"/>
  <c r="Y282" i="10" a="1"/>
  <c r="G144" i="10" a="1"/>
  <c r="AE347" i="10" a="1"/>
  <c r="T181" i="10" a="1"/>
  <c r="AD193" i="10" a="1"/>
  <c r="Y117" i="10" a="1"/>
  <c r="AF248" i="10" a="1"/>
  <c r="O79" i="10" a="1"/>
  <c r="AD343" i="10" a="1"/>
  <c r="AC279" i="10" a="1"/>
  <c r="AH333" i="10" a="1"/>
  <c r="S226" i="10" a="1"/>
  <c r="G158" i="10" a="1"/>
  <c r="U272" i="10" a="1"/>
  <c r="AB60" i="10" a="1"/>
  <c r="F323" i="10" a="1"/>
  <c r="AH156" i="10" a="1"/>
  <c r="AD229" i="10" a="1"/>
  <c r="G45" i="10" a="1"/>
  <c r="L336" i="10" a="1"/>
  <c r="T154" i="10" a="1"/>
  <c r="I358" i="10" a="1"/>
  <c r="Y60" i="10" a="1"/>
  <c r="J404" i="10" a="1"/>
  <c r="T214" i="10" a="1"/>
  <c r="P42" i="10" a="1"/>
  <c r="AD275" i="10" a="1"/>
  <c r="V64" i="10" a="1"/>
  <c r="I211" i="10" a="1"/>
  <c r="R110" i="10" a="1"/>
  <c r="S140" i="10" a="1"/>
  <c r="AD160" i="10" a="1"/>
  <c r="N164" i="10" a="1"/>
  <c r="W405" i="10" a="1"/>
  <c r="Z283" i="10" a="1"/>
  <c r="AH176" i="10" a="1"/>
  <c r="T229" i="10" a="1"/>
  <c r="AC250" i="10" a="1"/>
  <c r="I31" i="10" a="1"/>
  <c r="W9" i="10" a="1"/>
  <c r="AE240" i="10" a="1"/>
  <c r="V225" i="10" a="1"/>
  <c r="H358" i="10" a="1"/>
  <c r="F301" i="10" a="1"/>
  <c r="S261" i="10" a="1"/>
  <c r="L69" i="10" a="1"/>
  <c r="P361" i="10" a="1"/>
  <c r="Y399" i="10" a="1"/>
  <c r="M225" i="10" a="1"/>
  <c r="T191" i="10" a="1"/>
  <c r="F137" i="10" a="1"/>
  <c r="Z40" i="10" a="1"/>
  <c r="N130" i="10" a="1"/>
  <c r="AH134" i="10" a="1"/>
  <c r="L93" i="10" a="1"/>
  <c r="X203" i="10" a="1"/>
  <c r="Y370" i="10" a="1"/>
  <c r="AC394" i="10" a="1"/>
  <c r="N16" i="10" a="1"/>
  <c r="V345" i="10" a="1"/>
  <c r="H95" i="10" a="1"/>
  <c r="AH239" i="10" a="1"/>
  <c r="L381" i="10" a="1"/>
  <c r="K310" i="10" a="1"/>
  <c r="AH204" i="10" a="1"/>
  <c r="E345" i="10" a="1"/>
  <c r="E182" i="10" a="1"/>
  <c r="E163" i="10" a="1"/>
  <c r="E369" i="10" a="1"/>
  <c r="E178" i="10" a="1"/>
  <c r="E313" i="10" a="1"/>
  <c r="AC33" i="10" a="1"/>
  <c r="AG312" i="10" a="1"/>
  <c r="K277" i="10" a="1"/>
  <c r="G145" i="10" a="1"/>
  <c r="G403" i="10" a="1"/>
  <c r="W356" i="10" a="1"/>
  <c r="K256" i="10" a="1"/>
  <c r="Q389" i="10" a="1"/>
  <c r="AH222" i="10" a="1"/>
  <c r="R7" i="10" a="1"/>
  <c r="AE89" i="10" a="1"/>
  <c r="G342" i="10" a="1"/>
  <c r="Q118" i="10" a="1"/>
  <c r="Y86" i="10" a="1"/>
  <c r="AD263" i="10" a="1"/>
  <c r="W367" i="10" a="1"/>
  <c r="V278" i="10" a="1"/>
  <c r="L178" i="10" a="1"/>
  <c r="N373" i="10" a="1"/>
  <c r="AD337" i="10" a="1"/>
  <c r="AH194" i="10" a="1"/>
  <c r="H191" i="10" a="1"/>
  <c r="W13" i="10" a="1"/>
  <c r="AB382" i="10" a="1"/>
  <c r="R191" i="10" a="1"/>
  <c r="M402" i="10" a="1"/>
  <c r="AC347" i="10" a="1"/>
  <c r="Q165" i="10" a="1"/>
  <c r="Y275" i="10" a="1"/>
  <c r="J258" i="10" a="1"/>
  <c r="AF382" i="10" a="1"/>
  <c r="G269" i="10" a="1"/>
  <c r="J359" i="10" a="1"/>
  <c r="AG226" i="10" a="1"/>
  <c r="AA344" i="10" a="1"/>
  <c r="Y224" i="10" a="1"/>
  <c r="AC72" i="10" a="1"/>
  <c r="M210" i="10" a="1"/>
  <c r="R209" i="10" a="1"/>
  <c r="V295" i="10" a="1"/>
  <c r="R128" i="10" a="1"/>
  <c r="S295" i="10" a="1"/>
  <c r="W67" i="10" a="1"/>
  <c r="U8" i="10" a="1"/>
  <c r="AH298" i="10" a="1"/>
  <c r="AH63" i="10" a="1"/>
  <c r="R226" i="10" a="1"/>
  <c r="P342" i="10" a="1"/>
  <c r="Y327" i="10" a="1"/>
  <c r="AG66" i="10" a="1"/>
  <c r="U176" i="10" a="1"/>
  <c r="W150" i="10" a="1"/>
  <c r="AD163" i="10" a="1"/>
  <c r="M260" i="10" a="1"/>
  <c r="AC278" i="10" a="1"/>
  <c r="AA249" i="10" a="1"/>
  <c r="L160" i="10" a="1"/>
  <c r="S166" i="10" a="1"/>
  <c r="U63" i="10" a="1"/>
  <c r="L147" i="10" a="1"/>
  <c r="L84" i="10" a="1"/>
  <c r="AG118" i="10" a="1"/>
  <c r="L140" i="10" a="1"/>
  <c r="V145" i="10" a="1"/>
  <c r="I64" i="10" a="1"/>
  <c r="AF110" i="10" a="1"/>
  <c r="AG27" i="10" a="1"/>
  <c r="M266" i="10" a="1"/>
  <c r="Y82" i="10" a="1"/>
  <c r="H133" i="10" a="1"/>
  <c r="J163" i="10" a="1"/>
  <c r="AD180" i="10" a="1"/>
  <c r="R259" i="10" a="1"/>
  <c r="AC311" i="10" a="1"/>
  <c r="N230" i="10" a="1"/>
  <c r="F368" i="10" a="1"/>
  <c r="S220" i="10" a="1"/>
  <c r="M150" i="10" a="1"/>
  <c r="X154" i="10" a="1"/>
  <c r="AD157" i="10" a="1"/>
  <c r="F35" i="10" a="1"/>
  <c r="J220" i="10" a="1"/>
  <c r="K160" i="10" a="1"/>
  <c r="J279" i="10" a="1"/>
  <c r="V164" i="10" a="1"/>
  <c r="AG103" i="10" a="1"/>
  <c r="T246" i="10" a="1"/>
  <c r="AF73" i="10" a="1"/>
  <c r="P204" i="10" a="1"/>
  <c r="G231" i="10" a="1"/>
  <c r="G208" i="10" a="1"/>
  <c r="F47" i="10" a="1"/>
  <c r="G251" i="10" a="1"/>
  <c r="P233" i="10" a="1"/>
  <c r="S319" i="10" a="1"/>
  <c r="W159" i="10" a="1"/>
  <c r="X166" i="10" a="1"/>
  <c r="AF57" i="10" a="1"/>
  <c r="J265" i="10" a="1"/>
  <c r="Z167" i="10" a="1"/>
  <c r="L252" i="10" a="1"/>
  <c r="V279" i="10" a="1"/>
  <c r="S199" i="10" a="1"/>
  <c r="Q61" i="10" a="1"/>
  <c r="G195" i="10" a="1"/>
  <c r="Y125" i="10" a="1"/>
  <c r="G240" i="10" a="1"/>
  <c r="Q66" i="10" a="1"/>
  <c r="I28" i="10" a="1"/>
  <c r="AC92" i="10" a="1"/>
  <c r="AD272" i="10" a="1"/>
  <c r="F325" i="10" a="1"/>
  <c r="Y30" i="10" a="1"/>
  <c r="R152" i="10" a="1"/>
  <c r="L21" i="10" a="1"/>
  <c r="AH210" i="10" a="1"/>
  <c r="X82" i="10" a="1"/>
  <c r="AF111" i="10" a="1"/>
  <c r="Y151" i="10" a="1"/>
  <c r="T164" i="10" a="1"/>
  <c r="R301" i="10" a="1"/>
  <c r="Y301" i="10" a="1"/>
  <c r="AG357" i="10" a="1"/>
  <c r="V9" i="10" a="1"/>
  <c r="F120" i="10" a="1"/>
  <c r="O69" i="10" a="1"/>
  <c r="W196" i="10" a="1"/>
  <c r="AH131" i="10" a="1"/>
  <c r="Y91" i="10" a="1"/>
  <c r="Q239" i="10" a="1"/>
  <c r="AC43" i="10" a="1"/>
  <c r="Q125" i="10" a="1"/>
  <c r="U364" i="10" a="1"/>
  <c r="AE256" i="10" a="1"/>
  <c r="AB48" i="10" a="1"/>
  <c r="R84" i="10" a="1"/>
  <c r="X209" i="10" a="1"/>
  <c r="AB82" i="10" a="1"/>
  <c r="Q9" i="10" a="1"/>
  <c r="Y10" i="10" a="1"/>
  <c r="N77" i="10" a="1"/>
  <c r="W260" i="10" a="1"/>
  <c r="AE215" i="10" a="1"/>
  <c r="Z216" i="10" a="1"/>
  <c r="Y39" i="10" a="1"/>
  <c r="AF386" i="10" a="1"/>
  <c r="Z95" i="10" a="1"/>
  <c r="AB227" i="10" a="1"/>
  <c r="K49" i="10" a="1"/>
  <c r="O148" i="10" a="1"/>
  <c r="E23" i="10" a="1"/>
  <c r="E151" i="10" a="1"/>
  <c r="E32" i="10" a="1"/>
  <c r="E213" i="10" a="1"/>
  <c r="E327" i="10" a="1"/>
  <c r="E281" i="10" a="1"/>
  <c r="T286" i="10" a="1"/>
  <c r="U224" i="10" a="1"/>
  <c r="G37" i="10" a="1"/>
  <c r="W92" i="10" a="1"/>
  <c r="P239" i="10" a="1"/>
  <c r="Z164" i="10" a="1"/>
  <c r="AE158" i="10" a="1"/>
  <c r="AB396" i="10" a="1"/>
  <c r="AH64" i="10" a="1"/>
  <c r="AA257" i="10" a="1"/>
  <c r="G174" i="10" a="1"/>
  <c r="V223" i="10" a="1"/>
  <c r="AD17" i="10" a="1"/>
  <c r="R92" i="10" a="1"/>
  <c r="P151" i="10" a="1"/>
  <c r="V297" i="10" a="1"/>
  <c r="F264" i="10" a="1"/>
  <c r="AD148" i="10" a="1"/>
  <c r="L257" i="10" a="1"/>
  <c r="V287" i="10" a="1"/>
  <c r="AG85" i="10" a="1"/>
  <c r="N213" i="10" a="1"/>
  <c r="L145" i="10" a="1"/>
  <c r="Z148" i="10" a="1"/>
  <c r="U332" i="10" a="1"/>
  <c r="AG174" i="10" a="1"/>
  <c r="AG241" i="10" a="1"/>
  <c r="P255" i="10" a="1"/>
  <c r="AA100" i="10" a="1"/>
  <c r="AG252" i="10" a="1"/>
  <c r="AD301" i="10" a="1"/>
  <c r="AG329" i="10" a="1"/>
  <c r="AB133" i="10" a="1"/>
  <c r="T170" i="10" a="1"/>
  <c r="I106" i="10" a="1"/>
  <c r="Q318" i="10" a="1"/>
  <c r="G397" i="10" a="1"/>
  <c r="X228" i="10" a="1"/>
  <c r="N195" i="10" a="1"/>
  <c r="AH248" i="10" a="1"/>
  <c r="O318" i="10" a="1"/>
  <c r="AF138" i="10" a="1"/>
  <c r="AC25" i="10" a="1"/>
  <c r="AH351" i="10" a="1"/>
  <c r="AF143" i="10" a="1"/>
  <c r="T299" i="10" a="1"/>
  <c r="J140" i="10" a="1"/>
  <c r="K201" i="10" a="1"/>
  <c r="AD123" i="10" a="1"/>
  <c r="R143" i="10" a="1"/>
  <c r="J73" i="10" a="1"/>
  <c r="Z102" i="10" a="1"/>
  <c r="S230" i="10" a="1"/>
  <c r="M172" i="10" a="1"/>
  <c r="AE105" i="10" a="1"/>
  <c r="AA180" i="10" a="1"/>
  <c r="AA75" i="10" a="1"/>
  <c r="M122" i="10" a="1"/>
  <c r="AG112" i="10" a="1"/>
  <c r="AC111" i="10" a="1"/>
  <c r="AG246" i="10" a="1"/>
  <c r="AD230" i="10" a="1"/>
  <c r="W386" i="10" a="1"/>
  <c r="X208" i="10" a="1"/>
  <c r="U237" i="10" a="1"/>
  <c r="W72" i="10" a="1"/>
  <c r="I321" i="10" a="1"/>
  <c r="M42" i="10" a="1"/>
  <c r="AF391" i="10" a="1"/>
  <c r="AA325" i="10" a="1"/>
  <c r="F361" i="10" a="1"/>
  <c r="AA82" i="10" a="1"/>
  <c r="G263" i="10" a="1"/>
  <c r="X240" i="10" a="1"/>
  <c r="Z318" i="10" a="1"/>
  <c r="H392" i="10" a="1"/>
  <c r="W48" i="10" a="1"/>
  <c r="V26" i="10" a="1"/>
  <c r="R86" i="10" a="1"/>
  <c r="AC328" i="10" a="1"/>
  <c r="J254" i="10" a="1"/>
  <c r="F369" i="10" a="1"/>
  <c r="P148" i="10" a="1"/>
  <c r="AH21" i="10" a="1"/>
  <c r="T45" i="10" a="1"/>
  <c r="N187" i="10" a="1"/>
  <c r="O399" i="10" a="1"/>
  <c r="K177" i="10" a="1"/>
  <c r="K224" i="10" a="1"/>
  <c r="F210" i="10" a="1"/>
  <c r="I352" i="10" a="1"/>
  <c r="P259" i="10" a="1"/>
  <c r="Y254" i="10" a="1"/>
  <c r="T92" i="10" a="1"/>
  <c r="AE227" i="10" a="1"/>
  <c r="Z74" i="10" a="1"/>
  <c r="K215" i="10" a="1"/>
  <c r="W176" i="10" a="1"/>
  <c r="L241" i="10" a="1"/>
  <c r="Z361" i="10" a="1"/>
  <c r="AB83" i="10" a="1"/>
  <c r="W212" i="10" a="1"/>
  <c r="O258" i="10" a="1"/>
  <c r="V243" i="10" a="1"/>
  <c r="H161" i="10" a="1"/>
  <c r="Y110" i="10" a="1"/>
  <c r="G182" i="10" a="1"/>
  <c r="J104" i="10" a="1"/>
  <c r="AA235" i="10" a="1"/>
  <c r="F189" i="10" a="1"/>
  <c r="Z207" i="10" a="1"/>
  <c r="L276" i="10" a="1"/>
  <c r="N269" i="10" a="1"/>
  <c r="G336" i="10" a="1"/>
  <c r="Y187" i="10" a="1"/>
  <c r="N88" i="10" a="1"/>
  <c r="E387" i="10" a="1"/>
  <c r="E308" i="10" a="1"/>
  <c r="E193" i="10" a="1"/>
  <c r="E177" i="10" a="1"/>
  <c r="E171" i="10" a="1"/>
  <c r="AB159" i="10" a="1"/>
  <c r="N346" i="10" a="1"/>
  <c r="W10" i="10" a="1"/>
  <c r="K123" i="10" a="1"/>
  <c r="AA218" i="10" a="1"/>
  <c r="P132" i="10" a="1"/>
  <c r="V215" i="10" a="1"/>
  <c r="AG8" i="10" a="1"/>
  <c r="O147" i="10" a="1"/>
  <c r="Z209" i="10" a="1"/>
  <c r="AC11" i="10" a="1"/>
  <c r="K140" i="10" a="1"/>
  <c r="P55" i="10" a="1"/>
  <c r="AH368" i="10" a="1"/>
  <c r="Z245" i="10" a="1"/>
  <c r="E149" i="10" a="1"/>
  <c r="E277" i="10" a="1"/>
  <c r="Y23" i="10" a="1"/>
  <c r="X129" i="10" a="1"/>
  <c r="I408" i="10" a="1"/>
  <c r="V176" i="10" a="1"/>
  <c r="H266" i="10" a="1"/>
  <c r="L187" i="10" a="1"/>
  <c r="M340" i="10" a="1"/>
  <c r="AD262" i="10" a="1"/>
  <c r="N45" i="10" a="1"/>
  <c r="AC81" i="10" a="1"/>
  <c r="I246" i="10" a="1"/>
  <c r="L262" i="10" a="1"/>
  <c r="AH330" i="10" a="1"/>
  <c r="W33" i="10" a="1"/>
  <c r="J230" i="10" a="1"/>
  <c r="AB397" i="10" a="1"/>
  <c r="L150" i="10" a="1"/>
  <c r="J41" i="10" a="1"/>
  <c r="Q224" i="10" a="1"/>
  <c r="AF204" i="10" a="1"/>
  <c r="O213" i="10" a="1"/>
  <c r="W308" i="10" a="1"/>
  <c r="L165" i="10" a="1"/>
  <c r="G320" i="10" a="1"/>
  <c r="AC113" i="10" a="1"/>
  <c r="Z155" i="10" a="1"/>
  <c r="Z357" i="10" a="1"/>
  <c r="Z273" i="10" a="1"/>
  <c r="AD12" i="10" a="1"/>
  <c r="R232" i="10" a="1"/>
  <c r="AE400" i="10" a="1"/>
  <c r="L192" i="10" a="1"/>
  <c r="I130" i="10" a="1"/>
  <c r="AB144" i="10" a="1"/>
  <c r="Q400" i="10" a="1"/>
  <c r="AD383" i="10" a="1"/>
  <c r="Z358" i="10" a="1"/>
  <c r="U407" i="10" a="1"/>
  <c r="AB61" i="10" a="1"/>
  <c r="S187" i="10" a="1"/>
  <c r="AC7" i="10" a="1"/>
  <c r="P16" i="10" a="1"/>
  <c r="R72" i="10" a="1"/>
  <c r="X195" i="10" a="1"/>
  <c r="G160" i="10" a="1"/>
  <c r="W222" i="10" a="1"/>
  <c r="K271" i="10" a="1"/>
  <c r="Y396" i="10" a="1"/>
  <c r="AC97" i="10" a="1"/>
  <c r="N239" i="10" a="1"/>
  <c r="G223" i="10" a="1"/>
  <c r="M255" i="10" a="1"/>
  <c r="AH98" i="10" a="1"/>
  <c r="AB399" i="10" a="1"/>
  <c r="K74" i="10" a="1"/>
  <c r="AF89" i="10" a="1"/>
  <c r="AC95" i="10" a="1"/>
  <c r="AC269" i="10" a="1"/>
  <c r="P391" i="10" a="1"/>
  <c r="AD271" i="10" a="1"/>
  <c r="AC270" i="10" a="1"/>
  <c r="I242" i="10" a="1"/>
  <c r="AF229" i="10" a="1"/>
  <c r="Z241" i="10" a="1"/>
  <c r="Q357" i="10" a="1"/>
  <c r="AC71" i="10" a="1"/>
  <c r="R195" i="10" a="1"/>
  <c r="U167" i="10" a="1"/>
  <c r="Z52" i="10" a="1"/>
  <c r="K155" i="10" a="1"/>
  <c r="K332" i="10" a="1"/>
  <c r="R388" i="10" a="1"/>
  <c r="L313" i="10" a="1"/>
  <c r="O405" i="10" a="1"/>
  <c r="AF175" i="10" a="1"/>
  <c r="R171" i="10" a="1"/>
  <c r="K368" i="10" a="1"/>
  <c r="X383" i="10" a="1"/>
  <c r="F85" i="10" a="1"/>
  <c r="U233" i="10" a="1"/>
  <c r="Q121" i="10" a="1"/>
  <c r="P161" i="10" a="1"/>
  <c r="V114" i="10" a="1"/>
  <c r="J114" i="10" a="1"/>
  <c r="AF245" i="10" a="1"/>
  <c r="P152" i="10" a="1"/>
  <c r="N84" i="10" a="1"/>
  <c r="AH166" i="10" a="1"/>
  <c r="Q137" i="10" a="1"/>
  <c r="J91" i="10" a="1"/>
  <c r="L310" i="10" a="1"/>
  <c r="L335" i="10" a="1"/>
  <c r="T184" i="10" a="1"/>
  <c r="AD70" i="10" a="1"/>
  <c r="F282" i="10" a="1"/>
  <c r="Q337" i="10" a="1"/>
  <c r="AF211" i="10" a="1"/>
  <c r="U229" i="10" a="1"/>
  <c r="AH189" i="10" a="1"/>
  <c r="AA387" i="10" a="1"/>
  <c r="S269" i="10" a="1"/>
  <c r="H166" i="10" a="1"/>
  <c r="F250" i="10" a="1"/>
  <c r="Z325" i="10" a="1"/>
  <c r="R366" i="10" a="1"/>
  <c r="AD342" i="10" a="1"/>
  <c r="AC139" i="10" a="1"/>
  <c r="M102" i="10" a="1"/>
  <c r="AF120" i="10" a="1"/>
  <c r="AD122" i="10" a="1"/>
  <c r="AC318" i="10" a="1"/>
  <c r="AD357" i="10" a="1"/>
  <c r="J384" i="10" a="1"/>
  <c r="X23" i="10" a="1"/>
  <c r="H371" i="10" a="1"/>
  <c r="J255" i="10" a="1"/>
  <c r="AC324" i="10" a="1"/>
  <c r="X175" i="10" a="1"/>
  <c r="AE96" i="10" a="1"/>
  <c r="T109" i="10" a="1"/>
  <c r="Y242" i="10" a="1"/>
  <c r="AG372" i="10" a="1"/>
  <c r="K135" i="10" a="1"/>
  <c r="S224" i="10" a="1"/>
  <c r="P175" i="10" a="1"/>
  <c r="Q115" i="10" a="1"/>
  <c r="M243" i="10" a="1"/>
  <c r="H231" i="10" a="1"/>
  <c r="O229" i="10" a="1"/>
  <c r="AB140" i="10" a="1"/>
  <c r="T317" i="10" a="1"/>
  <c r="V369" i="10" a="1"/>
  <c r="V393" i="10" a="1"/>
  <c r="Q117" i="10" a="1"/>
  <c r="Z162" i="10" a="1"/>
  <c r="O174" i="10" a="1"/>
  <c r="Q404" i="10" a="1"/>
  <c r="R73" i="10" a="1"/>
  <c r="T239" i="10" a="1"/>
  <c r="U34" i="10" a="1"/>
  <c r="S68" i="10" a="1"/>
  <c r="O396" i="10" a="1"/>
  <c r="G326" i="10" a="1"/>
  <c r="Y83" i="10" a="1"/>
  <c r="G127" i="10" a="1"/>
  <c r="G120" i="10" a="1"/>
  <c r="F99" i="10" a="1"/>
  <c r="H193" i="10" a="1"/>
  <c r="U389" i="10" a="1"/>
  <c r="AE258" i="10" a="1"/>
  <c r="J20" i="10" a="1"/>
  <c r="W30" i="10" a="1"/>
  <c r="H257" i="10" a="1"/>
  <c r="AE194" i="10" a="1"/>
  <c r="P251" i="10" a="1"/>
  <c r="AA52" i="10" a="1"/>
  <c r="R16" i="10" a="1"/>
  <c r="P170" i="10" a="1"/>
  <c r="K94" i="10" a="1"/>
  <c r="G150" i="10" a="1"/>
  <c r="M274" i="10" a="1"/>
  <c r="N295" i="10" a="1"/>
  <c r="R294" i="10" a="1"/>
  <c r="AD143" i="10" a="1"/>
  <c r="V153" i="10" a="1"/>
  <c r="W192" i="10" a="1"/>
  <c r="L206" i="10" a="1"/>
  <c r="G201" i="10" a="1"/>
  <c r="AF236" i="10" a="1"/>
  <c r="AG71" i="10" a="1"/>
  <c r="X378" i="10" a="1"/>
  <c r="AE34" i="10" a="1"/>
  <c r="AE9" i="10" a="1"/>
  <c r="R214" i="10" a="1"/>
  <c r="N126" i="10" a="1"/>
  <c r="AD189" i="10" a="1"/>
  <c r="R265" i="10" a="1"/>
  <c r="Y206" i="10" a="1"/>
  <c r="P11" i="10" a="1"/>
  <c r="N258" i="10" a="1"/>
  <c r="AD151" i="10" a="1"/>
  <c r="Z369" i="10" a="1"/>
  <c r="P289" i="10" a="1"/>
  <c r="M129" i="10" a="1"/>
  <c r="H204" i="10" a="1"/>
  <c r="J99" i="10" a="1"/>
  <c r="K158" i="10" a="1"/>
  <c r="AC123" i="10" a="1"/>
  <c r="H284" i="10" a="1"/>
  <c r="AD37" i="10" a="1"/>
  <c r="I38" i="10" a="1"/>
  <c r="N62" i="10" a="1"/>
  <c r="P220" i="10" a="1"/>
  <c r="P156" i="10" a="1"/>
  <c r="G163" i="10" a="1"/>
  <c r="M143" i="10" a="1"/>
  <c r="AE274" i="10" a="1"/>
  <c r="AA380" i="10" a="1"/>
  <c r="Q171" i="10" a="1"/>
  <c r="S161" i="10" a="1"/>
  <c r="I269" i="10" a="1"/>
  <c r="F157" i="10" a="1"/>
  <c r="X73" i="10" a="1"/>
  <c r="AC53" i="10" a="1"/>
  <c r="N319" i="10" a="1"/>
  <c r="F259" i="10" a="1"/>
  <c r="W277" i="10" a="1"/>
  <c r="R103" i="10" a="1"/>
  <c r="N122" i="10" a="1"/>
  <c r="N267" i="10" a="1"/>
  <c r="AH36" i="10" a="1"/>
  <c r="P240" i="10" a="1"/>
  <c r="P270" i="10" a="1"/>
  <c r="AD351" i="10" a="1"/>
  <c r="L201" i="10" a="1"/>
  <c r="AG84" i="10" a="1"/>
  <c r="W90" i="10" a="1"/>
  <c r="K150" i="10" a="1"/>
  <c r="AA264" i="10" a="1"/>
  <c r="AD253" i="10" a="1"/>
  <c r="AB12" i="10" a="1"/>
  <c r="T89" i="10" a="1"/>
  <c r="K72" i="10" a="1"/>
  <c r="AF96" i="10" a="1"/>
  <c r="U30" i="10" a="1"/>
  <c r="N115" i="10" a="1"/>
  <c r="W197" i="10" a="1"/>
  <c r="Q33" i="10" a="1"/>
  <c r="Q149" i="10" a="1"/>
  <c r="U117" i="10" a="1"/>
  <c r="M209" i="10" a="1"/>
  <c r="AC184" i="10" a="1"/>
  <c r="X134" i="10" a="1"/>
  <c r="X126" i="10" a="1"/>
  <c r="AE47" i="10" a="1"/>
  <c r="X131" i="10" a="1"/>
  <c r="K47" i="10" a="1"/>
  <c r="M169" i="10" a="1"/>
  <c r="X100" i="10" a="1"/>
  <c r="E315" i="10" a="1"/>
  <c r="E155" i="10" a="1"/>
  <c r="E297" i="10" a="1"/>
  <c r="T411" i="10" a="1"/>
  <c r="E85" i="10" a="1"/>
  <c r="E56" i="10" a="1"/>
  <c r="E234" i="10" a="1"/>
  <c r="E376" i="10" a="1"/>
  <c r="Z398" i="10" a="1"/>
  <c r="U329" i="10" a="1"/>
  <c r="U33" i="10" a="1"/>
  <c r="AC207" i="10" a="1"/>
  <c r="X113" i="10" a="1"/>
  <c r="AH57" i="10" a="1"/>
  <c r="K70" i="10" a="1"/>
  <c r="AB47" i="10" a="1"/>
  <c r="AE11" i="10" a="1"/>
  <c r="AH230" i="10" a="1"/>
  <c r="X80" i="10" a="1"/>
  <c r="G65" i="10" a="1"/>
  <c r="N89" i="10" a="1"/>
  <c r="R378" i="10" a="1"/>
  <c r="R220" i="10" a="1"/>
  <c r="AH336" i="10" a="1"/>
  <c r="I10" i="10" a="1"/>
  <c r="L231" i="10" a="1"/>
  <c r="Y97" i="10" a="1"/>
  <c r="J240" i="10" a="1"/>
  <c r="V385" i="10" a="1"/>
  <c r="O121" i="10" a="1"/>
  <c r="J228" i="10" a="1"/>
  <c r="V230" i="10" a="1"/>
  <c r="Q376" i="10" a="1"/>
  <c r="AC247" i="10" a="1"/>
  <c r="F279" i="10" a="1"/>
  <c r="F268" i="10" a="1"/>
  <c r="AH232" i="10" a="1"/>
  <c r="V53" i="10" a="1"/>
  <c r="M242" i="10" a="1"/>
  <c r="AF216" i="10" a="1"/>
  <c r="H141" i="10" a="1"/>
  <c r="AA313" i="10" a="1"/>
  <c r="AF135" i="10" a="1"/>
  <c r="W97" i="10" a="1"/>
  <c r="H373" i="10" a="1"/>
  <c r="U109" i="10" a="1"/>
  <c r="P206" i="10" a="1"/>
  <c r="S208" i="10" a="1"/>
  <c r="AC228" i="10" a="1"/>
  <c r="H19" i="10" a="1"/>
  <c r="L169" i="10" a="1"/>
  <c r="G194" i="10" a="1"/>
  <c r="AC229" i="10" a="1"/>
  <c r="V334" i="10" a="1"/>
  <c r="V7" i="10" a="1"/>
  <c r="T222" i="10" a="1"/>
  <c r="AC153" i="10" a="1"/>
  <c r="M199" i="10" a="1"/>
  <c r="F175" i="10" a="1"/>
  <c r="S190" i="10" a="1"/>
  <c r="AA30" i="10" a="1"/>
  <c r="Q193" i="10" a="1"/>
  <c r="AF55" i="10" a="1"/>
  <c r="V207" i="10" a="1"/>
  <c r="Q366" i="10" a="1"/>
  <c r="T5" i="10" a="1"/>
  <c r="E239" i="10" a="1"/>
  <c r="E204" i="10" a="1"/>
  <c r="X53" i="10" a="1"/>
  <c r="T338" i="10" a="1"/>
  <c r="X282" i="10" a="1"/>
  <c r="AH198" i="10" a="1"/>
  <c r="P211" i="10" a="1"/>
  <c r="K125" i="10" a="1"/>
  <c r="AG96" i="10" a="1"/>
  <c r="Q202" i="10" a="1"/>
  <c r="G169" i="10" a="1"/>
  <c r="AH16" i="10" a="1"/>
  <c r="L118" i="10" a="1"/>
  <c r="K192" i="10" a="1"/>
  <c r="L352" i="10" a="1"/>
  <c r="AA113" i="10" a="1"/>
  <c r="V149" i="10" a="1"/>
  <c r="W410" i="10" a="1"/>
  <c r="E141" i="10" a="1"/>
  <c r="W75" i="10" a="1"/>
  <c r="I166" i="10" a="1"/>
  <c r="AD51" i="10" a="1"/>
  <c r="AE368" i="10" a="1"/>
  <c r="Z116" i="10" a="1"/>
  <c r="N207" i="10" a="1"/>
  <c r="AE44" i="10" a="1"/>
  <c r="AB42" i="10" a="1"/>
  <c r="AE124" i="10" a="1"/>
  <c r="AG14" i="10" a="1"/>
  <c r="K242" i="10" a="1"/>
  <c r="F401" i="10" a="1"/>
  <c r="U374" i="10" a="1"/>
  <c r="O276" i="10" a="1"/>
  <c r="AD311" i="10" a="1"/>
  <c r="P178" i="10" a="1"/>
  <c r="AF380" i="10" a="1"/>
  <c r="AF325" i="10" a="1"/>
  <c r="L270" i="10" a="1"/>
  <c r="P76" i="10" a="1"/>
  <c r="X251" i="10" a="1"/>
  <c r="W170" i="10" a="1"/>
  <c r="L232" i="10" a="1"/>
  <c r="W408" i="10" a="1"/>
  <c r="N342" i="10" a="1"/>
  <c r="O93" i="10" a="1"/>
  <c r="AC135" i="10" a="1"/>
  <c r="AB168" i="10" a="1"/>
  <c r="X137" i="10" a="1"/>
  <c r="AF243" i="10" a="1"/>
  <c r="H99" i="10" a="1"/>
  <c r="F81" i="10" a="1"/>
  <c r="Q12" i="10" a="1"/>
  <c r="AE84" i="10" a="1"/>
  <c r="P389" i="10" a="1"/>
  <c r="I245" i="10" a="1"/>
  <c r="M78" i="10" a="1"/>
  <c r="AH119" i="10" a="1"/>
  <c r="O259" i="10" a="1"/>
  <c r="V240" i="10" a="1"/>
  <c r="M240" i="10" a="1"/>
  <c r="W203" i="10" a="1"/>
  <c r="E338" i="10" a="1"/>
  <c r="E343" i="10" a="1"/>
  <c r="E392" i="10" a="1"/>
  <c r="E298" i="10" a="1"/>
  <c r="R75" i="10" a="1"/>
  <c r="Z392" i="10" a="1"/>
  <c r="G192" i="10" a="1"/>
  <c r="H367" i="10" a="1"/>
  <c r="S245" i="10" a="1"/>
  <c r="N75" i="10" a="1"/>
  <c r="M339" i="10" a="1"/>
  <c r="AH296" i="10" a="1"/>
  <c r="AC266" i="10" a="1"/>
  <c r="J390" i="10" a="1"/>
  <c r="L316" i="10" a="1"/>
  <c r="V266" i="10" a="1"/>
  <c r="AF202" i="10" a="1"/>
  <c r="W274" i="10" a="1"/>
  <c r="M298" i="10" a="1"/>
  <c r="H196" i="10" a="1"/>
  <c r="F211" i="10" a="1"/>
  <c r="U372" i="10" a="1"/>
  <c r="Q402" i="10" a="1"/>
  <c r="AH126" i="10" a="1"/>
  <c r="AA63" i="10" a="1"/>
  <c r="H411" i="10" a="1"/>
  <c r="F299" i="10" a="1"/>
  <c r="AH127" i="10" a="1"/>
  <c r="S96" i="10" a="1"/>
  <c r="G386" i="10" a="1"/>
  <c r="AG185" i="10" a="1"/>
  <c r="AE225" i="10" a="1"/>
  <c r="Z100" i="10" a="1"/>
  <c r="P337" i="10" a="1"/>
  <c r="AD401" i="10" a="1"/>
  <c r="S294" i="10" a="1"/>
  <c r="P88" i="10" a="1"/>
  <c r="H206" i="10" a="1"/>
  <c r="X273" i="10" a="1"/>
  <c r="R129" i="10" a="1"/>
  <c r="AD294" i="10" a="1"/>
  <c r="AH355" i="10" a="1"/>
  <c r="V87" i="10" a="1"/>
  <c r="T371" i="10" a="1"/>
  <c r="H149" i="10" a="1"/>
  <c r="T149" i="10" a="1"/>
  <c r="T24" i="10" a="1"/>
  <c r="N106" i="10" a="1"/>
  <c r="S254" i="10" a="1"/>
  <c r="AD153" i="10" a="1"/>
  <c r="AH382" i="10" a="1"/>
  <c r="AF91" i="10" a="1"/>
  <c r="H50" i="10" a="1"/>
  <c r="AD152" i="10" a="1"/>
  <c r="P105" i="10" a="1"/>
  <c r="Z189" i="10" a="1"/>
  <c r="Q75" i="10" a="1"/>
  <c r="H69" i="10" a="1"/>
  <c r="T221" i="10" a="1"/>
  <c r="N266" i="10" a="1"/>
  <c r="O185" i="10" a="1"/>
  <c r="K193" i="10" a="1"/>
  <c r="T225" i="10" a="1"/>
  <c r="AD194" i="10" a="1"/>
  <c r="AD197" i="10" a="1"/>
  <c r="AD82" i="10" a="1"/>
  <c r="N330" i="10" a="1"/>
  <c r="W218" i="10" a="1"/>
  <c r="I136" i="10" a="1"/>
  <c r="E284" i="10" a="1"/>
  <c r="E169" i="10" a="1"/>
  <c r="E334" i="10" a="1"/>
  <c r="E316" i="10" a="1"/>
  <c r="AH168" i="10" a="1"/>
  <c r="X176" i="10" a="1"/>
  <c r="W21" i="10" a="1"/>
  <c r="T300" i="10" a="1"/>
  <c r="W161" i="10" a="1"/>
  <c r="AE52" i="10" a="1"/>
  <c r="L225" i="10" a="1"/>
  <c r="S167" i="10" a="1"/>
  <c r="AA77" i="10" a="1"/>
  <c r="Z7" i="10" a="1"/>
  <c r="J366" i="10" a="1"/>
  <c r="H158" i="10" a="1"/>
  <c r="AA150" i="10" a="1"/>
  <c r="Q167" i="10" a="1"/>
  <c r="Q123" i="10" a="1"/>
  <c r="AD249" i="10" a="1"/>
  <c r="Y178" i="10" a="1"/>
  <c r="M23" i="10" a="1"/>
  <c r="H28" i="10" a="1"/>
  <c r="Z269" i="10" a="1"/>
  <c r="K360" i="10" a="1"/>
  <c r="R411" i="10" a="1"/>
  <c r="L159" i="10" a="1"/>
  <c r="P137" i="10" a="1"/>
  <c r="W258" i="10" a="1"/>
  <c r="Y329" i="10" a="1"/>
  <c r="M112" i="10" a="1"/>
  <c r="AF234" i="10" a="1"/>
  <c r="Y146" i="10" a="1"/>
  <c r="T115" i="10" a="1"/>
  <c r="O344" i="10" a="1"/>
  <c r="J212" i="10" a="1"/>
  <c r="AB256" i="10" a="1"/>
  <c r="W209" i="10" a="1"/>
  <c r="U19" i="10" a="1"/>
  <c r="AA183" i="10" a="1"/>
  <c r="T261" i="10" a="1"/>
  <c r="Q217" i="10" a="1"/>
  <c r="P153" i="10" a="1"/>
  <c r="G256" i="10" a="1"/>
  <c r="H173" i="10" a="1"/>
  <c r="U92" i="10" a="1"/>
  <c r="L406" i="10" a="1"/>
  <c r="Q208" i="10" a="1"/>
  <c r="AA60" i="10" a="1"/>
  <c r="AC364" i="10" a="1"/>
  <c r="AG269" i="10" a="1"/>
  <c r="R162" i="10" a="1"/>
  <c r="Q242" i="10" a="1"/>
  <c r="L12" i="10" a="1"/>
  <c r="S267" i="10" a="1"/>
  <c r="AG23" i="10" a="1"/>
  <c r="X205" i="10" a="1"/>
  <c r="F141" i="10" a="1"/>
  <c r="N196" i="10" a="1"/>
  <c r="P373" i="10" a="1"/>
  <c r="W252" i="10" a="1"/>
  <c r="K204" i="10" a="1"/>
  <c r="AH309" i="10" a="1"/>
  <c r="U47" i="10" a="1"/>
  <c r="AF179" i="10" a="1"/>
  <c r="T138" i="10" a="1"/>
  <c r="W230" i="10" a="1"/>
  <c r="AA33" i="10" a="1"/>
  <c r="H4" i="10" a="1"/>
  <c r="E241" i="10" a="1"/>
  <c r="F411" i="10" a="1"/>
  <c r="E357" i="10" a="1"/>
  <c r="AH25" i="10" a="1"/>
  <c r="AG325" i="10" a="1"/>
  <c r="Z118" i="10" a="1"/>
  <c r="P195" i="10" a="1"/>
  <c r="AB334" i="10" a="1"/>
  <c r="I122" i="10" a="1"/>
  <c r="G76" i="10" a="1"/>
  <c r="S201" i="10" a="1"/>
  <c r="M131" i="10" a="1"/>
  <c r="N159" i="10" a="1"/>
  <c r="I128" i="10" a="1"/>
  <c r="E283" i="10" a="1"/>
  <c r="E403" i="10" a="1"/>
  <c r="AA345" i="10" a="1"/>
  <c r="Z136" i="10" a="1"/>
  <c r="P10" i="10" a="1"/>
  <c r="AH116" i="10" a="1"/>
  <c r="V116" i="10" a="1"/>
  <c r="AE311" i="10" a="1"/>
  <c r="Q260" i="10" a="1"/>
  <c r="P89" i="10" a="1"/>
  <c r="V11" i="10" a="1"/>
  <c r="AD270" i="10" a="1"/>
  <c r="L378" i="10" a="1"/>
  <c r="N29" i="10" a="1"/>
  <c r="AG17" i="10" a="1"/>
  <c r="H386" i="10" a="1"/>
  <c r="K219" i="10" a="1"/>
  <c r="AE226" i="10" a="1"/>
  <c r="T348" i="10" a="1"/>
  <c r="AH205" i="10" a="1"/>
  <c r="AH112" i="10" a="1"/>
  <c r="G148" i="10" a="1"/>
  <c r="AD252" i="10" a="1"/>
  <c r="Y197" i="10" a="1"/>
  <c r="K143" i="10" a="1"/>
  <c r="L11" i="10" a="1"/>
  <c r="F116" i="10" a="1"/>
  <c r="T271" i="10" a="1"/>
  <c r="H29" i="10" a="1"/>
  <c r="AG229" i="10" a="1"/>
  <c r="AH49" i="10" a="1"/>
  <c r="N238" i="10" a="1"/>
  <c r="X211" i="10" a="1"/>
  <c r="AA54" i="10" a="1"/>
  <c r="G275" i="10" a="1"/>
  <c r="AG181" i="10" a="1"/>
  <c r="T266" i="10" a="1"/>
  <c r="Q305" i="10" a="1"/>
  <c r="L247" i="10" a="1"/>
  <c r="AD167" i="10" a="1"/>
  <c r="M343" i="10" a="1"/>
  <c r="AB209" i="10" a="1"/>
  <c r="AE200" i="10" a="1"/>
  <c r="V189" i="10" a="1"/>
  <c r="AB176" i="10" a="1"/>
  <c r="P94" i="10" a="1"/>
  <c r="U260" i="10" a="1"/>
  <c r="O52" i="10" a="1"/>
  <c r="O97" i="10" a="1"/>
  <c r="AF343" i="10" a="1"/>
  <c r="J76" i="10" a="1"/>
  <c r="AC76" i="10" a="1"/>
  <c r="W107" i="10" a="1"/>
  <c r="F174" i="10" a="1"/>
  <c r="Z371" i="10" a="1"/>
  <c r="L236" i="10" a="1"/>
  <c r="AH27" i="10" a="1"/>
  <c r="W391" i="10" a="1"/>
  <c r="U165" i="10" a="1"/>
  <c r="S49" i="10" a="1"/>
  <c r="AG222" i="10" a="1"/>
  <c r="M237" i="10" a="1"/>
  <c r="AA323" i="10" a="1"/>
  <c r="P64" i="10" a="1"/>
  <c r="X159" i="10" a="1"/>
  <c r="AH196" i="10" a="1"/>
  <c r="Q329" i="10" a="1"/>
  <c r="H250" i="10" a="1"/>
  <c r="S156" i="10" a="1"/>
  <c r="V126" i="10" a="1"/>
  <c r="I175" i="10" a="1"/>
  <c r="AC249" i="10" a="1"/>
  <c r="AC211" i="10" a="1"/>
  <c r="I79" i="10" a="1"/>
  <c r="Z183" i="10" a="1"/>
  <c r="X18" i="10" a="1"/>
  <c r="K236" i="10" a="1"/>
  <c r="I119" i="10" a="1"/>
  <c r="H11" i="10" a="1"/>
  <c r="V77" i="10" a="1"/>
  <c r="AH114" i="10" a="1"/>
  <c r="P124" i="10" a="1"/>
  <c r="X263" i="10" a="1"/>
  <c r="R348" i="10" a="1"/>
  <c r="H209" i="10" a="1"/>
  <c r="AC373" i="10" a="1"/>
  <c r="I186" i="10" a="1"/>
  <c r="AB122" i="10" a="1"/>
  <c r="F19" i="10" a="1"/>
  <c r="I306" i="10" a="1"/>
  <c r="AF154" i="10" a="1"/>
  <c r="G185" i="10" a="1"/>
  <c r="H325" i="10" a="1"/>
  <c r="U175" i="10" a="1"/>
  <c r="G203" i="10" a="1"/>
  <c r="H270" i="10" a="1"/>
  <c r="U16" i="10" a="1"/>
  <c r="AE153" i="10" a="1"/>
  <c r="Z386" i="10" a="1"/>
  <c r="J47" i="10" a="1"/>
  <c r="AA276" i="10" a="1"/>
  <c r="F112" i="10" a="1"/>
  <c r="Y34" i="10" a="1"/>
  <c r="O237" i="10" a="1"/>
  <c r="V395" i="10" a="1"/>
  <c r="P122" i="10" a="1"/>
  <c r="Z99" i="10" a="1"/>
  <c r="I195" i="10" a="1"/>
  <c r="Y157" i="10" a="1"/>
  <c r="AE260" i="10" a="1"/>
  <c r="J181" i="10" a="1"/>
  <c r="Y15" i="10" a="1"/>
  <c r="W402" i="10" a="1"/>
  <c r="N156" i="10" a="1"/>
  <c r="O238" i="10" a="1"/>
  <c r="K278" i="10" a="1"/>
  <c r="I15" i="10" a="1"/>
  <c r="AG276" i="10" a="1"/>
  <c r="AF119" i="10" a="1"/>
  <c r="I237" i="10" a="1"/>
  <c r="H113" i="10" a="1"/>
  <c r="X248" i="10" a="1"/>
  <c r="V301" i="10" a="1"/>
  <c r="S163" i="10" a="1"/>
  <c r="AB92" i="10" a="1"/>
  <c r="T203" i="10" a="1"/>
  <c r="O155" i="10" a="1"/>
  <c r="AF221" i="10" a="1"/>
  <c r="AG163" i="10" a="1"/>
  <c r="P27" i="10" a="1"/>
  <c r="X271" i="10" a="1"/>
  <c r="AG321" i="10" a="1"/>
  <c r="P210" i="10" a="1"/>
  <c r="M276" i="10" a="1"/>
  <c r="Z165" i="10" a="1"/>
  <c r="L74" i="10" a="1"/>
  <c r="J391" i="10" a="1"/>
  <c r="I223" i="10" a="1"/>
  <c r="AA382" i="10" a="1"/>
  <c r="K266" i="10" a="1"/>
  <c r="AC376" i="10" a="1"/>
  <c r="AD93" i="10" a="1"/>
  <c r="G168" i="10" a="1"/>
  <c r="Q94" i="10" a="1"/>
  <c r="J257" i="10" a="1"/>
  <c r="R227" i="10" a="1"/>
  <c r="P276" i="10" a="1"/>
  <c r="U7" i="10" a="1"/>
  <c r="AC18" i="10" a="1"/>
  <c r="AF14" i="10" a="1"/>
  <c r="N357" i="10" a="1"/>
  <c r="AB235" i="10" a="1"/>
  <c r="X283" i="10" a="1"/>
  <c r="S143" i="10" a="1"/>
  <c r="AE231" i="10" a="1"/>
  <c r="L243" i="10" a="1"/>
  <c r="AB360" i="10" a="1"/>
  <c r="O115" i="10" a="1"/>
  <c r="W157" i="10" a="1"/>
  <c r="X151" i="10" a="1"/>
  <c r="X207" i="10" a="1"/>
  <c r="H38" i="10" a="1"/>
  <c r="G180" i="10" a="1"/>
  <c r="L16" i="10" a="1"/>
  <c r="I369" i="10" a="1"/>
  <c r="AB216" i="10" a="1"/>
  <c r="AC274" i="10" a="1"/>
  <c r="AH141" i="10" a="1"/>
  <c r="P249" i="10" a="1"/>
  <c r="L94" i="10" a="1"/>
  <c r="P197" i="10" a="1"/>
  <c r="I399" i="10" a="1"/>
  <c r="Q196" i="10" a="1"/>
  <c r="L219" i="10" a="1"/>
  <c r="AE405" i="10" a="1"/>
  <c r="S21" i="10" a="1"/>
  <c r="AA84" i="10" a="1"/>
  <c r="V173" i="10" a="1"/>
  <c r="M207" i="10" a="1"/>
  <c r="K370" i="10" a="1"/>
  <c r="F50" i="10" a="1"/>
  <c r="E402" i="10" a="1"/>
  <c r="Z66" i="10" a="1"/>
  <c r="S323" i="10" a="1"/>
  <c r="Z190" i="10" a="1"/>
  <c r="S394" i="10" a="1"/>
  <c r="G359" i="10" a="1"/>
  <c r="T116" i="10" a="1"/>
  <c r="L395" i="10" a="1"/>
  <c r="K252" i="10" a="1"/>
  <c r="AC161" i="10" a="1"/>
  <c r="N46" i="10" a="1"/>
  <c r="G128" i="10" a="1"/>
  <c r="AA26" i="10" a="1"/>
  <c r="AC275" i="10" a="1"/>
  <c r="M142" i="10" a="1"/>
  <c r="V161" i="10" a="1"/>
  <c r="E364" i="10" a="1"/>
  <c r="AH42" i="10" a="1"/>
  <c r="AD129" i="10" a="1"/>
  <c r="V71" i="10" a="1"/>
  <c r="I36" i="10" a="1"/>
  <c r="AB270" i="10" a="1"/>
  <c r="E111" i="10" a="1"/>
  <c r="M364" i="10" a="1"/>
  <c r="P191" i="10" a="1"/>
  <c r="V282" i="10" a="1"/>
  <c r="P96" i="10" a="1"/>
  <c r="AB151" i="10" a="1"/>
  <c r="P394" i="10" a="1"/>
  <c r="AF263" i="10" a="1"/>
  <c r="I357" i="10" a="1"/>
  <c r="O64" i="10" a="1"/>
  <c r="O144" i="10" a="1"/>
  <c r="M16" i="10" a="1"/>
  <c r="S340" i="10" a="1"/>
  <c r="AF126" i="10" a="1"/>
  <c r="N11" i="10" a="1"/>
  <c r="AH173" i="10" a="1"/>
  <c r="F227" i="10" a="1"/>
  <c r="I234" i="10" a="1"/>
  <c r="AB97" i="10" a="1"/>
  <c r="M205" i="10" a="1"/>
  <c r="AE43" i="10" a="1"/>
  <c r="Y98" i="10" a="1"/>
  <c r="L53" i="10" a="1"/>
  <c r="P154" i="10" a="1"/>
  <c r="O239" i="10" a="1"/>
  <c r="T228" i="10" a="1"/>
  <c r="P265" i="10" a="1"/>
  <c r="AA259" i="10" a="1"/>
  <c r="F284" i="10" a="1"/>
  <c r="U131" i="10" a="1"/>
  <c r="G75" i="10" a="1"/>
  <c r="S27" i="10" a="1"/>
  <c r="AF26" i="10" a="1"/>
  <c r="AD117" i="10" a="1"/>
  <c r="AH17" i="10" a="1"/>
  <c r="Y380" i="10" a="1"/>
  <c r="U190" i="10" a="1"/>
  <c r="J195" i="10" a="1"/>
  <c r="AF376" i="10" a="1"/>
  <c r="AA125" i="10" a="1"/>
  <c r="R211" i="10" a="1"/>
  <c r="V300" i="10" a="1"/>
  <c r="AG19" i="10" a="1"/>
  <c r="AC42" i="10" a="1"/>
  <c r="AC146" i="10" a="1"/>
  <c r="AF404" i="10" a="1"/>
  <c r="L136" i="10" a="1"/>
  <c r="AC231" i="10" a="1"/>
  <c r="AH111" i="10" a="1"/>
  <c r="AD21" i="10" a="1"/>
  <c r="T267" i="10" a="1"/>
  <c r="R106" i="10" a="1"/>
  <c r="AG59" i="10" a="1"/>
  <c r="O282" i="10" a="1"/>
  <c r="R390" i="10" a="1"/>
  <c r="AG322" i="10" a="1"/>
  <c r="AH199" i="10" a="1"/>
  <c r="K327" i="10" a="1"/>
  <c r="Q88" i="10" a="1"/>
  <c r="S262" i="10" a="1"/>
  <c r="S313" i="10" a="1"/>
  <c r="T262" i="10" a="1"/>
  <c r="E142" i="10" a="1"/>
  <c r="AD265" i="10" a="1"/>
  <c r="W74" i="10" a="1"/>
  <c r="AH52" i="10" a="1"/>
  <c r="U185" i="10" a="1"/>
  <c r="R14" i="10" a="1"/>
  <c r="AG410" i="10" a="1"/>
  <c r="Q31" i="10" a="1"/>
  <c r="AB305" i="10" a="1"/>
  <c r="F90" i="10" a="1"/>
  <c r="AH226" i="10" a="1"/>
  <c r="H306" i="10" a="1"/>
  <c r="AC175" i="10" a="1"/>
  <c r="J161" i="10" a="1"/>
  <c r="AE378" i="10" a="1"/>
  <c r="T353" i="10" a="1"/>
  <c r="I114" i="10" a="1"/>
  <c r="R48" i="10" a="1"/>
  <c r="AG193" i="10" a="1"/>
  <c r="N366" i="10" a="1"/>
  <c r="N273" i="10" a="1"/>
  <c r="AA155" i="10" a="1"/>
  <c r="K259" i="10" a="1"/>
  <c r="AB178" i="10" a="1"/>
  <c r="K81" i="10" a="1"/>
  <c r="AC32" i="10" a="1"/>
  <c r="F257" i="10" a="1"/>
  <c r="AG94" i="10" a="1"/>
  <c r="Q354" i="10" a="1"/>
  <c r="AE90" i="10" a="1"/>
  <c r="R175" i="10" a="1"/>
  <c r="U113" i="10" a="1"/>
  <c r="L194" i="10" a="1"/>
  <c r="U318" i="10" a="1"/>
  <c r="L267" i="10" a="1"/>
  <c r="L71" i="10" a="1"/>
  <c r="T101" i="10" a="1"/>
  <c r="T158" i="10" a="1"/>
  <c r="Z133" i="10" a="1"/>
  <c r="AC177" i="10" a="1"/>
  <c r="Y339" i="10" a="1"/>
  <c r="AA139" i="10" a="1"/>
  <c r="Y106" i="10" a="1"/>
  <c r="AC37" i="10" a="1"/>
  <c r="AB130" i="10" a="1"/>
  <c r="V249" i="10" a="1"/>
  <c r="AE205" i="10" a="1"/>
  <c r="P121" i="10" a="1"/>
  <c r="Q244" i="10" a="1"/>
  <c r="S403" i="10" a="1"/>
  <c r="J146" i="10" a="1"/>
  <c r="W46" i="10" a="1"/>
  <c r="X199" i="10" a="1"/>
  <c r="L180" i="10" a="1"/>
  <c r="J54" i="10" a="1"/>
  <c r="AH179" i="10" a="1"/>
  <c r="S34" i="10" a="1"/>
  <c r="AC157" i="10" a="1"/>
  <c r="V212" i="10" a="1"/>
  <c r="AA332" i="10" a="1"/>
  <c r="R239" i="10" a="1"/>
  <c r="AE65" i="10" a="1"/>
  <c r="N371" i="10" a="1"/>
  <c r="P315" i="10" a="1"/>
  <c r="H216" i="10" a="1"/>
  <c r="AE244" i="10" a="1"/>
  <c r="I276" i="10" a="1"/>
  <c r="F165" i="10" a="1"/>
  <c r="AB203" i="10" a="1"/>
  <c r="I11" i="10" a="1"/>
  <c r="R208" i="10" a="1"/>
  <c r="Z192" i="10" a="1"/>
  <c r="V45" i="10" a="1"/>
  <c r="V400" i="10" a="1"/>
  <c r="AB38" i="10" a="1"/>
  <c r="O255" i="10" a="1"/>
  <c r="AD190" i="10" a="1"/>
  <c r="I56" i="10" a="1"/>
  <c r="K240" i="10" a="1"/>
  <c r="F194" i="10" a="1"/>
  <c r="Y99" i="10" a="1"/>
  <c r="H267" i="10" a="1"/>
  <c r="AH124" i="10" a="1"/>
  <c r="AC383" i="10" a="1"/>
  <c r="R26" i="10" a="1"/>
  <c r="J153" i="10" a="1"/>
  <c r="Y93" i="10" a="1"/>
  <c r="S198" i="10" a="1"/>
  <c r="V184" i="10" a="1"/>
  <c r="K364" i="10" a="1"/>
  <c r="K165" i="10" a="1"/>
  <c r="J155" i="10" a="1"/>
  <c r="AC56" i="10" a="1"/>
  <c r="AG197" i="10" a="1"/>
  <c r="U146" i="10" a="1"/>
  <c r="Z9" i="10" a="1"/>
  <c r="S132" i="10" a="1"/>
  <c r="L215" i="10" a="1"/>
  <c r="T140" i="10" a="1"/>
  <c r="AH202" i="10" a="1"/>
  <c r="W207" i="10" a="1"/>
  <c r="AH9" i="10" a="1"/>
  <c r="W304" i="10" a="1"/>
  <c r="V276" i="10" a="1"/>
  <c r="Q129" i="10" a="1"/>
  <c r="AC355" i="10" a="1"/>
  <c r="R261" i="10" a="1"/>
  <c r="R159" i="10" a="1"/>
  <c r="AH396" i="10" a="1"/>
  <c r="T362" i="10" a="1"/>
  <c r="K12" i="10" a="1"/>
  <c r="M60" i="10" a="1"/>
  <c r="P216" i="10" a="1"/>
  <c r="P247" i="10" a="1"/>
  <c r="L329" i="10" a="1"/>
  <c r="G260" i="10" a="1"/>
  <c r="AG126" i="10" a="1"/>
  <c r="AF115" i="10" a="1"/>
  <c r="R218" i="10" a="1"/>
  <c r="AE397" i="10" a="1"/>
  <c r="G186" i="10" a="1"/>
  <c r="P167" i="10" a="1"/>
  <c r="L274" i="10" a="1"/>
  <c r="R201" i="10" a="1"/>
  <c r="H179" i="10" a="1"/>
  <c r="K103" i="10" a="1"/>
  <c r="AG127" i="10" a="1"/>
  <c r="V169" i="10" a="1"/>
  <c r="AB222" i="10" a="1"/>
  <c r="M275" i="10" a="1"/>
  <c r="P114" i="10" a="1"/>
  <c r="R202" i="10" a="1"/>
  <c r="O220" i="10" a="1"/>
  <c r="AE79" i="10" a="1"/>
  <c r="K71" i="10" a="1"/>
  <c r="O206" i="10" a="1"/>
  <c r="AB277" i="10" a="1"/>
  <c r="AC64" i="10" a="1"/>
  <c r="R285" i="10" a="1"/>
  <c r="AD185" i="10" a="1"/>
  <c r="AD7" i="10" a="1"/>
  <c r="E83" i="10" a="1"/>
  <c r="E287" i="10" a="1"/>
  <c r="AA410" i="10" a="1"/>
  <c r="E322" i="10" a="1"/>
  <c r="E52" i="10" a="1"/>
  <c r="E50" i="10" a="1"/>
  <c r="Y111" i="10" a="1"/>
  <c r="M305" i="10" a="1"/>
  <c r="G143" i="10" a="1"/>
  <c r="AC233" i="10" a="1"/>
  <c r="M55" i="10" a="1"/>
  <c r="Z337" i="10" a="1"/>
  <c r="AC302" i="10" a="1"/>
  <c r="N86" i="10" a="1"/>
  <c r="X72" i="10" a="1"/>
  <c r="AH358" i="10" a="1"/>
  <c r="AC188" i="10" a="1"/>
  <c r="O169" i="10" a="1"/>
  <c r="AC46" i="10" a="1"/>
  <c r="X143" i="10" a="1"/>
  <c r="F17" i="10" a="1"/>
  <c r="AF370" i="10" a="1"/>
  <c r="T155" i="10" a="1"/>
  <c r="AH214" i="10" a="1"/>
  <c r="W270" i="10" a="1"/>
  <c r="AB158" i="10" a="1"/>
  <c r="U405" i="10" a="1"/>
  <c r="V170" i="10" a="1"/>
  <c r="V368" i="10" a="1"/>
  <c r="S188" i="10" a="1"/>
  <c r="V143" i="10" a="1"/>
  <c r="J252" i="10" a="1"/>
  <c r="AE25" i="10" a="1"/>
  <c r="AA158" i="10" a="1"/>
  <c r="AD264" i="10" a="1"/>
  <c r="AB117" i="10" a="1"/>
  <c r="AG159" i="10" a="1"/>
  <c r="N248" i="10" a="1"/>
  <c r="H278" i="10" a="1"/>
  <c r="G264" i="10" a="1"/>
  <c r="K184" i="10" a="1"/>
  <c r="J290" i="10" a="1"/>
  <c r="H114" i="10" a="1"/>
  <c r="M353" i="10" a="1"/>
  <c r="Q203" i="10" a="1"/>
  <c r="AA194" i="10" a="1"/>
  <c r="R200" i="10" a="1"/>
  <c r="N63" i="10" a="1"/>
  <c r="S229" i="10" a="1"/>
  <c r="E25" i="10" a="1"/>
  <c r="G411" i="10" a="1"/>
  <c r="E54" i="10" a="1"/>
  <c r="E286" i="10" a="1"/>
  <c r="E200" i="10" a="1"/>
  <c r="E76" i="10" a="1"/>
  <c r="E373" i="10" a="1"/>
  <c r="P410" i="10" a="1"/>
  <c r="I290" i="10" a="1"/>
  <c r="K98" i="10" a="1"/>
  <c r="G188" i="10" a="1"/>
  <c r="R145" i="10" a="1"/>
  <c r="AD62" i="10" a="1"/>
  <c r="I235" i="10" a="1"/>
  <c r="V63" i="10" a="1"/>
  <c r="AF108" i="10" a="1"/>
  <c r="N237" i="10" a="1"/>
  <c r="S223" i="10" a="1"/>
  <c r="Z86" i="10" a="1"/>
  <c r="Y7" i="10" a="1"/>
  <c r="P74" i="10" a="1"/>
  <c r="K237" i="10" a="1"/>
  <c r="AF320" i="10" a="1"/>
  <c r="P261" i="10" a="1"/>
  <c r="O391" i="10" a="1"/>
  <c r="AH107" i="10" a="1"/>
  <c r="R93" i="10" a="1"/>
  <c r="W205" i="10" a="1"/>
  <c r="L353" i="10" a="1"/>
  <c r="W55" i="10" a="1"/>
  <c r="I212" i="10" a="1"/>
  <c r="O183" i="10" a="1"/>
  <c r="R24" i="10" a="1"/>
  <c r="AH361" i="10" a="1"/>
  <c r="V258" i="10" a="1"/>
  <c r="J108" i="10" a="1"/>
  <c r="AE174" i="10" a="1"/>
  <c r="AE147" i="10" a="1"/>
  <c r="G23" i="10" a="1"/>
  <c r="AG91" i="10" a="1"/>
  <c r="AD267" i="10" a="1"/>
  <c r="Q32" i="10" a="1"/>
  <c r="I240" i="10" a="1"/>
  <c r="X242" i="10" a="1"/>
  <c r="W338" i="10" a="1"/>
  <c r="AB231" i="10" a="1"/>
  <c r="AB363" i="10" a="1"/>
  <c r="X139" i="10" a="1"/>
  <c r="AA208" i="10" a="1"/>
  <c r="O111" i="10" a="1"/>
  <c r="W240" i="10" a="1"/>
  <c r="P262" i="10" a="1"/>
  <c r="X285" i="10" a="1"/>
  <c r="Z258" i="10" a="1"/>
  <c r="J167" i="10" a="1"/>
  <c r="U363" i="10" a="1"/>
  <c r="J111" i="10" a="1"/>
  <c r="H108" i="10" a="1"/>
  <c r="AA92" i="10" a="1"/>
  <c r="M312" i="10" a="1"/>
  <c r="M178" i="10" a="1"/>
  <c r="F271" i="10" a="1"/>
  <c r="O235" i="10" a="1"/>
  <c r="AH72" i="10" a="1"/>
  <c r="R37" i="10" a="1"/>
  <c r="E303" i="10" a="1"/>
  <c r="E206" i="10" a="1"/>
  <c r="G4" i="10" a="1"/>
  <c r="E240" i="10" a="1"/>
  <c r="E190" i="10" a="1"/>
  <c r="E30" i="10" a="1"/>
  <c r="E261" i="10" a="1"/>
  <c r="E148" i="10" a="1"/>
  <c r="AB267" i="10" a="1"/>
  <c r="G57" i="10" a="1"/>
  <c r="X76" i="10" a="1"/>
  <c r="O47" i="10" a="1"/>
  <c r="H332" i="10" a="1"/>
  <c r="U255" i="10" a="1"/>
  <c r="AH75" i="10" a="1"/>
  <c r="AG194" i="10" a="1"/>
  <c r="AF78" i="10" a="1"/>
  <c r="AG202" i="10" a="1"/>
  <c r="Z248" i="10" a="1"/>
  <c r="K31" i="10" a="1"/>
  <c r="J244" i="10" a="1"/>
  <c r="AE228" i="10" a="1"/>
  <c r="X133" i="10" a="1"/>
  <c r="T186" i="10" a="1"/>
  <c r="Y357" i="10" a="1"/>
  <c r="H275" i="10" a="1"/>
  <c r="F122" i="10" a="1"/>
  <c r="L371" i="10" a="1"/>
  <c r="N220" i="10" a="1"/>
  <c r="I273" i="10" a="1"/>
  <c r="Y103" i="10" a="1"/>
  <c r="S152" i="10" a="1"/>
  <c r="L347" i="10" a="1"/>
  <c r="Q216" i="10" a="1"/>
  <c r="F154" i="10" a="1"/>
  <c r="O182" i="10" a="1"/>
  <c r="Q249" i="10" a="1"/>
  <c r="V204" i="10" a="1"/>
  <c r="H51" i="10" a="1"/>
  <c r="M48" i="10" a="1"/>
  <c r="AA200" i="10" a="1"/>
  <c r="I176" i="10" a="1"/>
  <c r="J352" i="10" a="1"/>
  <c r="O13" i="10" a="1"/>
  <c r="H147" i="10" a="1"/>
  <c r="AC199" i="10" a="1"/>
  <c r="U287" i="10" a="1"/>
  <c r="AD9" i="10" a="1"/>
  <c r="T128" i="10" a="1"/>
  <c r="R156" i="10" a="1"/>
  <c r="AG157" i="10" a="1"/>
  <c r="AH244" i="10" a="1"/>
  <c r="L20" i="10" a="1"/>
  <c r="J241" i="10" a="1"/>
  <c r="P41" i="10" a="1"/>
  <c r="W219" i="10" a="1"/>
  <c r="X254" i="10" a="1"/>
  <c r="AC70" i="10" a="1"/>
  <c r="H393" i="10" a="1"/>
  <c r="I113" i="10" a="1"/>
  <c r="V115" i="10" a="1"/>
  <c r="I398" i="10" a="1"/>
  <c r="AG138" i="10" a="1"/>
  <c r="G276" i="10" a="1"/>
  <c r="AA7" i="10" a="1"/>
  <c r="E100" i="10" a="1"/>
  <c r="E265" i="10" a="1"/>
  <c r="E207" i="10" a="1"/>
  <c r="E356" i="10" a="1"/>
  <c r="E196" i="10" a="1"/>
  <c r="E366" i="10" a="1"/>
  <c r="E128" i="10" a="1"/>
  <c r="M5" i="10" a="1"/>
  <c r="E267" i="10" a="1"/>
  <c r="I249" i="10" a="1"/>
  <c r="X86" i="10" a="1"/>
  <c r="I406" i="10" a="1"/>
  <c r="S368" i="10" a="1"/>
  <c r="T368" i="10" a="1"/>
  <c r="U134" i="10" a="1"/>
  <c r="M147" i="10" a="1"/>
  <c r="AH109" i="10" a="1"/>
  <c r="P237" i="10" a="1"/>
  <c r="N218" i="10" a="1"/>
  <c r="J216" i="10" a="1"/>
  <c r="X232" i="10" a="1"/>
  <c r="O373" i="10" a="1"/>
  <c r="F149" i="10" a="1"/>
  <c r="R89" i="10" a="1"/>
  <c r="U57" i="10" a="1"/>
  <c r="H239" i="10" a="1"/>
  <c r="AC82" i="10" a="1"/>
  <c r="AD141" i="10" a="1"/>
  <c r="K68" i="10" a="1"/>
  <c r="Y120" i="10" a="1"/>
  <c r="AA231" i="10" a="1"/>
  <c r="AD73" i="10" a="1"/>
  <c r="E57" i="10" a="1"/>
  <c r="E180" i="10" a="1"/>
  <c r="E237" i="10" a="1"/>
  <c r="E51" i="10" a="1"/>
  <c r="E66" i="10" a="1"/>
  <c r="E310" i="10" a="1"/>
  <c r="E312" i="10" a="1"/>
  <c r="E375" i="10" a="1"/>
  <c r="O160" i="10" a="1"/>
  <c r="S16" i="10" a="1"/>
  <c r="Q73" i="10" a="1"/>
  <c r="U160" i="10" a="1"/>
  <c r="AA73" i="10" a="1"/>
  <c r="AG100" i="10" a="1"/>
  <c r="AA164" i="10" a="1"/>
  <c r="R20" i="10" a="1"/>
  <c r="K36" i="10" a="1"/>
  <c r="V394" i="10" a="1"/>
  <c r="T185" i="10" a="1"/>
  <c r="AH54" i="10" a="1"/>
  <c r="H63" i="10" a="1"/>
  <c r="K159" i="10" a="1"/>
  <c r="Y235" i="10" a="1"/>
  <c r="O99" i="10" a="1"/>
  <c r="J172" i="10" a="1"/>
  <c r="Q232" i="10" a="1"/>
  <c r="AG183" i="10" a="1"/>
  <c r="K108" i="10" a="1"/>
  <c r="AG267" i="10" a="1"/>
  <c r="X66" i="10" a="1"/>
  <c r="X237" i="10" a="1"/>
  <c r="K80" i="10" a="1"/>
  <c r="AF125" i="10" a="1"/>
  <c r="P333" i="10" a="1"/>
  <c r="G27" i="10" a="1"/>
  <c r="Y185" i="10" a="1"/>
  <c r="Z184" i="10" a="1"/>
  <c r="N152" i="10" a="1"/>
  <c r="U191" i="10" a="1"/>
  <c r="K58" i="10" a="1"/>
  <c r="V50" i="10" a="1"/>
  <c r="L304" i="10" a="1"/>
  <c r="AF274" i="10" a="1"/>
  <c r="N302" i="10" a="1"/>
  <c r="AH192" i="10" a="1"/>
  <c r="I262" i="10" a="1"/>
  <c r="N21" i="10" a="1"/>
  <c r="X350" i="10" a="1"/>
  <c r="AH120" i="10" a="1"/>
  <c r="AG57" i="10" a="1"/>
  <c r="L24" i="10" a="1"/>
  <c r="AE385" i="10" a="1"/>
  <c r="N42" i="10" a="1"/>
  <c r="J147" i="10" a="1"/>
  <c r="AD35" i="10" a="1"/>
  <c r="M355" i="10" a="1"/>
  <c r="AC190" i="10" a="1"/>
  <c r="AH224" i="10" a="1"/>
  <c r="AB199" i="10" a="1"/>
  <c r="AC131" i="10" a="1"/>
  <c r="N82" i="10" a="1"/>
  <c r="J164" i="10" a="1"/>
  <c r="V358" i="10" a="1"/>
  <c r="AE372" i="10" a="1"/>
  <c r="P275" i="10" a="1"/>
  <c r="L242" i="10" a="1"/>
  <c r="AA140" i="10" a="1"/>
  <c r="L193" i="10" a="1"/>
  <c r="T34" i="10" a="1"/>
  <c r="AC13" i="10" a="1"/>
  <c r="K161" i="10" a="1"/>
  <c r="X55" i="10" a="1"/>
  <c r="I310" i="10" a="1"/>
  <c r="T361" i="10" a="1"/>
  <c r="N93" i="10" a="1"/>
  <c r="AH30" i="10" a="1"/>
  <c r="X399" i="10" a="1"/>
  <c r="Q231" i="10" a="1"/>
  <c r="G184" i="10" a="1"/>
  <c r="J233" i="10" a="1"/>
  <c r="K145" i="10" a="1"/>
  <c r="AG289" i="10" a="1"/>
  <c r="U107" i="10" a="1"/>
  <c r="U343" i="10" a="1"/>
  <c r="O142" i="10" a="1"/>
  <c r="M34" i="10" a="1"/>
  <c r="M219" i="10" a="1"/>
  <c r="M175" i="10" a="1"/>
  <c r="AD14" i="10" a="1"/>
  <c r="W379" i="10" a="1"/>
  <c r="L249" i="10" a="1"/>
  <c r="K118" i="10" a="1"/>
  <c r="G222" i="10" a="1"/>
  <c r="S276" i="10" a="1"/>
  <c r="AF255" i="10" a="1"/>
  <c r="AB229" i="10" a="1"/>
  <c r="AE238" i="10" a="1"/>
  <c r="K16" i="10" a="1"/>
  <c r="F237" i="10" a="1"/>
  <c r="AE18" i="10" a="1"/>
  <c r="Q175" i="10" a="1"/>
  <c r="M29" i="10" a="1"/>
  <c r="O205" i="10" a="1"/>
  <c r="T250" i="10" a="1"/>
  <c r="E302" i="10" a="1"/>
  <c r="E208" i="10" a="1"/>
  <c r="E108" i="10" a="1"/>
  <c r="E331" i="10" a="1"/>
  <c r="E138" i="10" a="1"/>
  <c r="U108" i="10" a="1"/>
  <c r="H15" i="10" a="1"/>
  <c r="G153" i="10" a="1"/>
  <c r="U151" i="10" a="1"/>
  <c r="V259" i="10" a="1"/>
  <c r="AE388" i="10" a="1"/>
  <c r="AH267" i="10" a="1"/>
  <c r="N388" i="10" a="1"/>
  <c r="F61" i="10" a="1"/>
  <c r="AB195" i="10" a="1"/>
  <c r="Z256" i="10" a="1"/>
  <c r="E80" i="10" a="1"/>
  <c r="E372" i="10" a="1"/>
  <c r="G410" i="10" a="1"/>
  <c r="E49" i="10" a="1"/>
  <c r="E34" i="10" a="1"/>
  <c r="J160" i="10" a="1"/>
  <c r="Z124" i="10" a="1"/>
  <c r="N108" i="10" a="1"/>
  <c r="T290" i="10" a="1"/>
  <c r="Y67" i="10" a="1"/>
  <c r="AC187" i="10" a="1"/>
  <c r="E259" i="10" a="1"/>
  <c r="X5" i="10" a="1"/>
  <c r="E73" i="10" a="1"/>
  <c r="E189" i="10" a="1"/>
  <c r="E173" i="10" a="1"/>
  <c r="E181" i="10" a="1"/>
  <c r="E62" i="10" a="1"/>
  <c r="P241" i="10" a="1"/>
  <c r="W171" i="10" a="1"/>
  <c r="T173" i="10" a="1"/>
  <c r="AF317" i="10" a="1"/>
  <c r="O210" i="10" a="1"/>
  <c r="AA214" i="10" a="1"/>
  <c r="K198" i="10" a="1"/>
  <c r="P242" i="10" a="1"/>
  <c r="K243" i="10" a="1"/>
  <c r="J78" i="10" a="1"/>
  <c r="AE186" i="10" a="1"/>
  <c r="AF173" i="10" a="1"/>
  <c r="AH148" i="10" a="1"/>
  <c r="O104" i="10" a="1"/>
  <c r="Z210" i="10" a="1"/>
  <c r="V89" i="10" a="1"/>
  <c r="AG405" i="10" a="1"/>
  <c r="S73" i="10" a="1"/>
  <c r="AF74" i="10" a="1"/>
  <c r="AE207" i="10" a="1"/>
  <c r="L129" i="10" a="1"/>
  <c r="AD261" i="10" a="1"/>
  <c r="X247" i="10" a="1"/>
  <c r="P340" i="10" a="1"/>
  <c r="E247" i="10" a="1"/>
  <c r="E262" i="10" a="1"/>
  <c r="E388" i="10" a="1"/>
  <c r="R410" i="10" a="1"/>
  <c r="AB353" i="10" a="1"/>
  <c r="AG180" i="10" a="1"/>
  <c r="Z77" i="10" a="1"/>
  <c r="I231" i="10" a="1"/>
  <c r="O274" i="10" a="1"/>
  <c r="N251" i="10" a="1"/>
  <c r="Q181" i="10" a="1"/>
  <c r="Z251" i="10" a="1"/>
  <c r="AH201" i="10" a="1"/>
  <c r="P184" i="10" a="1"/>
  <c r="AC218" i="10" a="1"/>
  <c r="R398" i="10" a="1"/>
  <c r="AD396" i="10" a="1"/>
  <c r="X300" i="10" a="1"/>
  <c r="N212" i="10" a="1"/>
  <c r="V397" i="10" a="1"/>
  <c r="AB208" i="10" a="1"/>
  <c r="AG43" i="10" a="1"/>
  <c r="Z157" i="10" a="1"/>
  <c r="N55" i="10" a="1"/>
  <c r="V314" i="10" a="1"/>
  <c r="AC257" i="10" a="1"/>
  <c r="AB292" i="10" a="1"/>
  <c r="AA319" i="10" a="1"/>
  <c r="O249" i="10" a="1"/>
  <c r="Y29" i="10" a="1"/>
  <c r="AC393" i="10" a="1"/>
  <c r="J410" i="10" a="1"/>
  <c r="E294" i="10" a="1"/>
  <c r="E401" i="10" a="1"/>
  <c r="F392" i="10" a="1"/>
  <c r="T27" i="10" a="1"/>
  <c r="AB181" i="10" a="1"/>
  <c r="AE83" i="10" a="1"/>
  <c r="Z243" i="10" a="1"/>
  <c r="W279" i="10" a="1"/>
  <c r="G247" i="10" a="1"/>
  <c r="R255" i="10" a="1"/>
  <c r="AG361" i="10" a="1"/>
  <c r="H84" i="10" a="1"/>
  <c r="F115" i="10" a="1"/>
  <c r="Q215" i="10" a="1"/>
  <c r="M84" i="10" a="1"/>
  <c r="AH215" i="10" a="1"/>
  <c r="AH223" i="10" a="1"/>
  <c r="AE173" i="10" a="1"/>
  <c r="U195" i="10" a="1"/>
  <c r="AG30" i="10" a="1"/>
  <c r="O260" i="10" a="1"/>
  <c r="N101" i="10" a="1"/>
  <c r="K69" i="10" a="1"/>
  <c r="AC183" i="10" a="1"/>
  <c r="AD208" i="10" a="1"/>
  <c r="AF51" i="10" a="1"/>
  <c r="S182" i="10" a="1"/>
  <c r="AF268" i="10" a="1"/>
  <c r="W225" i="10" a="1"/>
  <c r="E222" i="10" a="1"/>
  <c r="E15" i="10" a="1"/>
  <c r="E147" i="10" a="1"/>
  <c r="E109" i="10" a="1"/>
  <c r="AE327" i="10" a="1"/>
  <c r="G285" i="10" a="1"/>
  <c r="K375" i="10" a="1"/>
  <c r="P36" i="10" a="1"/>
  <c r="K226" i="10" a="1"/>
  <c r="AA316" i="10" a="1"/>
  <c r="P171" i="10" a="1"/>
  <c r="H265" i="10" a="1"/>
  <c r="R38" i="10" a="1"/>
  <c r="AD184" i="10" a="1"/>
  <c r="J18" i="10" a="1"/>
  <c r="AB116" i="10" a="1"/>
  <c r="T12" i="10" a="1"/>
  <c r="AF67" i="10" a="1"/>
  <c r="W370" i="10" a="1"/>
  <c r="AF270" i="10" a="1"/>
  <c r="AD236" i="10" a="1"/>
  <c r="Q325" i="10" a="1"/>
  <c r="S169" i="10" a="1"/>
  <c r="AH254" i="10" a="1"/>
  <c r="AH97" i="10" a="1"/>
  <c r="AD248" i="10" a="1"/>
  <c r="F182" i="10" a="1"/>
  <c r="Z278" i="10" a="1"/>
  <c r="Q188" i="10" a="1"/>
  <c r="U46" i="10" a="1"/>
  <c r="J148" i="10" a="1"/>
  <c r="N226" i="10" a="1"/>
  <c r="O410" i="10" a="1"/>
  <c r="L411" i="10" a="1"/>
  <c r="I5" i="10" a="1"/>
  <c r="E253" i="10" a="1"/>
  <c r="E408" i="10" a="1"/>
  <c r="S225" i="10" a="1"/>
  <c r="T180" i="10" a="1"/>
  <c r="V195" i="10" a="1"/>
  <c r="N148" i="10" a="1"/>
  <c r="AG195" i="10" a="1"/>
  <c r="AB368" i="10" a="1"/>
  <c r="O76" i="10" a="1"/>
  <c r="F362" i="10" a="1"/>
  <c r="AH130" i="10" a="1"/>
  <c r="I217" i="10" a="1"/>
  <c r="M26" i="10" a="1"/>
  <c r="S45" i="10" a="1"/>
  <c r="AG97" i="10" a="1"/>
  <c r="Q106" i="10" a="1"/>
  <c r="I401" i="10" a="1"/>
  <c r="O84" i="10" a="1"/>
  <c r="U207" i="10" a="1"/>
  <c r="AA386" i="10" a="1"/>
  <c r="R108" i="10" a="1"/>
  <c r="J392" i="10" a="1"/>
  <c r="AH53" i="10" a="1"/>
  <c r="AB332" i="10" a="1"/>
  <c r="N175" i="10" a="1"/>
  <c r="P53" i="10" a="1"/>
  <c r="U40" i="10" a="1"/>
  <c r="V325" i="10" a="1"/>
  <c r="M245" i="10" a="1"/>
  <c r="AE364" i="10" a="1"/>
  <c r="E333" i="10" a="1"/>
  <c r="E170" i="10" a="1"/>
  <c r="E36" i="10" a="1"/>
  <c r="E7" i="10" a="1"/>
  <c r="R367" i="10" a="1"/>
  <c r="AA16" i="10" a="1"/>
  <c r="M132" i="10" a="1"/>
  <c r="Q35" i="10" a="1"/>
  <c r="AB19" i="10" a="1"/>
  <c r="AC147" i="10" a="1"/>
  <c r="AA278" i="10" a="1"/>
  <c r="K284" i="10" a="1"/>
  <c r="H46" i="10" a="1"/>
  <c r="I190" i="10" a="1"/>
  <c r="AB18" i="10" a="1"/>
  <c r="AF250" i="10" a="1"/>
  <c r="AA181" i="10" a="1"/>
  <c r="AB103" i="10" a="1"/>
  <c r="K211" i="10" a="1"/>
  <c r="X239" i="10" a="1"/>
  <c r="K163" i="10" a="1"/>
  <c r="L213" i="10" a="1"/>
  <c r="Z170" i="10" a="1"/>
  <c r="N83" i="10" a="1"/>
  <c r="AH386" i="10" a="1"/>
  <c r="M223" i="10" a="1"/>
  <c r="Z180" i="10" a="1"/>
  <c r="L184" i="10" a="1"/>
  <c r="O208" i="10" a="1"/>
  <c r="S189" i="10" a="1"/>
  <c r="G261" i="10" a="1"/>
  <c r="U400" i="10" a="1"/>
  <c r="AD100" i="10" a="1"/>
  <c r="E22" i="10" a="1"/>
  <c r="E396" i="10" a="1"/>
  <c r="E309" i="10" a="1"/>
  <c r="E292" i="10" a="1"/>
  <c r="U54" i="10" a="1"/>
  <c r="R379" i="10" a="1"/>
  <c r="O248" i="10" a="1"/>
  <c r="T77" i="10" a="1"/>
  <c r="W297" i="10" a="1"/>
  <c r="X187" i="10" a="1"/>
  <c r="AG307" i="10" a="1"/>
  <c r="V331" i="10" a="1"/>
  <c r="V49" i="10" a="1"/>
  <c r="Y205" i="10" a="1"/>
  <c r="M211" i="10" a="1"/>
  <c r="M226" i="10" a="1"/>
  <c r="AD245" i="10" a="1"/>
  <c r="AG268" i="10" a="1"/>
  <c r="W295" i="10" a="1"/>
  <c r="P215" i="10" a="1"/>
  <c r="Q164" i="10" a="1"/>
  <c r="K228" i="10" a="1"/>
  <c r="R138" i="10" a="1"/>
  <c r="H238" i="10" a="1"/>
  <c r="X37" i="10" a="1"/>
  <c r="Q45" i="10" a="1"/>
  <c r="L65" i="10" a="1"/>
  <c r="Z78" i="10" a="1"/>
  <c r="E35" i="10" a="1"/>
  <c r="AH29" i="10" a="1"/>
  <c r="N33" i="10" a="1"/>
  <c r="R117" i="10" a="1"/>
  <c r="F38" i="10" a="1"/>
  <c r="X294" i="10" a="1"/>
  <c r="M189" i="10" a="1"/>
  <c r="J354" i="10" a="1"/>
  <c r="G314" i="10" a="1"/>
  <c r="X54" i="10" a="1"/>
  <c r="N17" i="10" a="1"/>
  <c r="R167" i="10" a="1"/>
  <c r="AE233" i="10" a="1"/>
  <c r="U273" i="10" a="1"/>
  <c r="AH279" i="10" a="1"/>
  <c r="AE49" i="10" a="1"/>
  <c r="AE166" i="10" a="1"/>
  <c r="S137" i="10" a="1"/>
  <c r="Z48" i="10" a="1"/>
  <c r="I121" i="10" a="1"/>
  <c r="AC47" i="10" a="1"/>
  <c r="AF134" i="10" a="1"/>
  <c r="AB201" i="10" a="1"/>
  <c r="J282" i="10" a="1"/>
  <c r="H119" i="10" a="1"/>
  <c r="K387" i="10" a="1"/>
  <c r="M30" i="10" a="1"/>
  <c r="S252" i="10" a="1"/>
  <c r="AA135" i="10" a="1"/>
  <c r="AA163" i="10" a="1"/>
  <c r="AE381" i="10" a="1"/>
  <c r="P271" i="10" a="1"/>
  <c r="E44" i="10" a="1"/>
  <c r="AB253" i="10" a="1"/>
  <c r="E195" i="10" a="1"/>
  <c r="Q100" i="10" a="1"/>
  <c r="X120" i="10" a="1"/>
  <c r="N250" i="10" a="1"/>
  <c r="AF20" i="10" a="1"/>
  <c r="X408" i="10" a="1"/>
  <c r="X27" i="10" a="1"/>
  <c r="N162" i="10" a="1"/>
  <c r="P81" i="10" a="1"/>
  <c r="V74" i="10" a="1"/>
  <c r="H282" i="10" a="1"/>
  <c r="V199" i="10" a="1"/>
  <c r="AB243" i="10" a="1"/>
  <c r="AG73" i="10" a="1"/>
  <c r="I377" i="10" a="1"/>
  <c r="F79" i="10" a="1"/>
  <c r="X87" i="10" a="1"/>
  <c r="AH264" i="10" a="1"/>
  <c r="Y245" i="10" a="1"/>
  <c r="U238" i="10" a="1"/>
  <c r="F119" i="10" a="1"/>
  <c r="AC226" i="10" a="1"/>
  <c r="M192" i="10" a="1"/>
  <c r="AE97" i="10" a="1"/>
  <c r="O172" i="10" a="1"/>
  <c r="O257" i="10" a="1"/>
  <c r="AH263" i="10" a="1"/>
  <c r="V255" i="10" a="1"/>
  <c r="Z128" i="10" a="1"/>
  <c r="I13" i="10" a="1"/>
  <c r="P112" i="10" a="1"/>
  <c r="T59" i="10" a="1"/>
  <c r="Z406" i="10" a="1"/>
  <c r="M246" i="10" a="1"/>
  <c r="N34" i="10" a="1"/>
  <c r="O161" i="10" a="1"/>
  <c r="E256" i="10" a="1"/>
  <c r="E31" i="10" a="1"/>
  <c r="E353" i="10" a="1"/>
  <c r="E379" i="10" a="1"/>
  <c r="AD239" i="10" a="1"/>
  <c r="L167" i="10" a="1"/>
  <c r="E326" i="10" a="1"/>
  <c r="I230" i="10" a="1"/>
  <c r="W165" i="10" a="1"/>
  <c r="Z153" i="10" a="1"/>
  <c r="Q5" i="10" a="1"/>
  <c r="Q87" i="10" a="1"/>
  <c r="AB361" i="10" a="1"/>
  <c r="AH74" i="10" a="1"/>
  <c r="L102" i="10" a="1"/>
  <c r="AA210" i="10" a="1"/>
  <c r="S118" i="10" a="1"/>
  <c r="AF265" i="10" a="1"/>
  <c r="Z182" i="10" a="1"/>
  <c r="I74" i="10" a="1"/>
  <c r="Y133" i="10" a="1"/>
  <c r="AB268" i="10" a="1"/>
  <c r="AC246" i="10" a="1"/>
  <c r="AF195" i="10" a="1"/>
  <c r="R243" i="10" a="1"/>
  <c r="R158" i="10" a="1"/>
  <c r="AH260" i="10" a="1"/>
  <c r="S115" i="10" a="1"/>
  <c r="U375" i="10" a="1"/>
  <c r="F125" i="10" a="1"/>
  <c r="X60" i="10" a="1"/>
  <c r="AC133" i="10" a="1"/>
  <c r="N14" i="10" a="1"/>
  <c r="Y398" i="10" a="1"/>
  <c r="L238" i="10" a="1"/>
  <c r="T83" i="10" a="1"/>
  <c r="I59" i="10" a="1"/>
  <c r="Q358" i="10" a="1"/>
  <c r="AF390" i="10" a="1"/>
  <c r="H167" i="10" a="1"/>
  <c r="O165" i="10" a="1"/>
  <c r="E274" i="10" a="1"/>
  <c r="Z16" i="10" a="1"/>
  <c r="V254" i="10" a="1"/>
  <c r="AH187" i="10" a="1"/>
  <c r="E337" i="10" a="1"/>
  <c r="K65" i="10" a="1"/>
  <c r="F48" i="10" a="1"/>
  <c r="AB180" i="10" a="1"/>
  <c r="R199" i="10" a="1"/>
  <c r="AE345" i="10" a="1"/>
  <c r="AA216" i="10" a="1"/>
  <c r="Y119" i="10" a="1"/>
  <c r="N231" i="10" a="1"/>
  <c r="K147" i="10" a="1"/>
  <c r="P13" i="10" a="1"/>
  <c r="AD219" i="10" a="1"/>
  <c r="X255" i="10" a="1"/>
  <c r="E399" i="10" a="1"/>
  <c r="O106" i="10" a="1"/>
  <c r="F410" i="10" a="1"/>
  <c r="AA136" i="10" a="1"/>
  <c r="Q191" i="10" a="1"/>
  <c r="L350" i="10" a="1"/>
  <c r="Z176" i="10" a="1"/>
  <c r="AF174" i="10" a="1"/>
  <c r="F148" i="10" a="1"/>
  <c r="Q138" i="10" a="1"/>
  <c r="P234" i="10" a="1"/>
  <c r="E145" i="10" a="1"/>
  <c r="AF246" i="10" a="1"/>
  <c r="R346" i="10" a="1"/>
  <c r="E61" i="10" a="1"/>
  <c r="T132" i="10" a="1"/>
  <c r="H159" i="10" a="1"/>
  <c r="X135" i="10" a="1"/>
  <c r="H163" i="10" a="1"/>
  <c r="S157" i="10" a="1"/>
  <c r="Q130" i="10" a="1"/>
  <c r="G131" i="10" a="1"/>
  <c r="AH281" i="10" a="1"/>
  <c r="Z3" i="10" a="1"/>
  <c r="F281" i="10" a="1"/>
  <c r="AE281" i="10" a="1"/>
  <c r="Y5" i="10" a="1"/>
  <c r="Y3" i="10" a="1"/>
  <c r="AE4" i="10" a="1"/>
  <c r="L4" i="10" a="1"/>
  <c r="Y6" i="10" a="1"/>
  <c r="O4" i="10" a="1"/>
  <c r="X6" i="10" a="1"/>
  <c r="AC281" i="10" a="1"/>
  <c r="K6" i="10" a="1"/>
  <c r="M3" i="10" a="1"/>
  <c r="AE3" i="10" a="1"/>
  <c r="E282" i="10" a="1"/>
  <c r="V4" i="10" a="1"/>
  <c r="AF3" i="10" a="1"/>
  <c r="AD5" i="10" a="1"/>
  <c r="AD4" i="10" a="1"/>
  <c r="J281" i="10" a="1"/>
  <c r="X281" i="10" a="1"/>
  <c r="Y281" i="10" a="1"/>
  <c r="J3" i="10" a="1"/>
  <c r="AA6" i="10" a="1"/>
  <c r="AG5" i="10" a="1"/>
  <c r="Z5" i="10" a="1"/>
  <c r="S4" i="10" a="1"/>
  <c r="S281" i="10" a="1"/>
  <c r="N281" i="10" a="1"/>
  <c r="W12" i="10" a="1"/>
  <c r="I75" i="10" a="1"/>
  <c r="F222" i="10" a="1"/>
  <c r="I20" i="10" a="1"/>
  <c r="S141" i="10" a="1"/>
  <c r="AC167" i="10" a="1"/>
  <c r="F161" i="10" a="1"/>
  <c r="L158" i="10" a="1"/>
  <c r="AG32" i="10" a="1"/>
  <c r="AG358" i="10" a="1"/>
  <c r="H244" i="10" a="1"/>
  <c r="AB51" i="10" a="1"/>
  <c r="AF213" i="10" a="1"/>
  <c r="AG366" i="10" a="1"/>
  <c r="K212" i="10" a="1"/>
  <c r="M144" i="10" a="1"/>
  <c r="AB247" i="10" a="1"/>
  <c r="L277" i="10" a="1"/>
  <c r="AF352" i="10" a="1"/>
  <c r="R78" i="10" a="1"/>
  <c r="E202" i="10" a="1"/>
  <c r="E194" i="10" a="1"/>
  <c r="G227" i="10" a="1"/>
  <c r="G48" i="10" a="1"/>
  <c r="I99" i="10" a="1"/>
  <c r="AE137" i="10" a="1"/>
  <c r="N272" i="10" a="1"/>
  <c r="S191" i="10" a="1"/>
  <c r="Y267" i="10" a="1"/>
  <c r="AE261" i="10" a="1"/>
  <c r="AE62" i="10" a="1"/>
  <c r="N277" i="10" a="1"/>
  <c r="S29" i="10" a="1"/>
  <c r="S272" i="10" a="1"/>
  <c r="I132" i="10" a="1"/>
  <c r="K241" i="10" a="1"/>
  <c r="F18" i="10" a="1"/>
  <c r="N44" i="10" a="1"/>
  <c r="N27" i="10" a="1"/>
  <c r="W376" i="10" a="1"/>
  <c r="W223" i="10" a="1"/>
  <c r="L253" i="10" a="1"/>
  <c r="G171" i="10" a="1"/>
  <c r="H321" i="10" a="1"/>
  <c r="O270" i="10" a="1"/>
  <c r="W345" i="10" a="1"/>
  <c r="P260" i="10" a="1"/>
  <c r="AA142" i="10" a="1"/>
  <c r="O195" i="10" a="1"/>
  <c r="AE242" i="10" a="1"/>
  <c r="L264" i="10" a="1"/>
  <c r="F251" i="10" a="1"/>
  <c r="G98" i="10" a="1"/>
  <c r="W108" i="10" a="1"/>
  <c r="O14" i="10" a="1"/>
  <c r="F162" i="10" a="1"/>
  <c r="O275" i="10" a="1"/>
  <c r="I131" i="10" a="1"/>
  <c r="V171" i="10" a="1"/>
  <c r="AA27" i="10" a="1"/>
  <c r="N345" i="10" a="1"/>
  <c r="R120" i="10" a="1"/>
  <c r="V140" i="10" a="1"/>
  <c r="AF18" i="10" a="1"/>
  <c r="Y25" i="10" a="1"/>
  <c r="AF16" i="10" a="1"/>
  <c r="AC331" i="10" a="1"/>
  <c r="U248" i="10" a="1"/>
  <c r="L240" i="10" a="1"/>
  <c r="J297" i="10" a="1"/>
  <c r="Z46" i="10" a="1"/>
  <c r="Z338" i="10" a="1"/>
  <c r="Z18" i="10" a="1"/>
  <c r="P256" i="10" a="1"/>
  <c r="P59" i="10" a="1"/>
  <c r="AE123" i="10" a="1"/>
  <c r="L171" i="10" a="1"/>
  <c r="K350" i="10" a="1"/>
  <c r="AF279" i="10" a="1"/>
  <c r="I123" i="10" a="1"/>
  <c r="I57" i="10" a="1"/>
  <c r="U263" i="10" a="1"/>
  <c r="F52" i="10" a="1"/>
  <c r="AC343" i="10" a="1"/>
  <c r="F407" i="10" a="1"/>
  <c r="AE16" i="10" a="1"/>
  <c r="Q405" i="10" a="1"/>
  <c r="F167" i="10" a="1"/>
  <c r="O102" i="10" a="1"/>
  <c r="I238" i="10" a="1"/>
  <c r="L230" i="10" a="1"/>
  <c r="U133" i="10" a="1"/>
  <c r="G396" i="10" a="1"/>
  <c r="G40" i="10" a="1"/>
  <c r="AF17" i="10" a="1"/>
  <c r="Q114" i="10" a="1"/>
  <c r="X59" i="10" a="1"/>
  <c r="X21" i="10" a="1"/>
  <c r="AD215" i="10" a="1"/>
  <c r="O128" i="10" a="1"/>
  <c r="H205" i="10" a="1"/>
  <c r="S35" i="10" a="1"/>
  <c r="AB191" i="10" a="1"/>
  <c r="V19" i="10" a="1"/>
  <c r="AD110" i="10" a="1"/>
  <c r="I118" i="10" a="1"/>
  <c r="AD170" i="10" a="1"/>
  <c r="Z394" i="10" a="1"/>
  <c r="W226" i="10" a="1"/>
  <c r="F207" i="10" a="1"/>
  <c r="AG44" i="10" a="1"/>
  <c r="K268" i="10" a="1"/>
  <c r="M363" i="10" a="1"/>
  <c r="AD237" i="10" a="1"/>
  <c r="Y47" i="10" a="1"/>
  <c r="F10" i="10" a="1"/>
  <c r="Q269" i="10" a="1"/>
  <c r="J166" i="10" a="1"/>
  <c r="Z249" i="10" a="1"/>
  <c r="AB245" i="10" a="1"/>
  <c r="J367" i="10" a="1"/>
  <c r="L216" i="10" a="1"/>
  <c r="AB123" i="10" a="1"/>
  <c r="U132" i="10" a="1"/>
  <c r="G166" i="10" a="1"/>
  <c r="R147" i="10" a="1"/>
  <c r="W349" i="10" a="1"/>
  <c r="J200" i="10" a="1"/>
  <c r="S84" i="10" a="1"/>
  <c r="U342" i="10" a="1"/>
  <c r="W330" i="10" a="1"/>
  <c r="R125" i="10" a="1"/>
  <c r="AG380" i="10" a="1"/>
  <c r="P365" i="10" a="1"/>
  <c r="U179" i="10" a="1"/>
  <c r="AD187" i="10" a="1"/>
  <c r="J185" i="10" a="1"/>
  <c r="I305" i="10" a="1"/>
  <c r="O166" i="10" a="1"/>
  <c r="AA93" i="10" a="1"/>
  <c r="F71" i="10" a="1"/>
  <c r="J407" i="10" a="1"/>
  <c r="L272" i="10" a="1"/>
  <c r="AG242" i="10" a="1"/>
  <c r="I243" i="10" a="1"/>
  <c r="Q52" i="10" a="1"/>
  <c r="W118" i="10" a="1"/>
  <c r="M400" i="10" a="1"/>
  <c r="G393" i="10" a="1"/>
  <c r="H45" i="10" a="1"/>
  <c r="T188" i="10" a="1"/>
  <c r="AG169" i="10" a="1"/>
  <c r="O91" i="10" a="1"/>
  <c r="R10" i="10" a="1"/>
  <c r="P208" i="10" a="1"/>
  <c r="AA19" i="10" a="1"/>
  <c r="E214" i="10" a="1"/>
  <c r="E346" i="10" a="1"/>
  <c r="E374" i="10" a="1"/>
  <c r="E260" i="10" a="1"/>
  <c r="E258" i="10" a="1"/>
  <c r="AF411" i="10" a="1"/>
  <c r="R194" i="10" a="1"/>
  <c r="Y387" i="10" a="1"/>
  <c r="X344" i="10" a="1"/>
  <c r="U385" i="10" a="1"/>
  <c r="S159" i="10" a="1"/>
  <c r="Q55" i="10" a="1"/>
  <c r="AG152" i="10" a="1"/>
  <c r="J395" i="10" a="1"/>
  <c r="H112" i="10" a="1"/>
  <c r="F318" i="10" a="1"/>
  <c r="AE189" i="10" a="1"/>
  <c r="AE193" i="10" a="1"/>
  <c r="H160" i="10" a="1"/>
  <c r="AG18" i="10" a="1"/>
  <c r="O231" i="10" a="1"/>
  <c r="AA129" i="10" a="1"/>
  <c r="H237" i="10" a="1"/>
  <c r="K324" i="10" a="1"/>
  <c r="X333" i="10" a="1"/>
  <c r="R59" i="10" a="1"/>
  <c r="Z212" i="10" a="1"/>
  <c r="AG345" i="10" a="1"/>
  <c r="AE407" i="10" a="1"/>
  <c r="Z68" i="10" a="1"/>
  <c r="AF242" i="10" a="1"/>
  <c r="H269" i="10" a="1"/>
  <c r="AH169" i="10" a="1"/>
  <c r="J46" i="10" a="1"/>
  <c r="I382" i="10" a="1"/>
  <c r="M408" i="10" a="1"/>
  <c r="AH178" i="10" a="1"/>
  <c r="N95" i="10" a="1"/>
  <c r="X155" i="10" a="1"/>
  <c r="W95" i="10" a="1"/>
  <c r="AD228" i="10" a="1"/>
  <c r="P202" i="10" a="1"/>
  <c r="Q182" i="10" a="1"/>
  <c r="V269" i="10" a="1"/>
  <c r="AF222" i="10" a="1"/>
  <c r="U9" i="10" a="1"/>
  <c r="W131" i="10" a="1"/>
  <c r="AH137" i="10" a="1"/>
  <c r="N52" i="10" a="1"/>
  <c r="E130" i="10" a="1"/>
  <c r="E198" i="10" a="1"/>
  <c r="E384" i="10" a="1"/>
  <c r="E344" i="10" a="1"/>
  <c r="X411" i="10" a="1"/>
  <c r="E389" i="10" a="1"/>
  <c r="M410" i="10" a="1"/>
  <c r="S57" i="10" a="1"/>
  <c r="V137" i="10" a="1"/>
  <c r="T136" i="10" a="1"/>
  <c r="AF406" i="10" a="1"/>
  <c r="AH225" i="10" a="1"/>
  <c r="H55" i="10" a="1"/>
  <c r="AG107" i="10" a="1"/>
  <c r="H121" i="10" a="1"/>
  <c r="K133" i="10" a="1"/>
  <c r="U158" i="10" a="1"/>
  <c r="S81" i="10" a="1"/>
  <c r="N243" i="10" a="1"/>
  <c r="X379" i="10" a="1"/>
  <c r="H104" i="10" a="1"/>
  <c r="W179" i="10" a="1"/>
  <c r="I108" i="10" a="1"/>
  <c r="W210" i="10" a="1"/>
  <c r="M158" i="10" a="1"/>
  <c r="U334" i="10" a="1"/>
  <c r="H197" i="10" a="1"/>
  <c r="X33" i="10" a="1"/>
  <c r="AD390" i="10" a="1"/>
  <c r="J128" i="10" a="1"/>
  <c r="Q328" i="10" a="1"/>
  <c r="AA141" i="10" a="1"/>
  <c r="F72" i="10" a="1"/>
  <c r="AE187" i="10" a="1"/>
  <c r="AG168" i="10" a="1"/>
  <c r="N36" i="10" a="1"/>
  <c r="AF123" i="10" a="1"/>
  <c r="S384" i="10" a="1"/>
  <c r="S158" i="10" a="1"/>
  <c r="AE53" i="10" a="1"/>
  <c r="AB73" i="10" a="1"/>
  <c r="AD22" i="10" a="1"/>
  <c r="Y188" i="10" a="1"/>
  <c r="Q271" i="10" a="1"/>
  <c r="AH149" i="10" a="1"/>
  <c r="I266" i="10" a="1"/>
  <c r="H211" i="10" a="1"/>
  <c r="F365" i="10" a="1"/>
  <c r="Y156" i="10" a="1"/>
  <c r="Y139" i="10" a="1"/>
  <c r="M90" i="10" a="1"/>
  <c r="V252" i="10" a="1"/>
  <c r="X298" i="10" a="1"/>
  <c r="AE408" i="10" a="1"/>
  <c r="W8" i="10" a="1"/>
  <c r="V15" i="10" a="1"/>
  <c r="AA131" i="10" a="1"/>
  <c r="AB114" i="10" a="1"/>
  <c r="R15" i="10" a="1"/>
  <c r="Z119" i="10" a="1"/>
  <c r="AE383" i="10" a="1"/>
  <c r="K340" i="10" a="1"/>
  <c r="H49" i="10" a="1"/>
  <c r="F254" i="10" a="1"/>
  <c r="I208" i="10" a="1"/>
  <c r="E38" i="10" a="1"/>
  <c r="E311" i="10" a="1"/>
  <c r="S410" i="10" a="1"/>
  <c r="E361" i="10" a="1"/>
  <c r="E91" i="10" a="1"/>
  <c r="E121" i="10" a="1"/>
  <c r="E300" i="10" a="1"/>
  <c r="E79" i="10" a="1"/>
  <c r="AB379" i="10" a="1"/>
  <c r="AD203" i="10" a="1"/>
  <c r="X338" i="10" a="1"/>
  <c r="V146" i="10" a="1"/>
  <c r="L98" i="10" a="1"/>
  <c r="U156" i="10" a="1"/>
  <c r="F358" i="10" a="1"/>
  <c r="I344" i="10" a="1"/>
  <c r="K178" i="10" a="1"/>
  <c r="AH369" i="10" a="1"/>
  <c r="N64" i="10" a="1"/>
  <c r="V250" i="10" a="1"/>
  <c r="AC110" i="10" a="1"/>
  <c r="O332" i="10" a="1"/>
  <c r="U150" i="10" a="1"/>
  <c r="H339" i="10" a="1"/>
  <c r="AF327" i="10" a="1"/>
  <c r="V396" i="10" a="1"/>
  <c r="AH391" i="10" a="1"/>
  <c r="L372" i="10" a="1"/>
  <c r="H8" i="10" a="1"/>
  <c r="AE340" i="10" a="1"/>
  <c r="Z323" i="10" a="1"/>
  <c r="H146" i="10" a="1"/>
  <c r="J174" i="10" a="1"/>
  <c r="AG12" i="10" a="1"/>
  <c r="S204" i="10" a="1"/>
  <c r="AC120" i="10" a="1"/>
  <c r="AD135" i="10" a="1"/>
  <c r="X51" i="10" a="1"/>
  <c r="I402" i="10" a="1"/>
  <c r="AH220" i="10" a="1"/>
  <c r="S266" i="10" a="1"/>
  <c r="Z262" i="10" a="1"/>
  <c r="T17" i="10" a="1"/>
  <c r="AE46" i="10" a="1"/>
  <c r="AF254" i="10" a="1"/>
  <c r="O301" i="10" a="1"/>
  <c r="O156" i="10" a="1"/>
  <c r="M297" i="10" a="1"/>
  <c r="L91" i="10" a="1"/>
  <c r="M357" i="10" a="1"/>
  <c r="O18" i="10" a="1"/>
  <c r="AC290" i="10" a="1"/>
  <c r="Z313" i="10" a="1"/>
  <c r="M11" i="10" a="1"/>
  <c r="G215" i="10" a="1"/>
  <c r="P134" i="10" a="1"/>
  <c r="W364" i="10" a="1"/>
  <c r="H219" i="10" a="1"/>
  <c r="M171" i="10" a="1"/>
  <c r="AE71" i="10" a="1"/>
  <c r="AB394" i="10" a="1"/>
  <c r="AC173" i="10" a="1"/>
  <c r="AA275" i="10" a="1"/>
  <c r="J101" i="10" a="1"/>
  <c r="V75" i="10" a="1"/>
  <c r="L410" i="10" a="1"/>
  <c r="E320" i="10" a="1"/>
  <c r="E246" i="10" a="1"/>
  <c r="E13" i="10" a="1"/>
  <c r="H410" i="10" a="1"/>
  <c r="E90" i="10" a="1"/>
  <c r="E104" i="10" a="1"/>
  <c r="K411" i="10" a="1"/>
  <c r="S234" i="10" a="1"/>
  <c r="U196" i="10" a="1"/>
  <c r="AD257" i="10" a="1"/>
  <c r="X278" i="10" a="1"/>
  <c r="M64" i="10" a="1"/>
  <c r="J141" i="10" a="1"/>
  <c r="M386" i="10" a="1"/>
  <c r="J7" i="10" a="1"/>
  <c r="AH44" i="10" a="1"/>
  <c r="N217" i="10" a="1"/>
  <c r="AH171" i="10" a="1"/>
  <c r="AH241" i="10" a="1"/>
  <c r="N133" i="10" a="1"/>
  <c r="X123" i="10" a="1"/>
  <c r="AH140" i="10" a="1"/>
  <c r="AA160" i="10" a="1"/>
  <c r="V239" i="10" a="1"/>
  <c r="P78" i="10" a="1"/>
  <c r="AA233" i="10" a="1"/>
  <c r="H273" i="10" a="1"/>
  <c r="Q139" i="10" a="1"/>
  <c r="Z54" i="10" a="1"/>
  <c r="AE266" i="10" a="1"/>
  <c r="E68" i="10" a="1"/>
  <c r="E188" i="10" a="1"/>
  <c r="E229" i="10" a="1"/>
  <c r="E60" i="10" a="1"/>
  <c r="E271" i="10" a="1"/>
  <c r="E324" i="10" a="1"/>
  <c r="E72" i="10" a="1"/>
  <c r="E115" i="10" a="1"/>
  <c r="Z407" i="10" a="1"/>
  <c r="S179" i="10" a="1"/>
  <c r="F28" i="10" a="1"/>
  <c r="K307" i="10" a="1"/>
  <c r="J260" i="10" a="1"/>
  <c r="W115" i="10" a="1"/>
  <c r="AE143" i="10" a="1"/>
  <c r="O141" i="10" a="1"/>
  <c r="O265" i="10" a="1"/>
  <c r="AD67" i="10" a="1"/>
  <c r="R179" i="10" a="1"/>
  <c r="AG76" i="10" a="1"/>
  <c r="L202" i="10" a="1"/>
  <c r="X130" i="10" a="1"/>
  <c r="AG54" i="10" a="1"/>
  <c r="S76" i="10" a="1"/>
  <c r="AA49" i="10" a="1"/>
  <c r="K287" i="10" a="1"/>
  <c r="U56" i="10" a="1"/>
  <c r="J63" i="10" a="1"/>
  <c r="P279" i="10" a="1"/>
  <c r="Z247" i="10" a="1"/>
  <c r="J36" i="10" a="1"/>
  <c r="G221" i="10" a="1"/>
  <c r="M314" i="10" a="1"/>
  <c r="N198" i="10" a="1"/>
  <c r="W340" i="10" a="1"/>
  <c r="K54" i="10" a="1"/>
  <c r="Y154" i="10" a="1"/>
  <c r="AC404" i="10" a="1"/>
  <c r="V165" i="10" a="1"/>
  <c r="K119" i="10" a="1"/>
  <c r="W337" i="10" a="1"/>
  <c r="I363" i="10" a="1"/>
  <c r="AC238" i="10" a="1"/>
  <c r="G248" i="10" a="1"/>
  <c r="AG101" i="10" a="1"/>
  <c r="Q234" i="10" a="1"/>
  <c r="AC112" i="10" a="1"/>
  <c r="AE42" i="10" a="1"/>
  <c r="S121" i="10" a="1"/>
  <c r="AA81" i="10" a="1"/>
  <c r="X319" i="10" a="1"/>
  <c r="AE182" i="10" a="1"/>
  <c r="AD223" i="10" a="1"/>
  <c r="AH28" i="10" a="1"/>
  <c r="F226" i="10" a="1"/>
  <c r="Z137" i="10" a="1"/>
  <c r="F326" i="10" a="1"/>
  <c r="Q7" i="10" a="1"/>
  <c r="AB87" i="10" a="1"/>
  <c r="AG271" i="10" a="1"/>
  <c r="S248" i="10" a="1"/>
  <c r="R100" i="10" a="1"/>
  <c r="Q399" i="10" a="1"/>
  <c r="R327" i="10" a="1"/>
  <c r="K63" i="10" a="1"/>
  <c r="R307" i="10" a="1"/>
  <c r="R197" i="10" a="1"/>
  <c r="N246" i="10" a="1"/>
  <c r="AB398" i="10" a="1"/>
  <c r="AB407" i="10" a="1"/>
  <c r="R107" i="10" a="1"/>
  <c r="AB272" i="10" a="1"/>
  <c r="O98" i="10" a="1"/>
  <c r="AA138" i="10" a="1"/>
  <c r="AC336" i="10" a="1"/>
  <c r="V387" i="10" a="1"/>
  <c r="Q278" i="10" a="1"/>
  <c r="S364" i="10" a="1"/>
  <c r="AB264" i="10" a="1"/>
  <c r="AB157" i="10" a="1"/>
  <c r="W332" i="10" a="1"/>
  <c r="AA271" i="10" a="1"/>
  <c r="P18" i="10" a="1"/>
  <c r="AE209" i="10" a="1"/>
  <c r="G266" i="10" a="1"/>
  <c r="AB172" i="10" a="1"/>
  <c r="V264" i="10" a="1"/>
  <c r="AA85" i="10" a="1"/>
  <c r="U256" i="10" a="1"/>
  <c r="V61" i="10" a="1"/>
  <c r="I386" i="10" a="1"/>
  <c r="E118" i="10" a="1"/>
  <c r="AB321" i="10" a="1"/>
  <c r="W211" i="10" a="1"/>
  <c r="O269" i="10" a="1"/>
  <c r="F205" i="10" a="1"/>
  <c r="T157" i="10" a="1"/>
  <c r="W256" i="10" a="1"/>
  <c r="N23" i="10" a="1"/>
  <c r="O194" i="10" a="1"/>
  <c r="AE247" i="10" a="1"/>
  <c r="Z92" i="10" a="1"/>
  <c r="E400" i="10" a="1"/>
  <c r="S277" i="10" a="1"/>
  <c r="F246" i="10" a="1"/>
  <c r="AG20" i="10" a="1"/>
  <c r="T82" i="10" a="1"/>
  <c r="AB40" i="10" a="1"/>
  <c r="E8" i="10" a="1"/>
  <c r="H89" i="10" a="1"/>
  <c r="AG294" i="10" a="1"/>
  <c r="Q346" i="10" a="1"/>
  <c r="AG407" i="10" a="1"/>
  <c r="AA167" i="10" a="1"/>
  <c r="W180" i="10" a="1"/>
  <c r="R97" i="10" a="1"/>
  <c r="N249" i="10" a="1"/>
  <c r="AA189" i="10" a="1"/>
  <c r="G250" i="10" a="1"/>
  <c r="J232" i="10" a="1"/>
  <c r="R257" i="10" a="1"/>
  <c r="U123" i="10" a="1"/>
  <c r="V349" i="10" a="1"/>
  <c r="AH183" i="10" a="1"/>
  <c r="AC271" i="10" a="1"/>
  <c r="Q265" i="10" a="1"/>
  <c r="Y225" i="10" a="1"/>
  <c r="AF157" i="10" a="1"/>
  <c r="Y52" i="10" a="1"/>
  <c r="Z306" i="10" a="1"/>
  <c r="I52" i="10" a="1"/>
  <c r="AF379" i="10" a="1"/>
  <c r="O212" i="10" a="1"/>
  <c r="O9" i="10" a="1"/>
  <c r="G53" i="10" a="1"/>
  <c r="F83" i="10" a="1"/>
  <c r="J21" i="10" a="1"/>
  <c r="AF247" i="10" a="1"/>
  <c r="I95" i="10" a="1"/>
  <c r="X275" i="10" a="1"/>
  <c r="J168" i="10" a="1"/>
  <c r="AF232" i="10" a="1"/>
  <c r="W229" i="10" a="1"/>
  <c r="AE117" i="10" a="1"/>
  <c r="AE230" i="10" a="1"/>
  <c r="O383" i="10" a="1"/>
  <c r="F187" i="10" a="1"/>
  <c r="AB314" i="10" a="1"/>
  <c r="R54" i="10" a="1"/>
  <c r="AD408" i="10" a="1"/>
  <c r="V151" i="10" a="1"/>
  <c r="AG277" i="10" a="1"/>
  <c r="P95" i="10" a="1"/>
  <c r="R119" i="10" a="1"/>
  <c r="Y177" i="10" a="1"/>
  <c r="K301" i="10" a="1"/>
  <c r="AB135" i="10" a="1"/>
  <c r="M109" i="10" a="1"/>
  <c r="AE263" i="10" a="1"/>
  <c r="Y71" i="10" a="1"/>
  <c r="R157" i="10" a="1"/>
  <c r="V97" i="10" a="1"/>
  <c r="X35" i="10" a="1"/>
  <c r="Y233" i="10" a="1"/>
  <c r="H233" i="10" a="1"/>
  <c r="N253" i="10" a="1"/>
  <c r="I117" i="10" a="1"/>
  <c r="O313" i="10" a="1"/>
  <c r="F305" i="10" a="1"/>
  <c r="P179" i="10" a="1"/>
  <c r="L135" i="10" a="1"/>
  <c r="N205" i="10" a="1"/>
  <c r="V79" i="10" a="1"/>
  <c r="AH172" i="10" a="1"/>
  <c r="F348" i="10" a="1"/>
  <c r="T372" i="10" a="1"/>
  <c r="X218" i="10" a="1"/>
  <c r="L220" i="10" a="1"/>
  <c r="W124" i="10" a="1"/>
  <c r="X390" i="10" a="1"/>
  <c r="R51" i="10" a="1"/>
  <c r="J136" i="10" a="1"/>
  <c r="AD114" i="10" a="1"/>
  <c r="O374" i="10" a="1"/>
  <c r="AB138" i="10" a="1"/>
  <c r="W19" i="10" a="1"/>
  <c r="T10" i="10" a="1"/>
  <c r="AE361" i="10" a="1"/>
  <c r="O72" i="10" a="1"/>
  <c r="O53" i="10" a="1"/>
  <c r="O164" i="10" a="1"/>
  <c r="AG205" i="10" a="1"/>
  <c r="Q349" i="10" a="1"/>
  <c r="Y159" i="10" a="1"/>
  <c r="AG122" i="10" a="1"/>
  <c r="M87" i="10" a="1"/>
  <c r="N110" i="10" a="1"/>
  <c r="AC35" i="10" a="1"/>
  <c r="P91" i="10" a="1"/>
  <c r="AH185" i="10" a="1"/>
  <c r="N136" i="10" a="1"/>
  <c r="N22" i="10" a="1"/>
  <c r="U205" i="10" a="1"/>
  <c r="U216" i="10" a="1"/>
  <c r="AA61" i="10" a="1"/>
  <c r="I134" i="10" a="1"/>
  <c r="N140" i="10" a="1"/>
  <c r="F30" i="10" a="1"/>
  <c r="AC151" i="10" a="1"/>
  <c r="K283" i="10" a="1"/>
  <c r="AE245" i="10" a="1"/>
  <c r="V136" i="10" a="1"/>
  <c r="K30" i="10" a="1"/>
  <c r="Y26" i="10" a="1"/>
  <c r="Q263" i="10" a="1"/>
  <c r="AF30" i="10" a="1"/>
  <c r="O7" i="10" a="1"/>
  <c r="AA238" i="10" a="1"/>
  <c r="X10" i="10" a="1"/>
  <c r="AA175" i="10" a="1"/>
  <c r="AH253" i="10" a="1"/>
  <c r="T103" i="10" a="1"/>
  <c r="AH145" i="10" a="1"/>
  <c r="X361" i="10" a="1"/>
  <c r="H188" i="10" a="1"/>
  <c r="AF42" i="10" a="1"/>
  <c r="AD345" i="10" a="1"/>
  <c r="K137" i="10" a="1"/>
  <c r="L361" i="10" a="1"/>
  <c r="W137" i="10" a="1"/>
  <c r="Z101" i="10" a="1"/>
  <c r="P113" i="10" a="1"/>
  <c r="P43" i="10" a="1"/>
  <c r="AC261" i="10" a="1"/>
  <c r="F265" i="10" a="1"/>
  <c r="W333" i="10" a="1"/>
  <c r="H32" i="10" a="1"/>
  <c r="M125" i="10" a="1"/>
  <c r="T96" i="10" a="1"/>
  <c r="F199" i="10" a="1"/>
  <c r="R205" i="10" a="1"/>
  <c r="N68" i="10" a="1"/>
  <c r="AE111" i="10" a="1"/>
  <c r="AG150" i="10" a="1"/>
  <c r="E230" i="10" a="1"/>
  <c r="E201" i="10" a="1"/>
  <c r="E250" i="10" a="1"/>
  <c r="E160" i="10" a="1"/>
  <c r="AB410" i="10" a="1"/>
  <c r="E289" i="10" a="1"/>
  <c r="F33" i="10" a="1"/>
  <c r="AE356" i="10" a="1"/>
  <c r="AB386" i="10" a="1"/>
  <c r="H91" i="10" a="1"/>
  <c r="H93" i="10" a="1"/>
  <c r="F244" i="10" a="1"/>
  <c r="L73" i="10" a="1"/>
  <c r="AD111" i="10" a="1"/>
  <c r="H101" i="10" a="1"/>
  <c r="W53" i="10" a="1"/>
  <c r="J95" i="10" a="1"/>
  <c r="S270" i="10" a="1"/>
  <c r="AE93" i="10" a="1"/>
  <c r="Q20" i="10" a="1"/>
  <c r="X236" i="10" a="1"/>
  <c r="AD295" i="10" a="1"/>
  <c r="I17" i="10" a="1"/>
  <c r="G126" i="10" a="1"/>
  <c r="Q381" i="10" a="1"/>
  <c r="R63" i="10" a="1"/>
  <c r="X210" i="10" a="1"/>
  <c r="N129" i="10" a="1"/>
  <c r="AE301" i="10" a="1"/>
  <c r="X259" i="10" a="1"/>
  <c r="R244" i="10" a="1"/>
  <c r="H224" i="10" a="1"/>
  <c r="U120" i="10" a="1"/>
  <c r="K244" i="10" a="1"/>
  <c r="AE339" i="10" a="1"/>
  <c r="AA188" i="10" a="1"/>
  <c r="AG104" i="10" a="1"/>
  <c r="P263" i="10" a="1"/>
  <c r="U199" i="10" a="1"/>
  <c r="T320" i="10" a="1"/>
  <c r="T178" i="10" a="1"/>
  <c r="N384" i="10" a="1"/>
  <c r="W228" i="10" a="1"/>
  <c r="M253" i="10" a="1"/>
  <c r="W237" i="10" a="1"/>
  <c r="W79" i="10" a="1"/>
  <c r="Y210" i="10" a="1"/>
  <c r="K101" i="10" a="1"/>
  <c r="Z233" i="10" a="1"/>
  <c r="E232" i="10" a="1"/>
  <c r="AD411" i="10" a="1"/>
  <c r="E152" i="10" a="1"/>
  <c r="E186" i="10" a="1"/>
  <c r="E114" i="10" a="1"/>
  <c r="E407" i="10" a="1"/>
  <c r="E140" i="10" a="1"/>
  <c r="S90" i="10" a="1"/>
  <c r="M385" i="10" a="1"/>
  <c r="T206" i="10" a="1"/>
  <c r="L87" i="10" a="1"/>
  <c r="I362" i="10" a="1"/>
  <c r="I213" i="10" a="1"/>
  <c r="H212" i="10" a="1"/>
  <c r="AA124" i="10" a="1"/>
  <c r="F218" i="10" a="1"/>
  <c r="P250" i="10" a="1"/>
  <c r="AA66" i="10" a="1"/>
  <c r="AH155" i="10" a="1"/>
  <c r="Z201" i="10" a="1"/>
  <c r="M354" i="10" a="1"/>
  <c r="H194" i="10" a="1"/>
  <c r="P359" i="10" a="1"/>
  <c r="T258" i="10" a="1"/>
  <c r="AE161" i="10" a="1"/>
  <c r="AC400" i="10" a="1"/>
  <c r="I112" i="10" a="1"/>
  <c r="T143" i="10" a="1"/>
  <c r="O29" i="10" a="1"/>
  <c r="G229" i="10" a="1"/>
  <c r="G107" i="10" a="1"/>
  <c r="H226" i="10" a="1"/>
  <c r="AD394" i="10" a="1"/>
  <c r="S44" i="10" a="1"/>
  <c r="G97" i="10" a="1"/>
  <c r="R338" i="10" a="1"/>
  <c r="AG251" i="10" a="1"/>
  <c r="V55" i="10" a="1"/>
  <c r="AB248" i="10" a="1"/>
  <c r="AE165" i="10" a="1"/>
  <c r="F13" i="10" a="1"/>
  <c r="F197" i="10" a="1"/>
  <c r="AC267" i="10" a="1"/>
  <c r="AF132" i="10" a="1"/>
  <c r="Y253" i="10" a="1"/>
  <c r="R12" i="10" a="1"/>
  <c r="AD86" i="10" a="1"/>
  <c r="AA137" i="10" a="1"/>
  <c r="AH15" i="10" a="1"/>
  <c r="Z343" i="10" a="1"/>
  <c r="X34" i="10" a="1"/>
  <c r="O279" i="10" a="1"/>
  <c r="U102" i="10" a="1"/>
  <c r="U88" i="10" a="1"/>
  <c r="M215" i="10" a="1"/>
  <c r="N28" i="10" a="1"/>
  <c r="S197" i="10" a="1"/>
  <c r="S176" i="10" a="1"/>
  <c r="X170" i="10" a="1"/>
  <c r="F219" i="10" a="1"/>
  <c r="L162" i="10" a="1"/>
  <c r="AH93" i="10" a="1"/>
  <c r="S235" i="10" a="1"/>
  <c r="AG244" i="10" a="1"/>
  <c r="E102" i="10" a="1"/>
  <c r="E299" i="10" a="1"/>
  <c r="E139" i="10" a="1"/>
  <c r="AH411" i="10" a="1"/>
  <c r="E131" i="10" a="1"/>
  <c r="E106" i="10" a="1"/>
  <c r="E24" i="10" a="1"/>
  <c r="E264" i="10" a="1"/>
  <c r="E341" i="10" a="1"/>
  <c r="Q344" i="10" a="1"/>
  <c r="AC62" i="10" a="1"/>
  <c r="AE60" i="10" a="1"/>
  <c r="Q119" i="10" a="1"/>
  <c r="Y268" i="10" a="1"/>
  <c r="P227" i="10" a="1"/>
  <c r="U37" i="10" a="1"/>
  <c r="G218" i="10" a="1"/>
  <c r="AD18" i="10" a="1"/>
  <c r="U52" i="10" a="1"/>
  <c r="AB70" i="10" a="1"/>
  <c r="O197" i="10" a="1"/>
  <c r="I199" i="10" a="1"/>
  <c r="F389" i="10" a="1"/>
  <c r="AG359" i="10" a="1"/>
  <c r="M100" i="10" a="1"/>
  <c r="AC384" i="10" a="1"/>
  <c r="AF196" i="10" a="1"/>
  <c r="L212" i="10" a="1"/>
  <c r="U267" i="10" a="1"/>
  <c r="AG394" i="10" a="1"/>
  <c r="AE146" i="10" a="1"/>
  <c r="AE164" i="10" a="1"/>
  <c r="AB215" i="10" a="1"/>
  <c r="AC322" i="10" a="1"/>
  <c r="M222" i="10" a="1"/>
  <c r="K124" i="10" a="1"/>
  <c r="AB348" i="10" a="1"/>
  <c r="AB95" i="10" a="1"/>
  <c r="S264" i="10" a="1"/>
  <c r="W392" i="10" a="1"/>
  <c r="S109" i="10" a="1"/>
  <c r="O170" i="10" a="1"/>
  <c r="S359" i="10" a="1"/>
  <c r="AH268" i="10" a="1"/>
  <c r="N259" i="10" a="1"/>
  <c r="T139" i="10" a="1"/>
  <c r="T135" i="10" a="1"/>
  <c r="AH229" i="10" a="1"/>
  <c r="AB255" i="10" a="1"/>
  <c r="L112" i="10" a="1"/>
  <c r="M263" i="10" a="1"/>
  <c r="AH249" i="10" a="1"/>
  <c r="H14" i="10" a="1"/>
  <c r="AD156" i="10" a="1"/>
  <c r="AG338" i="10" a="1"/>
  <c r="I258" i="10" a="1"/>
  <c r="AC172" i="10" a="1"/>
  <c r="R217" i="10" a="1"/>
  <c r="AA42" i="10" a="1"/>
  <c r="AC285" i="10" a="1"/>
  <c r="P273" i="10" a="1"/>
  <c r="H128" i="10" a="1"/>
  <c r="AG87" i="10" a="1"/>
  <c r="AA254" i="10" a="1"/>
  <c r="Q128" i="10" a="1"/>
  <c r="AF95" i="10" a="1"/>
  <c r="E82" i="10" a="1"/>
  <c r="E40" i="10" a="1"/>
  <c r="E125" i="10" a="1"/>
  <c r="E386" i="10" a="1"/>
  <c r="E29" i="10" a="1"/>
  <c r="E242" i="10" a="1"/>
  <c r="E391" i="10" a="1"/>
  <c r="E153" i="10" a="1"/>
  <c r="G212" i="10" a="1"/>
  <c r="O223" i="10" a="1"/>
  <c r="G200" i="10" a="1"/>
  <c r="O162" i="10" a="1"/>
  <c r="AG191" i="10" a="1"/>
  <c r="AD298" i="10" a="1"/>
  <c r="L146" i="10" a="1"/>
  <c r="J156" i="10" a="1"/>
  <c r="I196" i="10" a="1"/>
  <c r="Y354" i="10" a="1"/>
  <c r="X204" i="10" a="1"/>
  <c r="AE195" i="10" a="1"/>
  <c r="W16" i="10" a="1"/>
  <c r="AF103" i="10" a="1"/>
  <c r="L104" i="10" a="1"/>
  <c r="W58" i="10" a="1"/>
  <c r="O381" i="10" a="1"/>
  <c r="AH164" i="10" a="1"/>
  <c r="P100" i="10" a="1"/>
  <c r="AF186" i="10" a="1"/>
  <c r="Z347" i="10" a="1"/>
  <c r="W15" i="10" a="1"/>
  <c r="M133" i="10" a="1"/>
  <c r="T410" i="10" a="1"/>
  <c r="E296" i="10" a="1"/>
  <c r="E314" i="10" a="1"/>
  <c r="E347" i="10" a="1"/>
  <c r="E405" i="10" a="1"/>
  <c r="E146" i="10" a="1"/>
  <c r="E63" i="10" a="1"/>
  <c r="E217" i="10" a="1"/>
  <c r="U42" i="10" a="1"/>
  <c r="S85" i="10" a="1"/>
  <c r="AE304" i="10" a="1"/>
  <c r="AA193" i="10" a="1"/>
  <c r="K171" i="10" a="1"/>
  <c r="S214" i="10" a="1"/>
  <c r="J14" i="10" a="1"/>
  <c r="G115" i="10" a="1"/>
  <c r="T55" i="10" a="1"/>
  <c r="I193" i="10" a="1"/>
  <c r="AG216" i="10" a="1"/>
  <c r="AF363" i="10" a="1"/>
  <c r="G405" i="10" a="1"/>
  <c r="G344" i="10" a="1"/>
  <c r="AH128" i="10" a="1"/>
  <c r="T215" i="10" a="1"/>
  <c r="K107" i="10" a="1"/>
  <c r="O204" i="10" a="1"/>
  <c r="S342" i="10" a="1"/>
  <c r="AC304" i="10" a="1"/>
  <c r="V316" i="10" a="1"/>
  <c r="X224" i="10" a="1"/>
  <c r="R331" i="10" a="1"/>
  <c r="R236" i="10" a="1"/>
  <c r="K195" i="10" a="1"/>
  <c r="I271" i="10" a="1"/>
  <c r="Z267" i="10" a="1"/>
  <c r="AC354" i="10" a="1"/>
  <c r="AE73" i="10" a="1"/>
  <c r="AB276" i="10" a="1"/>
  <c r="J86" i="10" a="1"/>
  <c r="AB373" i="10" a="1"/>
  <c r="W390" i="10" a="1"/>
  <c r="O33" i="10" a="1"/>
  <c r="R304" i="10" a="1"/>
  <c r="G265" i="10" a="1"/>
  <c r="AG360" i="10" a="1"/>
  <c r="Q396" i="10" a="1"/>
  <c r="W65" i="10" a="1"/>
  <c r="Y394" i="10" a="1"/>
  <c r="L200" i="10" a="1"/>
  <c r="V154" i="10" a="1"/>
  <c r="Y208" i="10" a="1"/>
  <c r="L35" i="10" a="1"/>
  <c r="F138" i="10" a="1"/>
  <c r="L59" i="10" a="1"/>
  <c r="V273" i="10" a="1"/>
  <c r="K79" i="10" a="1"/>
  <c r="AG233" i="10" a="1"/>
  <c r="AC115" i="10" a="1"/>
  <c r="AD179" i="10" a="1"/>
  <c r="AE32" i="10" a="1"/>
  <c r="T54" i="10" a="1"/>
  <c r="U101" i="10" a="1"/>
  <c r="W148" i="10" a="1"/>
  <c r="O264" i="10" a="1"/>
  <c r="AH276" i="10" a="1"/>
  <c r="I103" i="10" a="1"/>
  <c r="S20" i="10" a="1"/>
  <c r="N189" i="10" a="1"/>
  <c r="N362" i="10" a="1"/>
  <c r="G193" i="10" a="1"/>
  <c r="I167" i="10" a="1"/>
  <c r="AF332" i="10" a="1"/>
  <c r="V35" i="10" a="1"/>
  <c r="W286" i="10" a="1"/>
  <c r="R321" i="10" a="1"/>
  <c r="H396" i="10" a="1"/>
  <c r="AC182" i="10" a="1"/>
  <c r="V190" i="10" a="1"/>
  <c r="T253" i="10" a="1"/>
  <c r="Y108" i="10" a="1"/>
  <c r="I206" i="10" a="1"/>
  <c r="N167" i="10" a="1"/>
  <c r="H247" i="10" a="1"/>
  <c r="U222" i="10" a="1"/>
  <c r="G94" i="10" a="1"/>
  <c r="S92" i="10" a="1"/>
  <c r="AF141" i="10" a="1"/>
  <c r="Y38" i="10" a="1"/>
  <c r="H162" i="10" a="1"/>
  <c r="V101" i="10" a="1"/>
  <c r="Y258" i="10" a="1"/>
  <c r="Q401" i="10" a="1"/>
  <c r="S41" i="10" a="1"/>
  <c r="AF11" i="10" a="1"/>
  <c r="S151" i="10" a="1"/>
  <c r="L25" i="10" a="1"/>
  <c r="AA95" i="10" a="1"/>
  <c r="AB139" i="10" a="1"/>
  <c r="AD10" i="10" a="1"/>
  <c r="AC410" i="10" a="1"/>
  <c r="AB119" i="10" a="1"/>
  <c r="AH216" i="10" a="1"/>
  <c r="AD210" i="10" a="1"/>
  <c r="AG10" i="10" a="1"/>
  <c r="F241" i="10" a="1"/>
  <c r="E143" i="10" a="1"/>
  <c r="E134" i="10" a="1"/>
  <c r="E27" i="10" a="1"/>
  <c r="I411" i="10" a="1"/>
  <c r="E71" i="10" a="1"/>
  <c r="U218" i="10" a="1"/>
  <c r="AG128" i="10" a="1"/>
  <c r="V236" i="10" a="1"/>
  <c r="O345" i="10" a="1"/>
  <c r="G197" i="10" a="1"/>
  <c r="AC60" i="10" a="1"/>
  <c r="AF34" i="10" a="1"/>
  <c r="AE41" i="10" a="1"/>
  <c r="AE19" i="10" a="1"/>
  <c r="N236" i="10" a="1"/>
  <c r="L152" i="10" a="1"/>
  <c r="E144" i="10" a="1"/>
  <c r="E359" i="10" a="1"/>
  <c r="M411" i="10" a="1"/>
  <c r="E84" i="10" a="1"/>
  <c r="E11" i="10" a="1"/>
  <c r="F228" i="10" a="1"/>
  <c r="J385" i="10" a="1"/>
  <c r="U244" i="10" a="1"/>
  <c r="AE136" i="10" a="1"/>
  <c r="Q238" i="10" a="1"/>
  <c r="W146" i="10" a="1"/>
  <c r="E137" i="10" a="1"/>
  <c r="E43" i="10" a="1"/>
  <c r="E133" i="10" a="1"/>
  <c r="E48" i="10" a="1"/>
  <c r="R5" i="10" a="1"/>
  <c r="E227" i="10" a="1"/>
  <c r="X352" i="10" a="1"/>
  <c r="M389" i="10" a="1"/>
  <c r="I35" i="10" a="1"/>
  <c r="AA204" i="10" a="1"/>
  <c r="Z130" i="10" a="1"/>
  <c r="W120" i="10" a="1"/>
  <c r="F267" i="10" a="1"/>
  <c r="L18" i="10" a="1"/>
  <c r="Q91" i="10" a="1"/>
  <c r="P393" i="10" a="1"/>
  <c r="N170" i="10" a="1"/>
  <c r="L13" i="10" a="1"/>
  <c r="Q17" i="10" a="1"/>
  <c r="W267" i="10" a="1"/>
  <c r="AB94" i="10" a="1"/>
  <c r="AA122" i="10" a="1"/>
  <c r="AD182" i="10" a="1"/>
  <c r="AB212" i="10" a="1"/>
  <c r="N30" i="10" a="1"/>
  <c r="F51" i="10" a="1"/>
  <c r="F249" i="10" a="1"/>
  <c r="F34" i="10" a="1"/>
  <c r="W249" i="10" a="1"/>
  <c r="S185" i="10" a="1"/>
  <c r="K88" i="10" a="1"/>
  <c r="J84" i="10" a="1"/>
  <c r="AB196" i="10" a="1"/>
  <c r="AE118" i="10" a="1"/>
  <c r="F109" i="10" a="1"/>
  <c r="E101" i="10" a="1"/>
  <c r="E382" i="10" a="1"/>
  <c r="AB64" i="10" a="1"/>
  <c r="AE163" i="10" a="1"/>
  <c r="P12" i="10" a="1"/>
  <c r="H43" i="10" a="1"/>
  <c r="G257" i="10" a="1"/>
  <c r="G258" i="10" a="1"/>
  <c r="V277" i="10" a="1"/>
  <c r="AC100" i="10" a="1"/>
  <c r="AG119" i="10" a="1"/>
  <c r="U194" i="10" a="1"/>
  <c r="AB265" i="10" a="1"/>
  <c r="E307" i="10" a="1"/>
  <c r="Y410" i="10" a="1"/>
  <c r="M188" i="10" a="1"/>
  <c r="W293" i="10" a="1"/>
  <c r="G278" i="10" a="1"/>
  <c r="H116" i="10" a="1"/>
  <c r="U370" i="10" a="1"/>
  <c r="W144" i="10" a="1"/>
  <c r="O32" i="10" a="1"/>
  <c r="AC317" i="10" a="1"/>
  <c r="T343" i="10" a="1"/>
  <c r="Y403" i="10" a="1"/>
  <c r="T212" i="10" a="1"/>
  <c r="Q226" i="10" a="1"/>
  <c r="Y227" i="10" a="1"/>
  <c r="V52" i="10" a="1"/>
  <c r="O5" i="10" a="1"/>
  <c r="E325" i="10" a="1"/>
  <c r="AE292" i="10" a="1"/>
  <c r="AG270" i="10" a="1"/>
  <c r="AE367" i="10" a="1"/>
  <c r="I40" i="10" a="1"/>
  <c r="Z356" i="10" a="1"/>
  <c r="Q253" i="10" a="1"/>
  <c r="W66" i="10" a="1"/>
  <c r="I228" i="10" a="1"/>
  <c r="K335" i="10" a="1"/>
  <c r="AF185" i="10" a="1"/>
  <c r="S335" i="10" a="1"/>
  <c r="AH255" i="10" a="1"/>
  <c r="AD56" i="10" a="1"/>
  <c r="AH270" i="10" a="1"/>
  <c r="AC411" i="10" a="1"/>
  <c r="E122" i="10" a="1"/>
  <c r="AH398" i="10" a="1"/>
  <c r="AD107" i="10" a="1"/>
  <c r="P60" i="10" a="1"/>
  <c r="AA168" i="10" a="1"/>
  <c r="T401" i="10" a="1"/>
  <c r="S316" i="10" a="1"/>
  <c r="E363" i="10" a="1"/>
  <c r="E323" i="10" a="1"/>
  <c r="V326" i="10" a="1"/>
  <c r="R247" i="10" a="1"/>
  <c r="K148" i="10" a="1"/>
  <c r="W213" i="10" a="1"/>
  <c r="W122" i="10" a="1"/>
  <c r="F328" i="10" a="1"/>
  <c r="W248" i="10" a="1"/>
  <c r="S150" i="10" a="1"/>
  <c r="Y141" i="10" a="1"/>
  <c r="G395" i="10" a="1"/>
  <c r="I181" i="10" a="1"/>
  <c r="R196" i="10" a="1"/>
  <c r="I156" i="10" a="1"/>
  <c r="O15" i="10" a="1"/>
  <c r="N99" i="10" a="1"/>
  <c r="H248" i="10" a="1"/>
  <c r="E218" i="10" a="1"/>
  <c r="G220" i="10" a="1"/>
  <c r="X163" i="10" a="1"/>
  <c r="AD386" i="10" a="1"/>
  <c r="AE221" i="10" a="1"/>
  <c r="U79" i="10" a="1"/>
  <c r="X192" i="10" a="1"/>
  <c r="W187" i="10" a="1"/>
  <c r="J109" i="10" a="1"/>
  <c r="F255" i="10" a="1"/>
  <c r="R320" i="10" a="1"/>
  <c r="K275" i="10" a="1"/>
  <c r="AF199" i="10" a="1"/>
  <c r="E16" i="10" a="1"/>
  <c r="AG411" i="10" a="1"/>
  <c r="F278" i="10" a="1"/>
  <c r="AH18" i="10" a="1"/>
  <c r="AB226" i="10" a="1"/>
  <c r="R115" i="10" a="1"/>
  <c r="AB211" i="10" a="1"/>
  <c r="W198" i="10" a="1"/>
  <c r="E370" i="10" a="1"/>
  <c r="E367" i="10" a="1"/>
  <c r="U106" i="10" a="1"/>
  <c r="X249" i="10" a="1"/>
  <c r="AC12" i="10" a="1"/>
  <c r="E166" i="10" a="1"/>
  <c r="E39" i="10" a="1"/>
  <c r="E59" i="10" a="1"/>
  <c r="AA303" i="10" a="1"/>
  <c r="Y362" i="10" a="1"/>
  <c r="U182" i="10" a="1"/>
  <c r="J186" i="10" a="1"/>
  <c r="AA243" i="10" a="1"/>
  <c r="O132" i="10" a="1"/>
  <c r="Y211" i="10" a="1"/>
  <c r="R33" i="10" a="1"/>
  <c r="Z108" i="10" a="1"/>
  <c r="Y43" i="10" a="1"/>
  <c r="AD155" i="10" a="1"/>
  <c r="K164" i="10" a="1"/>
  <c r="I214" i="10" a="1"/>
  <c r="L163" i="10" a="1"/>
  <c r="P214" i="10" a="1"/>
  <c r="AA364" i="10" a="1"/>
  <c r="V222" i="10" a="1"/>
  <c r="L5" i="10" a="1"/>
  <c r="U5" i="10" a="1"/>
  <c r="P411" i="10" a="1"/>
  <c r="AC227" i="10" a="1"/>
  <c r="F183" i="10" a="1"/>
  <c r="L321" i="10" a="1"/>
  <c r="W175" i="10" a="1"/>
  <c r="O176" i="10" a="1"/>
  <c r="W366" i="10" a="1"/>
  <c r="Y377" i="10" a="1"/>
  <c r="W40" i="10" a="1"/>
  <c r="U153" i="10" a="1"/>
  <c r="H129" i="10" a="1"/>
  <c r="AG254" i="10" a="1"/>
  <c r="Z20" i="10" a="1"/>
  <c r="T198" i="10" a="1"/>
  <c r="W166" i="10" a="1"/>
  <c r="N66" i="10" a="1"/>
  <c r="AF150" i="10" a="1"/>
  <c r="P198" i="10" a="1"/>
  <c r="L76" i="10" a="1"/>
  <c r="AD303" i="10" a="1"/>
  <c r="T240" i="10" a="1"/>
  <c r="E26" i="10" a="1"/>
  <c r="V411" i="10" a="1"/>
  <c r="E243" i="10" a="1"/>
  <c r="AE134" i="10" a="1"/>
  <c r="P388" i="10" a="1"/>
  <c r="P119" i="10" a="1"/>
  <c r="V208" i="10" a="1"/>
  <c r="Y249" i="10" a="1"/>
  <c r="X356" i="10" a="1"/>
  <c r="O139" i="10" a="1"/>
  <c r="N360" i="10" a="1"/>
  <c r="O254" i="10" a="1"/>
  <c r="S334" i="10" a="1"/>
  <c r="P218" i="10" a="1"/>
  <c r="J103" i="10" a="1"/>
  <c r="O217" i="10" a="1"/>
  <c r="AE184" i="10" a="1"/>
  <c r="H98" i="10" a="1"/>
  <c r="M268" i="10" a="1"/>
  <c r="F272" i="10" a="1"/>
  <c r="T241" i="10" a="1"/>
  <c r="AB141" i="10" a="1"/>
  <c r="F59" i="10" a="1"/>
  <c r="F5" i="10" a="1"/>
  <c r="E4" i="10" a="1"/>
  <c r="E340" i="10" a="1"/>
  <c r="K56" i="10" a="1"/>
  <c r="S217" i="10" a="1"/>
  <c r="AE272" i="10" a="1"/>
  <c r="K11" i="10" a="1"/>
  <c r="H100" i="10" a="1"/>
  <c r="S297" i="10" a="1"/>
  <c r="P63" i="10" a="1"/>
  <c r="X309" i="10" a="1"/>
  <c r="O151" i="10" a="1"/>
  <c r="Y238" i="10" a="1"/>
  <c r="Z195" i="10" a="1"/>
  <c r="F169" i="10" a="1"/>
  <c r="F209" i="10" a="1"/>
  <c r="V206" i="10" a="1"/>
  <c r="S246" i="10" a="1"/>
  <c r="AG247" i="10" a="1"/>
  <c r="AH265" i="10" a="1"/>
  <c r="N188" i="10" a="1"/>
  <c r="AG155" i="10" a="1"/>
  <c r="AF58" i="10" a="1"/>
  <c r="AH78" i="10" a="1"/>
  <c r="G5" i="10" a="1"/>
  <c r="E205" i="10" a="1"/>
  <c r="E211" i="10" a="1"/>
  <c r="Y320" i="10" a="1"/>
  <c r="AH238" i="10" a="1"/>
  <c r="Y264" i="10" a="1"/>
  <c r="V72" i="10" a="1"/>
  <c r="AF335" i="10" a="1"/>
  <c r="L28" i="10" a="1"/>
  <c r="U265" i="10" a="1"/>
  <c r="AG102" i="10" a="1"/>
  <c r="AH217" i="10" a="1"/>
  <c r="AD183" i="10" a="1"/>
  <c r="S221" i="10" a="1"/>
  <c r="T94" i="10" a="1"/>
  <c r="Y41" i="10" a="1"/>
  <c r="I143" i="10" a="1"/>
  <c r="S344" i="10" a="1"/>
  <c r="V217" i="10" a="1"/>
  <c r="L134" i="10" a="1"/>
  <c r="Y226" i="10" a="1"/>
  <c r="W81" i="10" a="1"/>
  <c r="S127" i="10" a="1"/>
  <c r="Q143" i="10" a="1"/>
  <c r="J251" i="10" a="1"/>
  <c r="E132" i="10" a="1"/>
  <c r="E120" i="10" a="1"/>
  <c r="Y131" i="10" a="1"/>
  <c r="R340" i="10" a="1"/>
  <c r="N215" i="10" a="1"/>
  <c r="AB152" i="10" a="1"/>
  <c r="O380" i="10" a="1"/>
  <c r="N405" i="10" a="1"/>
  <c r="O272" i="10" a="1"/>
  <c r="H390" i="10" a="1"/>
  <c r="Y383" i="10" a="1"/>
  <c r="AA14" i="10" a="1"/>
  <c r="AF38" i="10" a="1"/>
  <c r="Q116" i="10" a="1"/>
  <c r="N287" i="10" a="1"/>
  <c r="Q141" i="10" a="1"/>
  <c r="AF298" i="10" a="1"/>
  <c r="W186" i="10" a="1"/>
  <c r="AD16" i="10" a="1"/>
  <c r="P176" i="10" a="1"/>
  <c r="AB206" i="10" a="1"/>
  <c r="P71" i="10" a="1"/>
  <c r="AC119" i="10" a="1"/>
  <c r="V47" i="10" a="1"/>
  <c r="J5" i="10" a="1"/>
  <c r="E251" i="10" a="1"/>
  <c r="E179" i="10" a="1"/>
  <c r="AH86" i="10" a="1"/>
  <c r="AG172" i="10" a="1"/>
  <c r="T236" i="10" a="1"/>
  <c r="X7" i="10" a="1"/>
  <c r="AC191" i="10" a="1"/>
  <c r="AD260" i="10" a="1"/>
  <c r="L10" i="10" a="1"/>
  <c r="X25" i="10" a="1"/>
  <c r="F261" i="10" a="1"/>
  <c r="AA112" i="10" a="1"/>
  <c r="L278" i="10" a="1"/>
  <c r="AG170" i="10" a="1"/>
  <c r="S193" i="10" a="1"/>
  <c r="K263" i="10" a="1"/>
  <c r="L14" i="10" a="1"/>
  <c r="X191" i="10" a="1"/>
  <c r="S24" i="10" a="1"/>
  <c r="E6" i="10" a="1"/>
  <c r="K5" i="10" a="1"/>
  <c r="S259" i="10" a="1"/>
  <c r="Y358" i="10" a="1"/>
  <c r="Z141" i="10" a="1"/>
  <c r="AG250" i="10" a="1"/>
  <c r="H140" i="10" a="1"/>
  <c r="S360" i="10" a="1"/>
  <c r="I210" i="10" a="1"/>
  <c r="K316" i="10" a="1"/>
  <c r="G165" i="10" a="1"/>
  <c r="Q184" i="10" a="1"/>
  <c r="Q90" i="10" a="1"/>
  <c r="AA162" i="10" a="1"/>
  <c r="O143" i="10" a="1"/>
  <c r="U311" i="10" a="1"/>
  <c r="AA130" i="10" a="1"/>
  <c r="AC333" i="10" a="1"/>
  <c r="AD32" i="10" a="1"/>
  <c r="AE8" i="10" a="1"/>
  <c r="M40" i="10" a="1"/>
  <c r="AD105" i="10" a="1"/>
  <c r="W96" i="10" a="1"/>
  <c r="Z134" i="10" a="1"/>
  <c r="F380" i="10" a="1"/>
  <c r="U300" i="10" a="1"/>
  <c r="F192" i="10" a="1"/>
  <c r="R189" i="10" a="1"/>
  <c r="U168" i="10" a="1"/>
  <c r="V168" i="10" a="1"/>
  <c r="W318" i="10" a="1"/>
  <c r="AH51" i="10" a="1"/>
  <c r="Y183" i="10" a="1"/>
  <c r="AH231" i="10" a="1"/>
  <c r="P9" i="10" a="1"/>
  <c r="S60" i="10" a="1"/>
  <c r="M126" i="10" a="1"/>
  <c r="R77" i="10" a="1"/>
  <c r="R121" i="10" a="1"/>
  <c r="Q223" i="10" a="1"/>
  <c r="F384" i="10" a="1"/>
  <c r="I159" i="10" a="1"/>
  <c r="AF372" i="10" a="1"/>
  <c r="H234" i="10" a="1"/>
  <c r="T237" i="10" a="1"/>
  <c r="P355" i="10" a="1"/>
  <c r="AG89" i="10" a="1"/>
  <c r="Z151" i="10" a="1"/>
  <c r="Z63" i="10" a="1"/>
  <c r="AF314" i="10" a="1"/>
  <c r="R55" i="10" a="1"/>
  <c r="Z171" i="10" a="1"/>
  <c r="AF262" i="10" a="1"/>
  <c r="E165" i="10" a="1"/>
  <c r="E245" i="10" a="1"/>
  <c r="E332" i="10" a="1"/>
  <c r="E55" i="10" a="1"/>
  <c r="W245" i="10" a="1"/>
  <c r="Y297" i="10" a="1"/>
  <c r="W134" i="10" a="1"/>
  <c r="Q192" i="10" a="1"/>
  <c r="L399" i="10" a="1"/>
  <c r="G29" i="10" a="1"/>
  <c r="AC61" i="10" a="1"/>
  <c r="U72" i="10" a="1"/>
  <c r="G162" i="10" a="1"/>
  <c r="AB56" i="10" a="1"/>
  <c r="K180" i="10" a="1"/>
  <c r="AF69" i="10" a="1"/>
  <c r="X20" i="10" a="1"/>
  <c r="V8" i="10" a="1"/>
  <c r="O94" i="10" a="1"/>
  <c r="T268" i="10" a="1"/>
  <c r="P149" i="10" a="1"/>
  <c r="P143" i="10" a="1"/>
  <c r="AH272" i="10" a="1"/>
  <c r="Q57" i="10" a="1"/>
  <c r="F136" i="10" a="1"/>
  <c r="T179" i="10" a="1"/>
  <c r="AH269" i="10" a="1"/>
  <c r="AD382" i="10" a="1"/>
  <c r="J239" i="10" a="1"/>
  <c r="M163" i="10" a="1"/>
  <c r="W236" i="10" a="1"/>
  <c r="P266" i="10" a="1"/>
  <c r="AE374" i="10" a="1"/>
  <c r="AC55" i="10" a="1"/>
  <c r="H170" i="10" a="1"/>
  <c r="P222" i="10" a="1"/>
  <c r="E215" i="10" a="1"/>
  <c r="AA245" i="10" a="1"/>
  <c r="M9" i="10" a="1"/>
  <c r="G30" i="10" a="1"/>
  <c r="Q177" i="10" a="1"/>
  <c r="AG238" i="10" a="1"/>
  <c r="U155" i="10" a="1"/>
  <c r="K222" i="10" a="1"/>
  <c r="W289" i="10" a="1"/>
  <c r="Y369" i="10" a="1"/>
  <c r="L115" i="10" a="1"/>
  <c r="AB105" i="10" a="1"/>
  <c r="T230" i="10" a="1"/>
  <c r="E221" i="10" a="1"/>
  <c r="E378" i="10" a="1"/>
  <c r="O365" i="10" a="1"/>
  <c r="T107" i="10" a="1"/>
  <c r="AD191" i="10" a="1"/>
  <c r="AG245" i="10" a="1"/>
  <c r="M130" i="10" a="1"/>
  <c r="AF281" i="10" a="1"/>
  <c r="Z6" i="10" a="1"/>
  <c r="AF5" i="10" a="1"/>
  <c r="U281" i="10" a="1"/>
  <c r="U262" i="10" a="1"/>
  <c r="S175" i="10" a="1"/>
  <c r="Q189" i="10" a="1"/>
  <c r="AC124" i="10" a="1"/>
  <c r="J246" i="10" a="1"/>
  <c r="Y201" i="10" a="1"/>
  <c r="I147" i="10" a="1"/>
  <c r="Q262" i="10" a="1"/>
  <c r="X212" i="10" a="1"/>
  <c r="H127" i="10" a="1"/>
  <c r="AG99" i="10" a="1"/>
  <c r="AG286" i="10" a="1"/>
  <c r="AB58" i="10" a="1"/>
  <c r="Z149" i="10" a="1"/>
  <c r="G66" i="10" a="1"/>
  <c r="AB207" i="10" a="1"/>
  <c r="K28" i="10" a="1"/>
  <c r="Y124" i="10" a="1"/>
  <c r="L265" i="10" a="1"/>
  <c r="AC69" i="10" a="1"/>
  <c r="Q83" i="10" a="1"/>
  <c r="AG315" i="10" a="1"/>
  <c r="E228" i="10" a="1"/>
  <c r="N410" i="10" a="1"/>
  <c r="W182" i="10" a="1"/>
  <c r="F214" i="10" a="1"/>
  <c r="AD132" i="10" a="1"/>
  <c r="J204" i="10" a="1"/>
  <c r="T242" i="10" a="1"/>
  <c r="F292" i="10" a="1"/>
  <c r="Z56" i="10" a="1"/>
  <c r="W323" i="10" a="1"/>
  <c r="F193" i="10" a="1"/>
  <c r="AE275" i="10" a="1"/>
  <c r="E159" i="10" a="1"/>
  <c r="E99" i="10" a="1"/>
  <c r="P287" i="10" a="1"/>
  <c r="AC239" i="10" a="1"/>
  <c r="V86" i="10" a="1"/>
  <c r="N26" i="10" a="1"/>
  <c r="V226" i="10" a="1"/>
  <c r="AA76" i="10" a="1"/>
  <c r="T302" i="10" a="1"/>
  <c r="R374" i="10" a="1"/>
  <c r="K232" i="10" a="1"/>
  <c r="Q8" i="10" a="1"/>
  <c r="Q198" i="10" a="1"/>
  <c r="W98" i="10" a="1"/>
  <c r="L263" i="10" a="1"/>
  <c r="I126" i="10" a="1"/>
  <c r="Q10" i="10" a="1"/>
  <c r="E397" i="10" a="1"/>
  <c r="E385" i="10" a="1"/>
  <c r="V381" i="10" a="1"/>
  <c r="J219" i="10" a="1"/>
  <c r="M331" i="10" a="1"/>
  <c r="AA283" i="10" a="1"/>
  <c r="L286" i="10" a="1"/>
  <c r="AG296" i="10" a="1"/>
  <c r="AB251" i="10" a="1"/>
  <c r="N166" i="10" a="1"/>
  <c r="Q46" i="10" a="1"/>
  <c r="Y289" i="10" a="1"/>
  <c r="AD231" i="10" a="1"/>
  <c r="AG82" i="10" a="1"/>
  <c r="R135" i="10" a="1"/>
  <c r="S133" i="10" a="1"/>
  <c r="E199" i="10" a="1"/>
  <c r="E295" i="10" a="1"/>
  <c r="Y12" i="10" a="1"/>
  <c r="K234" i="10" a="1"/>
  <c r="N65" i="10" a="1"/>
  <c r="J377" i="10" a="1"/>
  <c r="W394" i="10" a="1"/>
  <c r="AC283" i="10" a="1"/>
  <c r="E224" i="10" a="1"/>
  <c r="G281" i="10" a="1"/>
  <c r="L369" i="10" a="1"/>
  <c r="X47" i="10" a="1"/>
  <c r="Q101" i="10" a="1"/>
  <c r="U48" i="10" a="1"/>
  <c r="Z144" i="10" a="1"/>
  <c r="P69" i="10" a="1"/>
  <c r="I171" i="10" a="1"/>
  <c r="V203" i="10" a="1"/>
  <c r="K221" i="10" a="1"/>
  <c r="Y232" i="10" a="1"/>
  <c r="H20" i="10" a="1"/>
  <c r="T279" i="10" a="1"/>
  <c r="AF193" i="10" a="1"/>
  <c r="U154" i="10" a="1"/>
  <c r="AH234" i="10" a="1"/>
  <c r="S125" i="10" a="1"/>
  <c r="AE306" i="10" a="1"/>
  <c r="X122" i="10" a="1"/>
  <c r="I16" i="10" a="1"/>
  <c r="AG288" i="10" a="1"/>
  <c r="AE15" i="10" a="1"/>
  <c r="AF275" i="10" a="1"/>
  <c r="M224" i="10" a="1"/>
  <c r="Z326" i="10" a="1"/>
  <c r="H62" i="10" a="1"/>
  <c r="AC137" i="10" a="1"/>
  <c r="J149" i="10" a="1"/>
  <c r="V260" i="10" a="1"/>
  <c r="E339" i="10" a="1"/>
  <c r="E176" i="10" a="1"/>
  <c r="E348" i="10" a="1"/>
  <c r="AF240" i="10" a="1"/>
  <c r="Q218" i="10" a="1"/>
  <c r="I388" i="10" a="1"/>
  <c r="M200" i="10" a="1"/>
  <c r="Z225" i="10" a="1"/>
  <c r="E172" i="10" a="1"/>
  <c r="E127" i="10" a="1"/>
  <c r="E192" i="10" a="1"/>
  <c r="AG265" i="10" a="1"/>
  <c r="AC273" i="10" a="1"/>
  <c r="AB88" i="10" a="1"/>
  <c r="E158" i="10" a="1"/>
  <c r="X410" i="10" a="1"/>
  <c r="E216" i="10" a="1"/>
  <c r="K175" i="10" a="1"/>
  <c r="AC237" i="10" a="1"/>
  <c r="J120" i="10" a="1"/>
  <c r="AH243" i="10" a="1"/>
  <c r="Y122" i="10" a="1"/>
  <c r="O300" i="10" a="1"/>
  <c r="J115" i="10" a="1"/>
  <c r="AF164" i="10" a="1"/>
  <c r="X45" i="10" a="1"/>
  <c r="S160" i="10" a="1"/>
  <c r="Z345" i="10" a="1"/>
  <c r="V338" i="10" a="1"/>
  <c r="Q144" i="10" a="1"/>
  <c r="J388" i="10" a="1"/>
  <c r="W93" i="10" a="1"/>
  <c r="S184" i="10" a="1"/>
  <c r="H366" i="10" a="1"/>
  <c r="Z411" i="10" a="1"/>
  <c r="E64" i="10" a="1"/>
  <c r="S314" i="10" a="1"/>
  <c r="AE254" i="10" a="1"/>
  <c r="U399" i="10" a="1"/>
  <c r="L365" i="10" a="1"/>
  <c r="Q220" i="10" a="1"/>
  <c r="Z238" i="10" a="1"/>
  <c r="N134" i="10" a="1"/>
  <c r="W214" i="10" a="1"/>
  <c r="F388" i="10" a="1"/>
  <c r="T263" i="10" a="1"/>
  <c r="Q205" i="10" a="1"/>
  <c r="AD256" i="10" a="1"/>
  <c r="T335" i="10" a="1"/>
  <c r="AG266" i="10" a="1"/>
  <c r="R402" i="10" a="1"/>
  <c r="K200" i="10" a="1"/>
  <c r="AH151" i="10" a="1"/>
  <c r="X12" i="10" a="1"/>
  <c r="Z279" i="10" a="1"/>
  <c r="T159" i="10" a="1"/>
  <c r="E355" i="10" a="1"/>
  <c r="E305" i="10" a="1"/>
  <c r="E45" i="10" a="1"/>
  <c r="X388" i="10" a="1"/>
  <c r="P173" i="10" a="1"/>
  <c r="X26" i="10" a="1"/>
  <c r="AE23" i="10" a="1"/>
  <c r="M358" i="10" a="1"/>
  <c r="AH103" i="10" a="1"/>
  <c r="Q133" i="10" a="1"/>
  <c r="AC74" i="10" a="1"/>
  <c r="AE167" i="10" a="1"/>
  <c r="J176" i="10" a="1"/>
  <c r="AD232" i="10" a="1"/>
  <c r="O126" i="10" a="1"/>
  <c r="M234" i="10" a="1"/>
  <c r="P292" i="10" a="1"/>
  <c r="AB9" i="10" a="1"/>
  <c r="F400" i="10" a="1"/>
  <c r="G343" i="10" a="1"/>
  <c r="T342" i="10" a="1"/>
  <c r="AF273" i="10" a="1"/>
  <c r="M13" i="10" a="1"/>
  <c r="E342" i="10" a="1"/>
  <c r="E380" i="10" a="1"/>
  <c r="E352" i="10" a="1"/>
  <c r="E126" i="10" a="1"/>
  <c r="M180" i="10" a="1"/>
  <c r="I137" i="10" a="1"/>
  <c r="J344" i="10" a="1"/>
  <c r="T25" i="10" a="1"/>
  <c r="X258" i="10" a="1"/>
  <c r="AF85" i="10" a="1"/>
  <c r="V237" i="10" a="1"/>
  <c r="O316" i="10" a="1"/>
  <c r="AG115" i="10" a="1"/>
  <c r="N320" i="10" a="1"/>
  <c r="AD106" i="10" a="1"/>
  <c r="L258" i="10" a="1"/>
  <c r="K13" i="10" a="1"/>
  <c r="AE341" i="10" a="1"/>
  <c r="L351" i="10" a="1"/>
  <c r="R313" i="10" a="1"/>
  <c r="N204" i="10" a="1"/>
  <c r="H210" i="10" a="1"/>
  <c r="L346" i="10" a="1"/>
  <c r="W114" i="10" a="1"/>
  <c r="E124" i="10" a="1"/>
  <c r="E94" i="10" a="1"/>
  <c r="E167" i="10" a="1"/>
  <c r="E362" i="10" a="1"/>
  <c r="F212" i="10" a="1"/>
  <c r="V265" i="10" a="1"/>
  <c r="L83" i="10" a="1"/>
  <c r="F145" i="10" a="1"/>
  <c r="X36" i="10" a="1"/>
  <c r="Q19" i="10" a="1"/>
  <c r="G125" i="10" a="1"/>
  <c r="M216" i="10" a="1"/>
  <c r="L131" i="10" a="1"/>
  <c r="G16" i="10" a="1"/>
  <c r="M92" i="10" a="1"/>
  <c r="I192" i="10" a="1"/>
  <c r="AA215" i="10" a="1"/>
  <c r="Y112" i="10" a="1"/>
  <c r="AH203" i="10" a="1"/>
  <c r="O244" i="10" a="1"/>
  <c r="F126" i="10" a="1"/>
  <c r="AH282" i="10" a="1"/>
  <c r="U60" i="10" a="1"/>
  <c r="R235" i="10" a="1"/>
  <c r="AF7" i="10" a="1"/>
  <c r="E285" i="10" a="1"/>
  <c r="E276" i="10" a="1"/>
  <c r="E383" i="10" a="1"/>
  <c r="M392" i="10" a="1"/>
  <c r="M347" i="10" a="1"/>
  <c r="AH407" i="10" a="1"/>
  <c r="Q82" i="10" a="1"/>
  <c r="T133" i="10" a="1"/>
  <c r="P155" i="10" a="1"/>
  <c r="X40" i="10" a="1"/>
  <c r="Q107" i="10" a="1"/>
  <c r="J24" i="10" a="1"/>
  <c r="AD254" i="10" a="1"/>
  <c r="P165" i="10" a="1"/>
  <c r="U161" i="10" a="1"/>
  <c r="I215" i="10" a="1"/>
  <c r="V27" i="10" a="1"/>
  <c r="AB15" i="10" a="1"/>
  <c r="M53" i="10" a="1"/>
  <c r="AH266" i="10" a="1"/>
  <c r="F215" i="10" a="1"/>
  <c r="F158" i="10" a="1"/>
  <c r="R407" i="10" a="1"/>
  <c r="P7" i="10" a="1"/>
  <c r="AB411" i="10" a="1"/>
  <c r="E164" i="10" a="1"/>
  <c r="AH410" i="10" a="1"/>
  <c r="E150" i="10" a="1"/>
  <c r="N398" i="10" a="1"/>
  <c r="R127" i="10" a="1"/>
  <c r="L207" i="10" a="1"/>
  <c r="K246" i="10" a="1"/>
  <c r="AG391" i="10" a="1"/>
  <c r="W160" i="10" a="1"/>
  <c r="J330" i="10" a="1"/>
  <c r="R9" i="10" a="1"/>
  <c r="AH161" i="10" a="1"/>
  <c r="X61" i="10" a="1"/>
  <c r="X269" i="10" a="1"/>
  <c r="T130" i="10" a="1"/>
  <c r="I397" i="10" a="1"/>
  <c r="X99" i="10" a="1"/>
  <c r="H217" i="10" a="1"/>
  <c r="N268" i="10" a="1"/>
  <c r="F129" i="10" a="1"/>
  <c r="U352" i="10" a="1"/>
  <c r="E78" i="10" a="1"/>
  <c r="K274" i="10" a="1"/>
  <c r="F15" i="10" a="1"/>
  <c r="J190" i="10" a="1"/>
  <c r="AB91" i="10" a="1"/>
  <c r="T326" i="10" a="1"/>
  <c r="I335" i="10" a="1"/>
  <c r="V360" i="10" a="1"/>
  <c r="AE264" i="10" a="1"/>
  <c r="Q206" i="10" a="1"/>
  <c r="P339" i="10" a="1"/>
  <c r="AD216" i="10" a="1"/>
  <c r="J137" i="10" a="1"/>
  <c r="Y128" i="10" a="1"/>
  <c r="W269" i="10" a="1"/>
  <c r="Q96" i="10" a="1"/>
  <c r="L271" i="10" a="1"/>
  <c r="K167" i="10" a="1"/>
  <c r="O187" i="10" a="1"/>
  <c r="O135" i="10" a="1"/>
  <c r="AE24" i="10" a="1"/>
  <c r="V14" i="10" a="1"/>
  <c r="G77" i="10" a="1"/>
  <c r="E168" i="10" a="1"/>
  <c r="J225" i="10" a="1"/>
  <c r="X194" i="10" a="1"/>
  <c r="Q410" i="10" a="1"/>
  <c r="L349" i="10" a="1"/>
  <c r="E17" i="10" a="1"/>
  <c r="K106" i="10" a="1"/>
  <c r="AD366" i="10" a="1"/>
  <c r="Y81" i="10" a="1"/>
  <c r="AF227" i="10" a="1"/>
  <c r="T121" i="10" a="1"/>
  <c r="O407" i="10" a="1"/>
  <c r="J139" i="10" a="1"/>
  <c r="K258" i="10" a="1"/>
  <c r="AH94" i="10" a="1"/>
  <c r="K190" i="10" a="1"/>
  <c r="AC77" i="10" a="1"/>
  <c r="U203" i="10" a="1"/>
  <c r="J272" i="10" a="1"/>
  <c r="S282" i="10" a="1"/>
  <c r="AF348" i="10" a="1"/>
  <c r="AH177" i="10" a="1"/>
  <c r="V257" i="10" a="1"/>
  <c r="Y338" i="10" a="1"/>
  <c r="K262" i="10" a="1"/>
  <c r="AE273" i="10" a="1"/>
  <c r="O123" i="10" a="1"/>
  <c r="Z260" i="10" a="1"/>
  <c r="Z19" i="10" a="1"/>
  <c r="E390" i="10" a="1"/>
  <c r="E351" i="10" a="1"/>
  <c r="Y411" i="10" a="1"/>
  <c r="E254" i="10" a="1"/>
  <c r="Y222" i="10" a="1"/>
  <c r="AE139" i="10" a="1"/>
  <c r="K218" i="10" a="1"/>
  <c r="AG396" i="10" a="1"/>
  <c r="N201" i="10" a="1"/>
  <c r="M379" i="10" a="1"/>
  <c r="AB34" i="10" a="1"/>
  <c r="F206" i="10" a="1"/>
  <c r="AG158" i="10" a="1"/>
  <c r="AG21" i="10" a="1"/>
  <c r="AD60" i="10" a="1"/>
  <c r="AE178" i="10" a="1"/>
  <c r="H245" i="10" a="1"/>
  <c r="F140" i="10" a="1"/>
  <c r="X116" i="10" a="1"/>
  <c r="AD213" i="10" a="1"/>
  <c r="M185" i="10" a="1"/>
  <c r="K128" i="10" a="1"/>
  <c r="AH159" i="10" a="1"/>
  <c r="U178" i="10" a="1"/>
  <c r="AD176" i="10" a="1"/>
  <c r="G89" i="10" a="1"/>
  <c r="J213" i="10" a="1"/>
  <c r="AA406" i="10" a="1"/>
  <c r="I227" i="10" a="1"/>
  <c r="R134" i="10" a="1"/>
  <c r="G236" i="10" a="1"/>
  <c r="E368" i="10" a="1"/>
  <c r="M236" i="10" a="1"/>
  <c r="O411" i="10" a="1"/>
  <c r="N336" i="10" a="1"/>
  <c r="V348" i="10" a="1"/>
  <c r="Y53" i="10" a="1"/>
  <c r="AD98" i="10" a="1"/>
  <c r="E18" i="10" a="1"/>
  <c r="E136" i="10" a="1"/>
  <c r="AC268" i="10" a="1"/>
  <c r="M71" i="10" a="1"/>
  <c r="AE232" i="10" a="1"/>
  <c r="I254" i="10" a="1"/>
  <c r="T223" i="10" a="1"/>
  <c r="P244" i="10" a="1"/>
  <c r="E161" i="10" a="1"/>
  <c r="R263" i="10" a="1"/>
  <c r="L188" i="10" a="1"/>
  <c r="K99" i="10" a="1"/>
  <c r="E255" i="10" a="1"/>
  <c r="E212" i="10" a="1"/>
  <c r="O75" i="10" a="1"/>
  <c r="E187" i="10" a="1"/>
  <c r="AD34" i="10" a="1"/>
  <c r="E394" i="10" a="1"/>
  <c r="AC93" i="10" a="1"/>
  <c r="H5" i="10" a="1"/>
  <c r="N382" i="10" a="1"/>
  <c r="U251" i="10" a="1"/>
  <c r="U3" i="10" a="1"/>
  <c r="N4" i="10" a="1"/>
  <c r="AH3" i="10" a="1"/>
  <c r="AG3" i="10" a="1"/>
  <c r="R3" i="10" a="1"/>
  <c r="V6" i="10" a="1"/>
  <c r="L3" i="10" a="1"/>
  <c r="K4" i="10" a="1"/>
  <c r="AF6" i="10" a="1"/>
  <c r="AE5" i="10" a="1"/>
  <c r="O3" i="10" a="1"/>
  <c r="AG4" i="10" a="1"/>
  <c r="I4" i="10" a="1"/>
  <c r="W281" i="10" a="1"/>
  <c r="N3" i="10" a="1"/>
  <c r="M281" i="10" a="1"/>
  <c r="AG281" i="10" a="1"/>
  <c r="AC6" i="10" a="1"/>
  <c r="R281" i="10" a="1"/>
  <c r="O281" i="10" a="1"/>
  <c r="K281" i="10" a="1"/>
  <c r="AC4" i="10" a="1"/>
  <c r="N6" i="10" a="1"/>
  <c r="J256" i="10" a="1"/>
  <c r="T377" i="10" a="1"/>
  <c r="M232" i="10" a="1"/>
  <c r="Z158" i="10" a="1"/>
  <c r="P142" i="10" a="1"/>
  <c r="AF351" i="10" a="1"/>
  <c r="S95" i="10" a="1"/>
  <c r="R182" i="10" a="1"/>
  <c r="Q282" i="10" a="1"/>
  <c r="Y250" i="10" a="1"/>
  <c r="M194" i="10" a="1"/>
  <c r="U163" i="10" a="1"/>
  <c r="Y171" i="10" a="1"/>
  <c r="AH258" i="10" a="1"/>
  <c r="G294" i="10" a="1"/>
  <c r="N154" i="10" a="1"/>
  <c r="H213" i="10" a="1"/>
  <c r="E233" i="10" a="1"/>
  <c r="E157" i="10" a="1"/>
  <c r="E381" i="10" a="1"/>
  <c r="K276" i="10" a="1"/>
  <c r="P357" i="10" a="1"/>
  <c r="AC126" i="10" a="1"/>
  <c r="V174" i="10" a="1"/>
  <c r="F29" i="10" a="1"/>
  <c r="N368" i="10" a="1"/>
  <c r="AA372" i="10" a="1"/>
  <c r="V16" i="10" a="1"/>
  <c r="AE222" i="10" a="1"/>
  <c r="T31" i="10" a="1"/>
  <c r="L366" i="10" a="1"/>
  <c r="AF278" i="10" a="1"/>
  <c r="Q159" i="10" a="1"/>
  <c r="AE35" i="10" a="1"/>
  <c r="V113" i="10" a="1"/>
  <c r="V94" i="10" a="1"/>
  <c r="K227" i="10" a="1"/>
  <c r="V192" i="10" a="1"/>
  <c r="E306" i="10" a="1"/>
  <c r="U410" i="10" a="1"/>
  <c r="E92" i="10" a="1"/>
  <c r="E411" i="10" a="1"/>
  <c r="AC320" i="10" a="1"/>
  <c r="F239" i="10" a="1"/>
  <c r="J400" i="10" a="1"/>
  <c r="R190" i="10" a="1"/>
  <c r="T63" i="10" a="1"/>
  <c r="J12" i="10" a="1"/>
  <c r="AB269" i="10" a="1"/>
  <c r="AA225" i="10" a="1"/>
  <c r="AD118" i="10" a="1"/>
  <c r="I383" i="10" a="1"/>
  <c r="X201" i="10" a="1"/>
  <c r="S82" i="10" a="1"/>
  <c r="U208" i="10" a="1"/>
  <c r="Q92" i="10" a="1"/>
  <c r="P104" i="10" a="1"/>
  <c r="G140" i="10" a="1"/>
  <c r="AC141" i="10" a="1"/>
  <c r="U66" i="10" a="1"/>
  <c r="E74" i="10" a="1"/>
  <c r="E349" i="10" a="1"/>
  <c r="E10" i="10" a="1"/>
  <c r="H260" i="10" a="1"/>
  <c r="V82" i="10" a="1"/>
  <c r="I138" i="10" a="1"/>
  <c r="S56" i="10" a="1"/>
  <c r="AE305" i="10" a="1"/>
  <c r="AH62" i="10" a="1"/>
  <c r="J122" i="10" a="1"/>
  <c r="J402" i="10" a="1"/>
  <c r="AF261" i="10" a="1"/>
  <c r="N219" i="10" a="1"/>
  <c r="G376" i="10" a="1"/>
  <c r="V172" i="10" a="1"/>
  <c r="K354" i="10" a="1"/>
  <c r="AF168" i="10" a="1"/>
  <c r="F316" i="10" a="1"/>
  <c r="O154" i="10" a="1"/>
  <c r="S67" i="10" a="1"/>
  <c r="K114" i="10" a="1"/>
  <c r="E244" i="10" a="1"/>
  <c r="E268" i="10" a="1"/>
  <c r="E12" i="10" a="1"/>
  <c r="AF249" i="10" a="1"/>
  <c r="R262" i="10" a="1"/>
  <c r="H256" i="10" a="1"/>
  <c r="M186" i="10" a="1"/>
  <c r="R253" i="10" a="1"/>
  <c r="F135" i="10" a="1"/>
  <c r="AF378" i="10" a="1"/>
  <c r="Y50" i="10" a="1"/>
  <c r="AC189" i="10" a="1"/>
  <c r="L54" i="10" a="1"/>
  <c r="X89" i="10" a="1"/>
  <c r="AE106" i="10" a="1"/>
  <c r="J132" i="10" a="1"/>
  <c r="Y94" i="10" a="1"/>
  <c r="W348" i="10" a="1"/>
  <c r="Q161" i="10" a="1"/>
  <c r="Y304" i="10" a="1"/>
  <c r="E175" i="10" a="1"/>
  <c r="E9" i="10" a="1"/>
  <c r="E335" i="10" a="1"/>
  <c r="Z69" i="10" a="1"/>
  <c r="Q243" i="10" a="1"/>
  <c r="I264" i="10" a="1"/>
  <c r="K210" i="10" a="1"/>
  <c r="Z93" i="10" a="1"/>
  <c r="I25" i="10" a="1"/>
  <c r="AE393" i="10" a="1"/>
  <c r="R399" i="10" a="1"/>
  <c r="Y189" i="10" a="1"/>
  <c r="V219" i="10" a="1"/>
  <c r="V181" i="10" a="1"/>
  <c r="T104" i="10" a="1"/>
  <c r="H172" i="10" a="1"/>
  <c r="N37" i="10" a="1"/>
  <c r="T20" i="10" a="1"/>
  <c r="U365" i="10" a="1"/>
  <c r="V410" i="10" a="1"/>
  <c r="AH221" i="10" a="1"/>
  <c r="Y92" i="10" a="1"/>
  <c r="V392" i="10" a="1"/>
  <c r="Y243" i="10" a="1"/>
  <c r="AE131" i="10" a="1"/>
  <c r="Q163" i="10" a="1"/>
  <c r="O214" i="10" a="1"/>
  <c r="P367" i="10" a="1"/>
  <c r="K23" i="10" a="1"/>
  <c r="F329" i="10" a="1"/>
  <c r="Z145" i="10" a="1"/>
  <c r="W238" i="10" a="1"/>
  <c r="J236" i="10" a="1"/>
  <c r="AD130" i="10" a="1"/>
  <c r="T204" i="10" a="1"/>
  <c r="I395" i="10" a="1"/>
  <c r="Z123" i="10" a="1"/>
  <c r="AH219" i="10" a="1"/>
  <c r="O200" i="10" a="1"/>
  <c r="AH150" i="10" a="1"/>
  <c r="AC145" i="10" a="1"/>
  <c r="AD81" i="10" a="1"/>
  <c r="F40" i="10" a="1"/>
  <c r="AG165" i="10" a="1"/>
  <c r="P243" i="10" a="1"/>
  <c r="E269" i="10" a="1"/>
  <c r="E350" i="10" a="1"/>
  <c r="E77" i="10" a="1"/>
  <c r="Z132" i="10" a="1"/>
  <c r="T367" i="10" a="1"/>
  <c r="U210" i="10" a="1"/>
  <c r="Z320" i="10" a="1"/>
  <c r="Q190" i="10" a="1"/>
  <c r="N256" i="10" a="1"/>
  <c r="AB197" i="10" a="1"/>
  <c r="F118" i="10" a="1"/>
  <c r="I81" i="10" a="1"/>
  <c r="Z188" i="10" a="1"/>
  <c r="R186" i="10" a="1"/>
  <c r="T356" i="10" a="1"/>
  <c r="H148" i="10" a="1"/>
  <c r="F164" i="10" a="1"/>
  <c r="AF190" i="10" a="1"/>
  <c r="AD199" i="10" a="1"/>
  <c r="W204" i="10" a="1"/>
  <c r="AG146" i="10" a="1"/>
  <c r="O39" i="10" a="1"/>
  <c r="J17" i="10" a="1"/>
  <c r="O130" i="10" a="1"/>
  <c r="R207" i="10" a="1"/>
  <c r="R204" i="10" a="1"/>
  <c r="L189" i="10" a="1"/>
  <c r="N135" i="10" a="1"/>
  <c r="J249" i="10" a="1"/>
  <c r="AE126" i="10" a="1"/>
  <c r="T175" i="10" a="1"/>
  <c r="H150" i="10" a="1"/>
  <c r="X264" i="10" a="1"/>
  <c r="Z36" i="10" a="1"/>
  <c r="AH129" i="10" a="1"/>
  <c r="AG153" i="10" a="1"/>
  <c r="O322" i="10" a="1"/>
  <c r="P68" i="10" a="1"/>
  <c r="AB165" i="10" a="1"/>
  <c r="H175" i="10" a="1"/>
  <c r="P133" i="10" a="1"/>
  <c r="H186" i="10" a="1"/>
  <c r="V36" i="10" a="1"/>
  <c r="H368" i="10" a="1"/>
  <c r="K372" i="10" a="1"/>
  <c r="G72" i="10" a="1"/>
  <c r="U221" i="10" a="1"/>
  <c r="T265" i="10" a="1"/>
  <c r="AD188" i="10" a="1"/>
  <c r="AB74" i="10" a="1"/>
  <c r="X107" i="10" a="1"/>
  <c r="AB281" i="10" a="1"/>
  <c r="I3" i="10" a="1"/>
  <c r="G3" i="10" a="1"/>
  <c r="P6" i="10" a="1"/>
  <c r="K3" i="10" a="1"/>
  <c r="AH6" i="10" a="1"/>
  <c r="L281" i="10" a="1"/>
  <c r="U6" i="10" a="1"/>
  <c r="X3" i="10" a="1"/>
  <c r="P3" i="10" a="1"/>
  <c r="U4" i="10" a="1"/>
  <c r="V3" i="10" a="1"/>
  <c r="R4" i="10" a="1"/>
  <c r="AD3" i="10" a="1"/>
  <c r="AA5" i="10" a="1"/>
  <c r="AH5" i="10" a="1"/>
  <c r="P281" i="10" a="1"/>
  <c r="H281" i="10" a="1"/>
  <c r="V281" i="10" a="1"/>
  <c r="T4" i="10" a="1"/>
  <c r="S3" i="10" a="1"/>
  <c r="AA44" i="10" a="1"/>
  <c r="Q195" i="10" a="1"/>
  <c r="R306" i="10" a="1"/>
  <c r="S52" i="10" a="1"/>
  <c r="S43" i="10" a="1"/>
  <c r="M141" i="10" a="1"/>
  <c r="AD220" i="10" a="1"/>
  <c r="I378" i="10" a="1"/>
  <c r="AC57" i="10" a="1"/>
  <c r="N261" i="10" a="1"/>
  <c r="L210" i="10" a="1"/>
  <c r="AH133" i="10" a="1"/>
  <c r="T227" i="10" a="1"/>
  <c r="Z15" i="10" a="1"/>
  <c r="I345" i="10" a="1"/>
  <c r="F360" i="10" a="1"/>
  <c r="Q38" i="10" a="1"/>
  <c r="AF62" i="10" a="1"/>
  <c r="AA133" i="10" a="1"/>
  <c r="W116" i="10" a="1"/>
  <c r="R118" i="10" a="1"/>
  <c r="E135" i="10" a="1"/>
  <c r="R336" i="10" a="1"/>
  <c r="V65" i="10" a="1"/>
  <c r="T274" i="10" a="1"/>
  <c r="R293" i="10" a="1"/>
  <c r="K369" i="10" a="1"/>
  <c r="R222" i="10" a="1"/>
  <c r="U401" i="10" a="1"/>
  <c r="AC260" i="10" a="1"/>
  <c r="M382" i="10" a="1"/>
  <c r="AB370" i="10" a="1"/>
  <c r="AG258" i="10" a="1"/>
  <c r="E249" i="10" a="1"/>
  <c r="E33" i="10" a="1"/>
  <c r="AF90" i="10" a="1"/>
  <c r="R36" i="10" a="1"/>
  <c r="N192" i="10" a="1"/>
  <c r="Z228" i="10" a="1"/>
  <c r="V110" i="10" a="1"/>
  <c r="T210" i="10" a="1"/>
  <c r="W49" i="10" a="1"/>
  <c r="M81" i="10" a="1"/>
  <c r="AH59" i="10" a="1"/>
  <c r="AC206" i="10" a="1"/>
  <c r="AA244" i="10" a="1"/>
  <c r="Z206" i="10" a="1"/>
  <c r="AD255" i="10" a="1"/>
  <c r="E96" i="10" a="1"/>
  <c r="R123" i="10" a="1"/>
  <c r="S274" i="10" a="1"/>
  <c r="I71" i="10" a="1"/>
  <c r="AB17" i="10" a="1"/>
  <c r="K279" i="10" a="1"/>
  <c r="F245" i="10" a="1"/>
  <c r="G79" i="10" a="1"/>
  <c r="J406" i="10" a="1"/>
  <c r="H16" i="10" a="1"/>
  <c r="N327" i="10" a="1"/>
  <c r="Y186" i="10" a="1"/>
  <c r="O211" i="10" a="1"/>
  <c r="AC143" i="10" a="1"/>
  <c r="I410" i="10" a="1"/>
  <c r="E37" i="10" a="1"/>
  <c r="V134" i="10" a="1"/>
  <c r="H124" i="10" a="1"/>
  <c r="R144" i="10" a="1"/>
  <c r="W73" i="10" a="1"/>
  <c r="E371" i="10" a="1"/>
  <c r="AE410" i="10" a="1"/>
  <c r="O379" i="10" a="1"/>
  <c r="AB240" i="10" a="1"/>
  <c r="H319" i="10" a="1"/>
  <c r="AE149" i="10" a="1"/>
  <c r="W305" i="10" a="1"/>
  <c r="AE203" i="10" a="1"/>
  <c r="G375" i="10" a="1"/>
  <c r="Z169" i="10" a="1"/>
  <c r="G189" i="10" a="1"/>
  <c r="AH50" i="10" a="1"/>
  <c r="H222" i="10" a="1"/>
  <c r="X243" i="10" a="1"/>
  <c r="AE176" i="10" a="1"/>
  <c r="K270" i="10" a="1"/>
  <c r="P288" i="10" a="1"/>
  <c r="O397" i="10" a="1"/>
  <c r="X22" i="10" a="1"/>
  <c r="T167" i="10" a="1"/>
  <c r="X392" i="10" a="1"/>
  <c r="V244" i="10" a="1"/>
  <c r="AC220" i="10" a="1"/>
  <c r="P207" i="10" a="1"/>
  <c r="T98" i="10" a="1"/>
  <c r="X274" i="10" a="1"/>
  <c r="E14" i="10" a="1"/>
  <c r="E75" i="10" a="1"/>
  <c r="I236" i="10" a="1"/>
  <c r="X111" i="10" a="1"/>
  <c r="K394" i="10" a="1"/>
  <c r="Z194" i="10" a="1"/>
  <c r="AA12" i="10" a="1"/>
  <c r="E183" i="10" a="1"/>
  <c r="E225" i="10" a="1"/>
  <c r="Y363" i="10" a="1"/>
  <c r="AF180" i="10" a="1"/>
  <c r="E248" i="10" a="1"/>
  <c r="E330" i="10" a="1"/>
  <c r="E377" i="10" a="1"/>
  <c r="J34" i="10" a="1"/>
  <c r="V98" i="10" a="1"/>
  <c r="J121" i="10" a="1"/>
  <c r="AE91" i="10" a="1"/>
  <c r="O250" i="10" a="1"/>
  <c r="X216" i="10" a="1"/>
  <c r="Q246" i="10" a="1"/>
  <c r="AA269" i="10" a="1"/>
  <c r="AH115" i="10" a="1"/>
  <c r="AC252" i="10" a="1"/>
  <c r="L223" i="10" a="1"/>
  <c r="H243" i="10" a="1"/>
  <c r="AD212" i="10" a="1"/>
  <c r="T129" i="10" a="1"/>
  <c r="E395" i="10" a="1"/>
  <c r="Q411" i="10" a="1"/>
  <c r="E105" i="10" a="1"/>
  <c r="I392" i="10" a="1"/>
  <c r="Z234" i="10" a="1"/>
  <c r="H138" i="10" a="1"/>
  <c r="AH154" i="10" a="1"/>
  <c r="K185" i="10" a="1"/>
  <c r="V344" i="10" a="1"/>
  <c r="H228" i="10" a="1"/>
  <c r="T61" i="10" a="1"/>
  <c r="U197" i="10" a="1"/>
  <c r="AA41" i="10" a="1"/>
  <c r="AC294" i="10" a="1"/>
  <c r="X70" i="10" a="1"/>
  <c r="AG176" i="10" a="1"/>
  <c r="R149" i="10" a="1"/>
  <c r="AB128" i="10" a="1"/>
  <c r="G13" i="10" a="1"/>
  <c r="E329" i="10" a="1"/>
  <c r="E279" i="10" a="1"/>
  <c r="E404" i="10" a="1"/>
  <c r="AG219" i="10" a="1"/>
  <c r="V68" i="10" a="1"/>
  <c r="F123" i="10" a="1"/>
  <c r="AE234" i="10" a="1"/>
  <c r="M195" i="10" a="1"/>
  <c r="AH138" i="10" a="1"/>
  <c r="AF212" i="10" a="1"/>
  <c r="AH291" i="10" a="1"/>
  <c r="AH207" i="10" a="1"/>
  <c r="AB282" i="10" a="1"/>
  <c r="M247" i="10" a="1"/>
  <c r="Z139" i="10" a="1"/>
  <c r="T243" i="10" a="1"/>
  <c r="R223" i="10" a="1"/>
  <c r="V187" i="10" a="1"/>
  <c r="AG355" i="10" a="1"/>
  <c r="E203" i="10" a="1"/>
  <c r="E119" i="10" a="1"/>
  <c r="E21" i="10" a="1"/>
  <c r="K21" i="10" a="1"/>
  <c r="H24" i="10" a="1"/>
  <c r="M15" i="10" a="1"/>
  <c r="AC102" i="10" a="1"/>
  <c r="S355" i="10" a="1"/>
  <c r="AG301" i="10" a="1"/>
  <c r="L224" i="10" a="1"/>
  <c r="L177" i="10" a="1"/>
  <c r="G224" i="10" a="1"/>
  <c r="K134" i="10" a="1"/>
  <c r="R256" i="10" a="1"/>
  <c r="J214" i="10" a="1"/>
  <c r="AF264" i="10" a="1"/>
  <c r="U234" i="10" a="1"/>
  <c r="I12" i="10" a="1"/>
  <c r="J229" i="10" a="1"/>
  <c r="K97" i="10" a="1"/>
  <c r="W5" i="10" a="1"/>
  <c r="E69" i="10" a="1"/>
  <c r="E236" i="10" a="1"/>
  <c r="Y214" i="10" a="1"/>
  <c r="AG46" i="10" a="1"/>
  <c r="AF82" i="10" a="1"/>
  <c r="Z223" i="10" a="1"/>
  <c r="P282" i="10" a="1"/>
  <c r="P264" i="10" a="1"/>
  <c r="U250" i="10" a="1"/>
  <c r="AB259" i="10" a="1"/>
  <c r="Y257" i="10" a="1"/>
  <c r="M85" i="10" a="1"/>
  <c r="AA221" i="10" a="1"/>
  <c r="AF373" i="10" a="1"/>
  <c r="U64" i="10" a="1"/>
  <c r="Z49" i="10" a="1"/>
  <c r="AA132" i="10" a="1"/>
  <c r="V228" i="10" a="1"/>
  <c r="AH235" i="10" a="1"/>
  <c r="E88" i="10" a="1"/>
  <c r="E266" i="10" a="1"/>
  <c r="E185" i="10" a="1"/>
  <c r="R183" i="10" a="1"/>
  <c r="AD331" i="10" a="1"/>
  <c r="M166" i="10" a="1"/>
  <c r="I7" i="10" a="1"/>
  <c r="Z160" i="10" a="1"/>
  <c r="U96" i="10" a="1"/>
  <c r="M8" i="10" a="1"/>
  <c r="S206" i="10" a="1"/>
  <c r="T254" i="10" a="1"/>
  <c r="W233" i="10" a="1"/>
  <c r="AF326" i="10" a="1"/>
  <c r="O209" i="10" a="1"/>
  <c r="V133" i="10" a="1"/>
  <c r="S63" i="10" a="1"/>
  <c r="AA104" i="10" a="1"/>
  <c r="K29" i="10" a="1"/>
  <c r="E20" i="10" a="1"/>
  <c r="E275" i="10" a="1"/>
  <c r="E293" i="10" a="1"/>
  <c r="E304" i="10" a="1"/>
  <c r="AH245" i="10" a="1"/>
  <c r="T193" i="10" a="1"/>
  <c r="AH96" i="10" a="1"/>
  <c r="S48" i="10" a="1"/>
  <c r="P378" i="10" a="1"/>
  <c r="V132" i="10" a="1"/>
  <c r="H318" i="10" a="1"/>
  <c r="Z312" i="10" a="1"/>
  <c r="AB266" i="10" a="1"/>
  <c r="X235" i="10" a="1"/>
  <c r="J125" i="10" a="1"/>
  <c r="G139" i="10" a="1"/>
  <c r="AD251" i="10" a="1"/>
  <c r="K87" i="10" a="1"/>
  <c r="G151" i="10" a="1"/>
  <c r="Y328" i="10" a="1"/>
  <c r="N165" i="10" a="1"/>
  <c r="AC129" i="10" a="1"/>
  <c r="AA388" i="10" a="1"/>
  <c r="H313" i="10" a="1"/>
  <c r="G379" i="10" a="1"/>
  <c r="M345" i="10" a="1"/>
  <c r="R384" i="10" a="1"/>
  <c r="H144" i="10" a="1"/>
  <c r="G41" i="10" a="1"/>
  <c r="AA268" i="10" a="1"/>
  <c r="AA239" i="10" a="1"/>
  <c r="W169" i="10" a="1"/>
  <c r="AH290" i="10" a="1"/>
  <c r="X184" i="10" a="1"/>
  <c r="R178" i="10" a="1"/>
  <c r="Y152" i="10" a="1"/>
  <c r="X341" i="10" a="1"/>
  <c r="S373" i="10" a="1"/>
  <c r="AH45" i="10" a="1"/>
  <c r="O189" i="10" a="1"/>
  <c r="G87" i="10" a="1"/>
  <c r="J222" i="10" a="1"/>
  <c r="AC245" i="10" a="1"/>
  <c r="I184" i="10" a="1"/>
  <c r="AG133" i="10" a="1"/>
  <c r="AF19" i="10" a="1"/>
  <c r="AE404" i="10" a="1"/>
  <c r="G103" i="10" a="1"/>
  <c r="L181" i="10" a="1"/>
  <c r="X39" i="10" a="1"/>
  <c r="F391" i="10" a="1"/>
  <c r="AA182" i="10" a="1"/>
  <c r="I32" i="10" a="1"/>
  <c r="P109" i="10" a="1"/>
  <c r="S315" i="10" a="1"/>
  <c r="U12" i="10" a="1"/>
  <c r="L78" i="10" a="1"/>
  <c r="Z81" i="10" a="1"/>
  <c r="O21" i="10" a="1"/>
  <c r="W25" i="10" a="1"/>
  <c r="N112" i="10" a="1"/>
  <c r="AD410" i="10" a="1"/>
  <c r="E107" i="10" a="1"/>
  <c r="E89" i="10" a="1"/>
  <c r="AB156" i="10" a="1"/>
  <c r="S411" i="10" a="1"/>
  <c r="E270" i="10" a="1"/>
  <c r="Q279" i="10" a="1"/>
  <c r="AH90" i="10" a="1"/>
  <c r="AC26" i="10" a="1"/>
  <c r="N208" i="10" a="1"/>
  <c r="AG211" i="10" a="1"/>
  <c r="AA324" i="10" a="1"/>
  <c r="H12" i="10" a="1"/>
  <c r="AB106" i="10" a="1"/>
  <c r="AA237" i="10" a="1"/>
  <c r="S88" i="10" a="1"/>
  <c r="M221" i="10" a="1"/>
  <c r="AD259" i="10" a="1"/>
  <c r="Z246" i="10" a="1"/>
  <c r="P44" i="10" a="1"/>
  <c r="H351" i="10" a="1"/>
  <c r="AA187" i="10" a="1"/>
  <c r="U331" i="10" a="1"/>
  <c r="AF405" i="10" a="1"/>
  <c r="E336" i="10" a="1"/>
  <c r="F404" i="10" a="1"/>
  <c r="AB186" i="10" a="1"/>
  <c r="V193" i="10" a="1"/>
  <c r="F42" i="10" a="1"/>
  <c r="U77" i="10" a="1"/>
  <c r="H59" i="10" a="1"/>
  <c r="Z193" i="10" a="1"/>
  <c r="E81" i="10" a="1"/>
  <c r="O89" i="10" a="1"/>
  <c r="E123" i="10" a="1"/>
  <c r="AF117" i="10" a="1"/>
  <c r="E70" i="10" a="1"/>
  <c r="AF152" i="10" a="1"/>
  <c r="H259" i="10" a="1"/>
  <c r="J211" i="10" a="1"/>
  <c r="P85" i="10" a="1"/>
  <c r="Q291" i="10" a="1"/>
  <c r="T9" i="10" a="1"/>
  <c r="AH387" i="10" a="1"/>
  <c r="AE14" i="10" a="1"/>
  <c r="P34" i="10" a="1"/>
  <c r="E174" i="10" a="1"/>
  <c r="O6" i="10" a="1"/>
  <c r="I6" i="10" a="1"/>
  <c r="AC5" i="10" a="1"/>
  <c r="W4" i="10" a="1"/>
  <c r="Z281" i="10" a="1"/>
  <c r="AA4" i="10" a="1"/>
  <c r="AD281" i="10" a="1"/>
  <c r="Y4" i="10" a="1"/>
  <c r="AF4" i="10" a="1"/>
  <c r="AB4" i="10" a="1"/>
  <c r="J4" i="10" a="1"/>
  <c r="W3" i="10" a="1"/>
  <c r="L6" i="10" a="1"/>
  <c r="AA3" i="10" a="1"/>
  <c r="X4" i="10" a="1"/>
  <c r="J6" i="10" a="1"/>
  <c r="Q4" i="10" a="1"/>
  <c r="Q6" i="10" a="1"/>
  <c r="O394" i="10" a="1"/>
  <c r="F230" i="10" a="1"/>
  <c r="AE229" i="10" a="1"/>
  <c r="G6" i="10" a="1"/>
  <c r="Z4" i="10" a="1"/>
  <c r="Q3" i="10" a="1"/>
  <c r="H3" i="10" a="1"/>
  <c r="M6" i="10" a="1"/>
  <c r="AB6" i="10" a="1"/>
  <c r="AE6" i="10" a="1"/>
  <c r="AH4" i="10" a="1"/>
  <c r="Q281" i="10" a="1"/>
  <c r="S6" i="10" a="1"/>
  <c r="R6" i="10" a="1"/>
  <c r="AB3" i="10" a="1"/>
  <c r="P4" i="10" a="1"/>
  <c r="T281" i="10" a="1"/>
  <c r="M4" i="10" a="1"/>
  <c r="R85" i="10" a="1"/>
  <c r="T201" i="10" a="1"/>
  <c r="V253" i="10" a="1"/>
  <c r="Z257" i="10" a="1"/>
  <c r="L81" i="10" a="1"/>
  <c r="AG369" i="10" a="1"/>
  <c r="J267" i="10" a="1"/>
  <c r="Z14" i="10" a="1"/>
  <c r="AG227" i="10" a="1"/>
  <c r="X267" i="10" a="1"/>
  <c r="AA252" i="10" a="1"/>
  <c r="H156" i="10" a="1"/>
  <c r="AF283" i="10" a="1"/>
  <c r="K229" i="10" a="1"/>
  <c r="G85" i="10" a="1"/>
  <c r="AG173" i="10" a="1"/>
  <c r="Y56" i="10" a="1"/>
  <c r="S25" i="10" a="1"/>
  <c r="F213" i="10" a="1"/>
  <c r="R233" i="10" a="1"/>
  <c r="AD200" i="10" a="1"/>
  <c r="S218" i="10" a="1"/>
  <c r="E3" i="10" a="1"/>
  <c r="F304" i="10" a="1"/>
  <c r="T399" i="10" a="1"/>
  <c r="X229" i="10" a="1"/>
  <c r="L227" i="10" a="1"/>
  <c r="L233" i="10" a="1"/>
  <c r="V41" i="10" a="1"/>
  <c r="H190" i="10" a="1"/>
  <c r="I9" i="10" a="1"/>
  <c r="P217" i="10" a="1"/>
  <c r="I256" i="10" a="1"/>
  <c r="K138" i="10" a="1"/>
  <c r="E398" i="10" a="1"/>
  <c r="E406" i="10" a="1"/>
  <c r="K396" i="10" a="1"/>
  <c r="K32" i="10" a="1"/>
  <c r="AB357" i="10" a="1"/>
  <c r="AB175" i="10" a="1"/>
  <c r="AB219" i="10" a="1"/>
  <c r="V376" i="10" a="1"/>
  <c r="L195" i="10" a="1"/>
  <c r="Z282" i="10" a="1"/>
  <c r="U219" i="10" a="1"/>
  <c r="AF106" i="10" a="1"/>
  <c r="W62" i="10" a="1"/>
  <c r="AC301" i="10" a="1"/>
  <c r="Q272" i="10" a="1"/>
  <c r="L107" i="10" a="1"/>
  <c r="U411" i="10" a="1"/>
  <c r="F3" i="10" a="1"/>
  <c r="M304" i="10" a="1"/>
  <c r="J262" i="10" a="1"/>
  <c r="W403" i="10" a="1"/>
  <c r="AF191" i="10" a="1"/>
  <c r="P73" i="10" a="1"/>
  <c r="AA211" i="10" a="1"/>
  <c r="P141" i="10" a="1"/>
  <c r="M61" i="10" a="1"/>
  <c r="AA224" i="10" a="1"/>
  <c r="V227" i="10" a="1"/>
  <c r="AH7" i="10" a="1"/>
  <c r="O153" i="10" a="1"/>
  <c r="V272" i="10" a="1"/>
  <c r="P363" i="10" a="1"/>
  <c r="G64" i="10" a="1"/>
  <c r="E98" i="10" a="1"/>
  <c r="E365" i="10" a="1"/>
  <c r="W264" i="10" a="1"/>
  <c r="P110" i="10" a="1"/>
  <c r="H131" i="10" a="1"/>
  <c r="I218" i="10" a="1"/>
  <c r="AF41" i="10" a="1"/>
  <c r="N263" i="10" a="1"/>
  <c r="J411" i="10" a="1"/>
  <c r="E58" i="10" a="1"/>
  <c r="F139" i="10" a="1"/>
  <c r="AB263" i="10" a="1"/>
  <c r="AF86" i="10" a="1"/>
  <c r="AB185" i="10" a="1"/>
  <c r="R136" i="10" a="1"/>
  <c r="AC96" i="10" a="1"/>
  <c r="J124" i="10" a="1"/>
  <c r="M59" i="10" a="1"/>
  <c r="K402" i="10" a="1"/>
  <c r="M28" i="10" a="1"/>
  <c r="Q308" i="10" a="1"/>
  <c r="AB163" i="10" a="1"/>
  <c r="X92" i="10" a="1"/>
  <c r="I93" i="10" a="1"/>
  <c r="P127" i="10" a="1"/>
  <c r="Y293" i="10" a="1"/>
  <c r="O138" i="10" a="1"/>
  <c r="AD154" i="10" a="1"/>
  <c r="S112" i="10" a="1"/>
  <c r="S250" i="10" a="1"/>
  <c r="M105" i="10" a="1"/>
  <c r="R250" i="10" a="1"/>
  <c r="W135" i="10" a="1"/>
  <c r="M98" i="10" a="1"/>
  <c r="AF22" i="10" a="1"/>
  <c r="W231" i="10" a="1"/>
  <c r="F298" i="10" a="1"/>
  <c r="U292" i="10" a="1"/>
  <c r="E235" i="10" a="1"/>
  <c r="E191" i="10" a="1"/>
  <c r="I151" i="10" a="1"/>
  <c r="Y95" i="10" a="1"/>
  <c r="L229" i="10" a="1"/>
  <c r="K254" i="10" a="1"/>
  <c r="N172" i="10" a="1"/>
  <c r="P182" i="10" a="1"/>
  <c r="E319" i="10" a="1"/>
  <c r="E317" i="10" a="1"/>
  <c r="P347" i="10" a="1"/>
  <c r="Y85" i="10" a="1"/>
  <c r="R371" i="10" a="1"/>
  <c r="E321" i="10" a="1"/>
  <c r="E278" i="10" a="1"/>
  <c r="S128" i="10" a="1"/>
  <c r="E5" i="10" a="1"/>
  <c r="P30" i="10" a="1"/>
  <c r="G47" i="10" a="1"/>
  <c r="L319" i="10" a="1"/>
  <c r="P8" i="10" a="1"/>
  <c r="AE116" i="10" a="1"/>
  <c r="U258" i="10" a="1"/>
  <c r="Q235" i="10" a="1"/>
  <c r="J266" i="10" a="1"/>
  <c r="L255" i="10" a="1"/>
  <c r="AF23" i="10" a="1"/>
  <c r="AH277" i="10" a="1"/>
  <c r="H10" i="10" a="1"/>
  <c r="O140" i="10" a="1"/>
  <c r="AA117" i="10" a="1"/>
  <c r="S215" i="10" a="1"/>
  <c r="T108" i="10" a="1"/>
  <c r="E97" i="10" a="1"/>
  <c r="K410" i="10" a="1"/>
  <c r="E184" i="10" a="1"/>
  <c r="O25" i="10" a="1"/>
  <c r="I62" i="10" a="1"/>
  <c r="Q148" i="10" a="1"/>
  <c r="AB98" i="10" a="1"/>
  <c r="S91" i="10" a="1"/>
  <c r="J159" i="10" a="1"/>
  <c r="V12" i="10" a="1"/>
  <c r="AA255" i="10" a="1"/>
  <c r="K130" i="10" a="1"/>
  <c r="Q245" i="10" a="1"/>
  <c r="AB340" i="10" a="1"/>
  <c r="I278" i="10" a="1"/>
  <c r="AA240" i="10" a="1"/>
  <c r="F86" i="10" a="1"/>
  <c r="J90" i="10" a="1"/>
  <c r="W275" i="10" a="1"/>
  <c r="AC38" i="10" a="1"/>
  <c r="Y155" i="10" a="1"/>
  <c r="O118" i="10" a="1"/>
  <c r="E273" i="10" a="1"/>
  <c r="E19" i="10" a="1"/>
  <c r="AE411" i="10" a="1"/>
  <c r="V102" i="10" a="1"/>
  <c r="AD376" i="10" a="1"/>
  <c r="R339" i="10" a="1"/>
  <c r="V263" i="10" a="1"/>
  <c r="W136" i="10" a="1"/>
  <c r="Z107" i="10" a="1"/>
  <c r="W43" i="10" a="1"/>
  <c r="AF333" i="10" a="1"/>
  <c r="T199" i="10" a="1"/>
  <c r="F397" i="10" a="1"/>
  <c r="L39" i="10" a="1"/>
  <c r="R22" i="10" a="1"/>
  <c r="X144" i="10" a="1"/>
  <c r="E393" i="10" a="1"/>
  <c r="R102" i="10" a="1"/>
  <c r="AC254" i="10" a="1"/>
  <c r="E47" i="10" a="1"/>
  <c r="U36" i="10" a="1"/>
  <c r="AF49" i="10" a="1"/>
  <c r="AD25" i="10" a="1"/>
  <c r="U87" i="10" a="1"/>
  <c r="N364" i="10" a="1"/>
  <c r="E110" i="10" a="1"/>
  <c r="AF217" i="10" a="1"/>
  <c r="P66" i="10" a="1"/>
  <c r="S100" i="10" a="1"/>
  <c r="E301" i="10" a="1"/>
  <c r="E46" i="10" a="1"/>
  <c r="F111" i="10" a="1"/>
  <c r="P219" i="10" a="1"/>
  <c r="L114" i="10" a="1"/>
  <c r="T6" i="10" a="1"/>
  <c r="AD6" i="10" a="1"/>
  <c r="AG16" i="10" a="1"/>
  <c r="X405" i="10" a="1"/>
  <c r="E238" i="10" a="1"/>
  <c r="Y321" i="10" a="1"/>
  <c r="Z376" i="10" a="1"/>
  <c r="N260" i="10" a="1"/>
  <c r="AF151" i="10" a="1"/>
  <c r="L199" i="10" a="1"/>
  <c r="Z255" i="10" a="1"/>
  <c r="M79" i="10" a="1"/>
  <c r="U391" i="10" a="1"/>
  <c r="I173" i="10" a="1"/>
  <c r="AD113" i="10" a="1"/>
  <c r="E116" i="10" a="1"/>
  <c r="Q237" i="10" a="1"/>
  <c r="AF61" i="10" a="1"/>
  <c r="N74" i="10" a="1"/>
  <c r="V186" i="10" a="1"/>
  <c r="Q333" i="10" a="1"/>
  <c r="H221" i="10" a="1"/>
  <c r="AA105" i="10" a="1"/>
  <c r="J72" i="10" a="1"/>
  <c r="Q166" i="10" a="1"/>
  <c r="N271" i="10" a="1"/>
  <c r="W45" i="10" a="1"/>
  <c r="Y299" i="10" a="1"/>
  <c r="L218" i="10" a="1"/>
  <c r="R198" i="10" a="1"/>
  <c r="V289" i="10" a="1"/>
  <c r="R229" i="10" a="1"/>
  <c r="K77" i="10" a="1"/>
  <c r="AE156" i="10" a="1"/>
  <c r="L66" i="10" a="1"/>
  <c r="AA99" i="10" a="1"/>
  <c r="H274" i="10" a="1"/>
  <c r="Q199" i="10" a="1"/>
  <c r="AC186" i="10" a="1"/>
  <c r="AH251" i="10" a="1"/>
  <c r="X358" i="10" a="1"/>
  <c r="U86" i="10" a="1"/>
  <c r="Q49" i="10" a="1"/>
  <c r="AD173" i="10" a="1"/>
  <c r="AF226" i="10" a="1"/>
  <c r="V37" i="10" a="1"/>
  <c r="AB275" i="10" a="1"/>
  <c r="E41" i="10" a="1"/>
  <c r="L191" i="10" a="1"/>
  <c r="K26" i="10" a="1"/>
  <c r="Q236" i="10" a="1"/>
  <c r="G96" i="10" a="1"/>
  <c r="E28" i="10" a="1"/>
  <c r="V67" i="10" a="1"/>
  <c r="K14" i="10" a="1"/>
  <c r="J25" i="10" a="1"/>
  <c r="AF218" i="10" a="1"/>
  <c r="H40" i="10" a="1"/>
  <c r="J370" i="10" a="1"/>
  <c r="AF355" i="10" a="1"/>
  <c r="P252" i="10" a="1"/>
  <c r="K170" i="10" a="1"/>
  <c r="AB217" i="10" a="1"/>
  <c r="E156" i="10" a="1"/>
  <c r="S330" i="10" a="1"/>
  <c r="J98" i="10" a="1"/>
  <c r="W6" i="10" a="1"/>
  <c r="AA281" i="10" a="1"/>
  <c r="T3" i="10" a="1"/>
  <c r="AC3" i="10" a="1"/>
  <c r="U115" i="10" a="1"/>
  <c r="H6" i="10" a="1"/>
  <c r="I281" i="10" a="1"/>
  <c r="AG6" i="10" a="1"/>
  <c r="AB5" i="10" a="1"/>
  <c r="AB5" i="10" l="1"/>
  <c r="AG6" i="10"/>
  <c r="I281" i="10"/>
  <c r="H6" i="10"/>
  <c r="U115" i="10"/>
  <c r="AC3" i="10"/>
  <c r="T3" i="10"/>
  <c r="AA281" i="10"/>
  <c r="W6" i="10"/>
  <c r="J98" i="10"/>
  <c r="S330" i="10"/>
  <c r="E156" i="10"/>
  <c r="AB217" i="10"/>
  <c r="K170" i="10"/>
  <c r="P252" i="10"/>
  <c r="AF355" i="10"/>
  <c r="J370" i="10"/>
  <c r="H40" i="10"/>
  <c r="AF218" i="10"/>
  <c r="J25" i="10"/>
  <c r="K14" i="10"/>
  <c r="V67" i="10"/>
  <c r="E28" i="10"/>
  <c r="G96" i="10"/>
  <c r="Q236" i="10"/>
  <c r="K26" i="10"/>
  <c r="L191" i="10"/>
  <c r="E41" i="10"/>
  <c r="AB275" i="10"/>
  <c r="V37" i="10"/>
  <c r="AF226" i="10"/>
  <c r="AD173" i="10"/>
  <c r="Q49" i="10"/>
  <c r="U86" i="10"/>
  <c r="X358" i="10"/>
  <c r="AH251" i="10"/>
  <c r="AC186" i="10"/>
  <c r="Q199" i="10"/>
  <c r="H274" i="10"/>
  <c r="AA99" i="10"/>
  <c r="L66" i="10"/>
  <c r="AE156" i="10"/>
  <c r="K77" i="10"/>
  <c r="R229" i="10"/>
  <c r="V289" i="10"/>
  <c r="R198" i="10"/>
  <c r="L218" i="10"/>
  <c r="Y299" i="10"/>
  <c r="W45" i="10"/>
  <c r="N271" i="10"/>
  <c r="Q166" i="10"/>
  <c r="J72" i="10"/>
  <c r="AA105" i="10"/>
  <c r="H221" i="10"/>
  <c r="Q333" i="10"/>
  <c r="V186" i="10"/>
  <c r="N74" i="10"/>
  <c r="AF61" i="10"/>
  <c r="Q237" i="10"/>
  <c r="E116" i="10"/>
  <c r="AD113" i="10"/>
  <c r="I173" i="10"/>
  <c r="U391" i="10"/>
  <c r="M79" i="10"/>
  <c r="Z255" i="10"/>
  <c r="L199" i="10"/>
  <c r="AF151" i="10"/>
  <c r="N260" i="10"/>
  <c r="Z376" i="10"/>
  <c r="Y321" i="10"/>
  <c r="E238" i="10"/>
  <c r="X405" i="10"/>
  <c r="AG16" i="10"/>
  <c r="AD6" i="10"/>
  <c r="T6" i="10"/>
  <c r="L114" i="10"/>
  <c r="P219" i="10"/>
  <c r="F111" i="10"/>
  <c r="E46" i="10"/>
  <c r="E301" i="10"/>
  <c r="S100" i="10"/>
  <c r="P66" i="10"/>
  <c r="AF217" i="10"/>
  <c r="E110" i="10"/>
  <c r="N364" i="10"/>
  <c r="U87" i="10"/>
  <c r="AD25" i="10"/>
  <c r="AF49" i="10"/>
  <c r="U36" i="10"/>
  <c r="E47" i="10"/>
  <c r="AC254" i="10"/>
  <c r="R102" i="10"/>
  <c r="E393" i="10"/>
  <c r="X144" i="10"/>
  <c r="R22" i="10"/>
  <c r="L39" i="10"/>
  <c r="F397" i="10"/>
  <c r="T199" i="10"/>
  <c r="AF333" i="10"/>
  <c r="W43" i="10"/>
  <c r="Z107" i="10"/>
  <c r="W136" i="10"/>
  <c r="V263" i="10"/>
  <c r="R339" i="10"/>
  <c r="AD376" i="10"/>
  <c r="V102" i="10"/>
  <c r="AE411" i="10"/>
  <c r="E19" i="10"/>
  <c r="E273" i="10"/>
  <c r="O118" i="10"/>
  <c r="Y155" i="10"/>
  <c r="AC38" i="10"/>
  <c r="W275" i="10"/>
  <c r="J90" i="10"/>
  <c r="F86" i="10"/>
  <c r="AA240" i="10"/>
  <c r="I278" i="10"/>
  <c r="AB340" i="10"/>
  <c r="Q245" i="10"/>
  <c r="K130" i="10"/>
  <c r="AA255" i="10"/>
  <c r="V12" i="10"/>
  <c r="J159" i="10"/>
  <c r="S91" i="10"/>
  <c r="AB98" i="10"/>
  <c r="Q148" i="10"/>
  <c r="I62" i="10"/>
  <c r="O25" i="10"/>
  <c r="E184" i="10"/>
  <c r="K410" i="10"/>
  <c r="E97" i="10"/>
  <c r="T108" i="10"/>
  <c r="S215" i="10"/>
  <c r="AA117" i="10"/>
  <c r="O140" i="10"/>
  <c r="H10" i="10"/>
  <c r="AH277" i="10"/>
  <c r="AF23" i="10"/>
  <c r="L255" i="10"/>
  <c r="J266" i="10"/>
  <c r="Q235" i="10"/>
  <c r="U258" i="10"/>
  <c r="AE116" i="10"/>
  <c r="P8" i="10"/>
  <c r="L319" i="10"/>
  <c r="G47" i="10"/>
  <c r="P30" i="10"/>
  <c r="E5" i="10"/>
  <c r="S128" i="10"/>
  <c r="E278" i="10"/>
  <c r="E321" i="10"/>
  <c r="R371" i="10"/>
  <c r="Y85" i="10"/>
  <c r="P347" i="10"/>
  <c r="E317" i="10"/>
  <c r="E319" i="10"/>
  <c r="P182" i="10"/>
  <c r="N172" i="10"/>
  <c r="K254" i="10"/>
  <c r="L229" i="10"/>
  <c r="Y95" i="10"/>
  <c r="I151" i="10"/>
  <c r="E191" i="10"/>
  <c r="E235" i="10"/>
  <c r="U292" i="10"/>
  <c r="F298" i="10"/>
  <c r="W231" i="10"/>
  <c r="AF22" i="10"/>
  <c r="M98" i="10"/>
  <c r="W135" i="10"/>
  <c r="R250" i="10"/>
  <c r="M105" i="10"/>
  <c r="S250" i="10"/>
  <c r="S112" i="10"/>
  <c r="AD154" i="10"/>
  <c r="O138" i="10"/>
  <c r="Y293" i="10"/>
  <c r="P127" i="10"/>
  <c r="I93" i="10"/>
  <c r="X92" i="10"/>
  <c r="AB163" i="10"/>
  <c r="Q308" i="10"/>
  <c r="M28" i="10"/>
  <c r="K402" i="10"/>
  <c r="M59" i="10"/>
  <c r="J124" i="10"/>
  <c r="AC96" i="10"/>
  <c r="R136" i="10"/>
  <c r="AB185" i="10"/>
  <c r="AF86" i="10"/>
  <c r="AB263" i="10"/>
  <c r="F139" i="10"/>
  <c r="E58" i="10"/>
  <c r="J411" i="10"/>
  <c r="N263" i="10"/>
  <c r="AF41" i="10"/>
  <c r="I218" i="10"/>
  <c r="H131" i="10"/>
  <c r="P110" i="10"/>
  <c r="W264" i="10"/>
  <c r="E365" i="10"/>
  <c r="E98" i="10"/>
  <c r="G64" i="10"/>
  <c r="P363" i="10"/>
  <c r="V272" i="10"/>
  <c r="O153" i="10"/>
  <c r="AH7" i="10"/>
  <c r="V227" i="10"/>
  <c r="AA224" i="10"/>
  <c r="M61" i="10"/>
  <c r="P141" i="10"/>
  <c r="AA211" i="10"/>
  <c r="P73" i="10"/>
  <c r="AF191" i="10"/>
  <c r="W403" i="10"/>
  <c r="J262" i="10"/>
  <c r="M304" i="10"/>
  <c r="F3" i="10"/>
  <c r="U411" i="10"/>
  <c r="L107" i="10"/>
  <c r="Q272" i="10"/>
  <c r="AC301" i="10"/>
  <c r="W62" i="10"/>
  <c r="AF106" i="10"/>
  <c r="U219" i="10"/>
  <c r="Z282" i="10"/>
  <c r="L195" i="10"/>
  <c r="V376" i="10"/>
  <c r="AB219" i="10"/>
  <c r="AB175" i="10"/>
  <c r="AB357" i="10"/>
  <c r="K32" i="10"/>
  <c r="K396" i="10"/>
  <c r="E406" i="10"/>
  <c r="E398" i="10"/>
  <c r="K138" i="10"/>
  <c r="I256" i="10"/>
  <c r="P217" i="10"/>
  <c r="I9" i="10"/>
  <c r="H190" i="10"/>
  <c r="V41" i="10"/>
  <c r="L233" i="10"/>
  <c r="L227" i="10"/>
  <c r="X229" i="10"/>
  <c r="T399" i="10"/>
  <c r="F304" i="10"/>
  <c r="E3" i="10"/>
  <c r="S218" i="10"/>
  <c r="AD200" i="10"/>
  <c r="R233" i="10"/>
  <c r="F213" i="10"/>
  <c r="S25" i="10"/>
  <c r="Y56" i="10"/>
  <c r="AG173" i="10"/>
  <c r="G85" i="10"/>
  <c r="K229" i="10"/>
  <c r="AF283" i="10"/>
  <c r="H156" i="10"/>
  <c r="AA252" i="10"/>
  <c r="X267" i="10"/>
  <c r="AG227" i="10"/>
  <c r="Z14" i="10"/>
  <c r="J267" i="10"/>
  <c r="AG369" i="10"/>
  <c r="L81" i="10"/>
  <c r="Z257" i="10"/>
  <c r="V253" i="10"/>
  <c r="T201" i="10"/>
  <c r="R85" i="10"/>
  <c r="M4" i="10"/>
  <c r="T281" i="10"/>
  <c r="P4" i="10"/>
  <c r="AB3" i="10"/>
  <c r="R6" i="10"/>
  <c r="S6" i="10"/>
  <c r="Q281" i="10"/>
  <c r="AH4" i="10"/>
  <c r="AE6" i="10"/>
  <c r="AB6" i="10"/>
  <c r="M6" i="10"/>
  <c r="H3" i="10"/>
  <c r="Q3" i="10"/>
  <c r="Z4" i="10"/>
  <c r="G6" i="10"/>
  <c r="AE229" i="10"/>
  <c r="F230" i="10"/>
  <c r="O394" i="10"/>
  <c r="Q6" i="10"/>
  <c r="Q4" i="10"/>
  <c r="J6" i="10"/>
  <c r="X4" i="10"/>
  <c r="AA3" i="10"/>
  <c r="L6" i="10"/>
  <c r="W3" i="10"/>
  <c r="J4" i="10"/>
  <c r="AB4" i="10"/>
  <c r="AF4" i="10"/>
  <c r="Y4" i="10"/>
  <c r="AD281" i="10"/>
  <c r="AA4" i="10"/>
  <c r="Z281" i="10"/>
  <c r="W4" i="10"/>
  <c r="AC5" i="10"/>
  <c r="I6" i="10"/>
  <c r="O6" i="10"/>
  <c r="E174" i="10"/>
  <c r="P34" i="10"/>
  <c r="AE14" i="10"/>
  <c r="AH387" i="10"/>
  <c r="T9" i="10"/>
  <c r="Q291" i="10"/>
  <c r="P85" i="10"/>
  <c r="J211" i="10"/>
  <c r="H259" i="10"/>
  <c r="AF152" i="10"/>
  <c r="E70" i="10"/>
  <c r="AF117" i="10"/>
  <c r="E123" i="10"/>
  <c r="O89" i="10"/>
  <c r="E81" i="10"/>
  <c r="Z193" i="10"/>
  <c r="H59" i="10"/>
  <c r="U77" i="10"/>
  <c r="F42" i="10"/>
  <c r="V193" i="10"/>
  <c r="AB186" i="10"/>
  <c r="F404" i="10"/>
  <c r="E336" i="10"/>
  <c r="AF405" i="10"/>
  <c r="U331" i="10"/>
  <c r="AA187" i="10"/>
  <c r="H351" i="10"/>
  <c r="P44" i="10"/>
  <c r="Z246" i="10"/>
  <c r="AD259" i="10"/>
  <c r="M221" i="10"/>
  <c r="S88" i="10"/>
  <c r="AA237" i="10"/>
  <c r="AB106" i="10"/>
  <c r="H12" i="10"/>
  <c r="AA324" i="10"/>
  <c r="AG211" i="10"/>
  <c r="N208" i="10"/>
  <c r="AC26" i="10"/>
  <c r="AH90" i="10"/>
  <c r="Q279" i="10"/>
  <c r="E270" i="10"/>
  <c r="S411" i="10"/>
  <c r="AB156" i="10"/>
  <c r="E89" i="10"/>
  <c r="E107" i="10"/>
  <c r="AD410" i="10"/>
  <c r="N112" i="10"/>
  <c r="W25" i="10"/>
  <c r="O21" i="10"/>
  <c r="Z81" i="10"/>
  <c r="L78" i="10"/>
  <c r="U12" i="10"/>
  <c r="S315" i="10"/>
  <c r="P109" i="10"/>
  <c r="I32" i="10"/>
  <c r="AA182" i="10"/>
  <c r="F391" i="10"/>
  <c r="X39" i="10"/>
  <c r="L181" i="10"/>
  <c r="G103" i="10"/>
  <c r="AE404" i="10"/>
  <c r="AF19" i="10"/>
  <c r="AG133" i="10"/>
  <c r="I184" i="10"/>
  <c r="AC245" i="10"/>
  <c r="J222" i="10"/>
  <c r="G87" i="10"/>
  <c r="O189" i="10"/>
  <c r="AH45" i="10"/>
  <c r="S373" i="10"/>
  <c r="X341" i="10"/>
  <c r="Y152" i="10"/>
  <c r="R178" i="10"/>
  <c r="X184" i="10"/>
  <c r="AH290" i="10"/>
  <c r="W169" i="10"/>
  <c r="AA239" i="10"/>
  <c r="AA268" i="10"/>
  <c r="G41" i="10"/>
  <c r="H144" i="10"/>
  <c r="R384" i="10"/>
  <c r="M345" i="10"/>
  <c r="G379" i="10"/>
  <c r="H313" i="10"/>
  <c r="AA388" i="10"/>
  <c r="AC129" i="10"/>
  <c r="N165" i="10"/>
  <c r="Y328" i="10"/>
  <c r="G151" i="10"/>
  <c r="K87" i="10"/>
  <c r="AD251" i="10"/>
  <c r="G139" i="10"/>
  <c r="J125" i="10"/>
  <c r="X235" i="10"/>
  <c r="AB266" i="10"/>
  <c r="Z312" i="10"/>
  <c r="H318" i="10"/>
  <c r="V132" i="10"/>
  <c r="P378" i="10"/>
  <c r="S48" i="10"/>
  <c r="AH96" i="10"/>
  <c r="T193" i="10"/>
  <c r="AH245" i="10"/>
  <c r="E304" i="10"/>
  <c r="E293" i="10"/>
  <c r="E275" i="10"/>
  <c r="E20" i="10"/>
  <c r="K29" i="10"/>
  <c r="AA104" i="10"/>
  <c r="S63" i="10"/>
  <c r="V133" i="10"/>
  <c r="O209" i="10"/>
  <c r="AF326" i="10"/>
  <c r="W233" i="10"/>
  <c r="T254" i="10"/>
  <c r="S206" i="10"/>
  <c r="M8" i="10"/>
  <c r="U96" i="10"/>
  <c r="Z160" i="10"/>
  <c r="I7" i="10"/>
  <c r="M166" i="10"/>
  <c r="AD331" i="10"/>
  <c r="R183" i="10"/>
  <c r="E185" i="10"/>
  <c r="E266" i="10"/>
  <c r="E88" i="10"/>
  <c r="AH235" i="10"/>
  <c r="V228" i="10"/>
  <c r="AA132" i="10"/>
  <c r="Z49" i="10"/>
  <c r="U64" i="10"/>
  <c r="AF373" i="10"/>
  <c r="AA221" i="10"/>
  <c r="M85" i="10"/>
  <c r="Y257" i="10"/>
  <c r="AB259" i="10"/>
  <c r="U250" i="10"/>
  <c r="P264" i="10"/>
  <c r="P282" i="10"/>
  <c r="Z223" i="10"/>
  <c r="AF82" i="10"/>
  <c r="AG46" i="10"/>
  <c r="Y214" i="10"/>
  <c r="E236" i="10"/>
  <c r="E69" i="10"/>
  <c r="W5" i="10"/>
  <c r="K97" i="10"/>
  <c r="J229" i="10"/>
  <c r="I12" i="10"/>
  <c r="U234" i="10"/>
  <c r="AF264" i="10"/>
  <c r="J214" i="10"/>
  <c r="R256" i="10"/>
  <c r="K134" i="10"/>
  <c r="G224" i="10"/>
  <c r="L177" i="10"/>
  <c r="L224" i="10"/>
  <c r="AG301" i="10"/>
  <c r="S355" i="10"/>
  <c r="AC102" i="10"/>
  <c r="M15" i="10"/>
  <c r="H24" i="10"/>
  <c r="K21" i="10"/>
  <c r="E21" i="10"/>
  <c r="E119" i="10"/>
  <c r="E203" i="10"/>
  <c r="AG355" i="10"/>
  <c r="V187" i="10"/>
  <c r="R223" i="10"/>
  <c r="T243" i="10"/>
  <c r="Z139" i="10"/>
  <c r="M247" i="10"/>
  <c r="AB282" i="10"/>
  <c r="AH207" i="10"/>
  <c r="AH291" i="10"/>
  <c r="AF212" i="10"/>
  <c r="AH138" i="10"/>
  <c r="M195" i="10"/>
  <c r="AE234" i="10"/>
  <c r="F123" i="10"/>
  <c r="V68" i="10"/>
  <c r="AG219" i="10"/>
  <c r="E404" i="10"/>
  <c r="E279" i="10"/>
  <c r="E329" i="10"/>
  <c r="G13" i="10"/>
  <c r="AB128" i="10"/>
  <c r="R149" i="10"/>
  <c r="AG176" i="10"/>
  <c r="X70" i="10"/>
  <c r="AC294" i="10"/>
  <c r="AA41" i="10"/>
  <c r="U197" i="10"/>
  <c r="T61" i="10"/>
  <c r="H228" i="10"/>
  <c r="V344" i="10"/>
  <c r="K185" i="10"/>
  <c r="AH154" i="10"/>
  <c r="H138" i="10"/>
  <c r="Z234" i="10"/>
  <c r="I392" i="10"/>
  <c r="E105" i="10"/>
  <c r="Q411" i="10"/>
  <c r="E395" i="10"/>
  <c r="T129" i="10"/>
  <c r="AD212" i="10"/>
  <c r="H243" i="10"/>
  <c r="L223" i="10"/>
  <c r="AC252" i="10"/>
  <c r="AH115" i="10"/>
  <c r="AA269" i="10"/>
  <c r="Q246" i="10"/>
  <c r="X216" i="10"/>
  <c r="O250" i="10"/>
  <c r="AE91" i="10"/>
  <c r="J121" i="10"/>
  <c r="V98" i="10"/>
  <c r="J34" i="10"/>
  <c r="E377" i="10"/>
  <c r="E330" i="10"/>
  <c r="E248" i="10"/>
  <c r="AF180" i="10"/>
  <c r="Y363" i="10"/>
  <c r="E225" i="10"/>
  <c r="E183" i="10"/>
  <c r="AA12" i="10"/>
  <c r="Z194" i="10"/>
  <c r="K394" i="10"/>
  <c r="X111" i="10"/>
  <c r="I236" i="10"/>
  <c r="E75" i="10"/>
  <c r="E14" i="10"/>
  <c r="X274" i="10"/>
  <c r="T98" i="10"/>
  <c r="P207" i="10"/>
  <c r="AC220" i="10"/>
  <c r="V244" i="10"/>
  <c r="X392" i="10"/>
  <c r="T167" i="10"/>
  <c r="X22" i="10"/>
  <c r="O397" i="10"/>
  <c r="P288" i="10"/>
  <c r="K270" i="10"/>
  <c r="AE176" i="10"/>
  <c r="X243" i="10"/>
  <c r="H222" i="10"/>
  <c r="AH50" i="10"/>
  <c r="G189" i="10"/>
  <c r="Z169" i="10"/>
  <c r="G375" i="10"/>
  <c r="AE203" i="10"/>
  <c r="W305" i="10"/>
  <c r="AE149" i="10"/>
  <c r="H319" i="10"/>
  <c r="AB240" i="10"/>
  <c r="O379" i="10"/>
  <c r="AE410" i="10"/>
  <c r="E371" i="10"/>
  <c r="W73" i="10"/>
  <c r="R144" i="10"/>
  <c r="H124" i="10"/>
  <c r="V134" i="10"/>
  <c r="E37" i="10"/>
  <c r="I410" i="10"/>
  <c r="AC143" i="10"/>
  <c r="O211" i="10"/>
  <c r="Y186" i="10"/>
  <c r="N327" i="10"/>
  <c r="H16" i="10"/>
  <c r="J406" i="10"/>
  <c r="G79" i="10"/>
  <c r="F245" i="10"/>
  <c r="K279" i="10"/>
  <c r="AB17" i="10"/>
  <c r="I71" i="10"/>
  <c r="S274" i="10"/>
  <c r="R123" i="10"/>
  <c r="E96" i="10"/>
  <c r="AD255" i="10"/>
  <c r="Z206" i="10"/>
  <c r="AA244" i="10"/>
  <c r="AC206" i="10"/>
  <c r="AH59" i="10"/>
  <c r="M81" i="10"/>
  <c r="W49" i="10"/>
  <c r="T210" i="10"/>
  <c r="V110" i="10"/>
  <c r="Z228" i="10"/>
  <c r="N192" i="10"/>
  <c r="R36" i="10"/>
  <c r="AF90" i="10"/>
  <c r="E33" i="10"/>
  <c r="E249" i="10"/>
  <c r="AG258" i="10"/>
  <c r="AB370" i="10"/>
  <c r="M382" i="10"/>
  <c r="AC260" i="10"/>
  <c r="U401" i="10"/>
  <c r="R222" i="10"/>
  <c r="K369" i="10"/>
  <c r="R293" i="10"/>
  <c r="T274" i="10"/>
  <c r="V65" i="10"/>
  <c r="R336" i="10"/>
  <c r="E135" i="10"/>
  <c r="R118" i="10"/>
  <c r="W116" i="10"/>
  <c r="AA133" i="10"/>
  <c r="AF62" i="10"/>
  <c r="Q38" i="10"/>
  <c r="F360" i="10"/>
  <c r="I345" i="10"/>
  <c r="Z15" i="10"/>
  <c r="T227" i="10"/>
  <c r="AH133" i="10"/>
  <c r="L210" i="10"/>
  <c r="N261" i="10"/>
  <c r="AC57" i="10"/>
  <c r="I378" i="10"/>
  <c r="AD220" i="10"/>
  <c r="M141" i="10"/>
  <c r="S43" i="10"/>
  <c r="S52" i="10"/>
  <c r="R306" i="10"/>
  <c r="Q195" i="10"/>
  <c r="AA44" i="10"/>
  <c r="S3" i="10"/>
  <c r="T4" i="10"/>
  <c r="V281" i="10"/>
  <c r="H281" i="10"/>
  <c r="P281" i="10"/>
  <c r="AH5" i="10"/>
  <c r="AA5" i="10"/>
  <c r="AD3" i="10"/>
  <c r="R4" i="10"/>
  <c r="V3" i="10"/>
  <c r="U4" i="10"/>
  <c r="P3" i="10"/>
  <c r="X3" i="10"/>
  <c r="U6" i="10"/>
  <c r="L281" i="10"/>
  <c r="AH6" i="10"/>
  <c r="K3" i="10"/>
  <c r="P6" i="10"/>
  <c r="G3" i="10"/>
  <c r="I3" i="10"/>
  <c r="AB281" i="10"/>
  <c r="X107" i="10"/>
  <c r="AB74" i="10"/>
  <c r="AD188" i="10"/>
  <c r="T265" i="10"/>
  <c r="U221" i="10"/>
  <c r="G72" i="10"/>
  <c r="K372" i="10"/>
  <c r="H368" i="10"/>
  <c r="V36" i="10"/>
  <c r="H186" i="10"/>
  <c r="P133" i="10"/>
  <c r="H175" i="10"/>
  <c r="AB165" i="10"/>
  <c r="P68" i="10"/>
  <c r="O322" i="10"/>
  <c r="AG153" i="10"/>
  <c r="AH129" i="10"/>
  <c r="Z36" i="10"/>
  <c r="X264" i="10"/>
  <c r="H150" i="10"/>
  <c r="T175" i="10"/>
  <c r="AE126" i="10"/>
  <c r="J249" i="10"/>
  <c r="N135" i="10"/>
  <c r="L189" i="10"/>
  <c r="R204" i="10"/>
  <c r="R207" i="10"/>
  <c r="O130" i="10"/>
  <c r="J17" i="10"/>
  <c r="O39" i="10"/>
  <c r="AG146" i="10"/>
  <c r="W204" i="10"/>
  <c r="AD199" i="10"/>
  <c r="AF190" i="10"/>
  <c r="F164" i="10"/>
  <c r="H148" i="10"/>
  <c r="T356" i="10"/>
  <c r="R186" i="10"/>
  <c r="Z188" i="10"/>
  <c r="I81" i="10"/>
  <c r="F118" i="10"/>
  <c r="AB197" i="10"/>
  <c r="N256" i="10"/>
  <c r="Q190" i="10"/>
  <c r="Z320" i="10"/>
  <c r="U210" i="10"/>
  <c r="T367" i="10"/>
  <c r="Z132" i="10"/>
  <c r="E77" i="10"/>
  <c r="E350" i="10"/>
  <c r="E269" i="10"/>
  <c r="P243" i="10"/>
  <c r="AG165" i="10"/>
  <c r="F40" i="10"/>
  <c r="AD81" i="10"/>
  <c r="AC145" i="10"/>
  <c r="AH150" i="10"/>
  <c r="O200" i="10"/>
  <c r="AH219" i="10"/>
  <c r="Z123" i="10"/>
  <c r="I395" i="10"/>
  <c r="T204" i="10"/>
  <c r="AD130" i="10"/>
  <c r="J236" i="10"/>
  <c r="W238" i="10"/>
  <c r="Z145" i="10"/>
  <c r="F329" i="10"/>
  <c r="K23" i="10"/>
  <c r="P367" i="10"/>
  <c r="O214" i="10"/>
  <c r="Q163" i="10"/>
  <c r="AE131" i="10"/>
  <c r="Y243" i="10"/>
  <c r="V392" i="10"/>
  <c r="Y92" i="10"/>
  <c r="AH221" i="10"/>
  <c r="V410" i="10"/>
  <c r="U365" i="10"/>
  <c r="T20" i="10"/>
  <c r="N37" i="10"/>
  <c r="H172" i="10"/>
  <c r="T104" i="10"/>
  <c r="V181" i="10"/>
  <c r="V219" i="10"/>
  <c r="Y189" i="10"/>
  <c r="R399" i="10"/>
  <c r="AE393" i="10"/>
  <c r="I25" i="10"/>
  <c r="Z93" i="10"/>
  <c r="K210" i="10"/>
  <c r="I264" i="10"/>
  <c r="Q243" i="10"/>
  <c r="Z69" i="10"/>
  <c r="E335" i="10"/>
  <c r="E9" i="10"/>
  <c r="E175" i="10"/>
  <c r="Y304" i="10"/>
  <c r="Q161" i="10"/>
  <c r="W348" i="10"/>
  <c r="Y94" i="10"/>
  <c r="J132" i="10"/>
  <c r="AE106" i="10"/>
  <c r="X89" i="10"/>
  <c r="L54" i="10"/>
  <c r="AC189" i="10"/>
  <c r="Y50" i="10"/>
  <c r="AF378" i="10"/>
  <c r="F135" i="10"/>
  <c r="R253" i="10"/>
  <c r="M186" i="10"/>
  <c r="H256" i="10"/>
  <c r="R262" i="10"/>
  <c r="AF249" i="10"/>
  <c r="E12" i="10"/>
  <c r="E268" i="10"/>
  <c r="E244" i="10"/>
  <c r="K114" i="10"/>
  <c r="S67" i="10"/>
  <c r="O154" i="10"/>
  <c r="F316" i="10"/>
  <c r="AF168" i="10"/>
  <c r="K354" i="10"/>
  <c r="V172" i="10"/>
  <c r="G376" i="10"/>
  <c r="N219" i="10"/>
  <c r="AF261" i="10"/>
  <c r="J402" i="10"/>
  <c r="J122" i="10"/>
  <c r="AH62" i="10"/>
  <c r="AE305" i="10"/>
  <c r="S56" i="10"/>
  <c r="I138" i="10"/>
  <c r="V82" i="10"/>
  <c r="H260" i="10"/>
  <c r="E10" i="10"/>
  <c r="E349" i="10"/>
  <c r="E74" i="10"/>
  <c r="U66" i="10"/>
  <c r="AC141" i="10"/>
  <c r="G140" i="10"/>
  <c r="P104" i="10"/>
  <c r="Q92" i="10"/>
  <c r="U208" i="10"/>
  <c r="S82" i="10"/>
  <c r="X201" i="10"/>
  <c r="I383" i="10"/>
  <c r="AD118" i="10"/>
  <c r="AA225" i="10"/>
  <c r="AB269" i="10"/>
  <c r="J12" i="10"/>
  <c r="T63" i="10"/>
  <c r="R190" i="10"/>
  <c r="J400" i="10"/>
  <c r="F239" i="10"/>
  <c r="AC320" i="10"/>
  <c r="E411" i="10"/>
  <c r="E92" i="10"/>
  <c r="U410" i="10"/>
  <c r="E306" i="10"/>
  <c r="V192" i="10"/>
  <c r="K227" i="10"/>
  <c r="V94" i="10"/>
  <c r="V113" i="10"/>
  <c r="AE35" i="10"/>
  <c r="Q159" i="10"/>
  <c r="AF278" i="10"/>
  <c r="L366" i="10"/>
  <c r="T31" i="10"/>
  <c r="AE222" i="10"/>
  <c r="V16" i="10"/>
  <c r="AA372" i="10"/>
  <c r="N368" i="10"/>
  <c r="F29" i="10"/>
  <c r="V174" i="10"/>
  <c r="AC126" i="10"/>
  <c r="P357" i="10"/>
  <c r="K276" i="10"/>
  <c r="E381" i="10"/>
  <c r="E157" i="10"/>
  <c r="E233" i="10"/>
  <c r="H213" i="10"/>
  <c r="N154" i="10"/>
  <c r="G294" i="10"/>
  <c r="AH258" i="10"/>
  <c r="Y171" i="10"/>
  <c r="U163" i="10"/>
  <c r="M194" i="10"/>
  <c r="Y250" i="10"/>
  <c r="Q282" i="10"/>
  <c r="R182" i="10"/>
  <c r="S95" i="10"/>
  <c r="AF351" i="10"/>
  <c r="P142" i="10"/>
  <c r="Z158" i="10"/>
  <c r="M232" i="10"/>
  <c r="T377" i="10"/>
  <c r="J256" i="10"/>
  <c r="N6" i="10"/>
  <c r="AC4" i="10"/>
  <c r="K281" i="10"/>
  <c r="O281" i="10"/>
  <c r="R281" i="10"/>
  <c r="AC6" i="10"/>
  <c r="AG281" i="10"/>
  <c r="M281" i="10"/>
  <c r="N3" i="10"/>
  <c r="W281" i="10"/>
  <c r="I4" i="10"/>
  <c r="AG4" i="10"/>
  <c r="O3" i="10"/>
  <c r="AE5" i="10"/>
  <c r="AF6" i="10"/>
  <c r="K4" i="10"/>
  <c r="L3" i="10"/>
  <c r="V6" i="10"/>
  <c r="R3" i="10"/>
  <c r="AG3" i="10"/>
  <c r="AH3" i="10"/>
  <c r="N4" i="10"/>
  <c r="U3" i="10"/>
  <c r="U251" i="10"/>
  <c r="N382" i="10"/>
  <c r="H5" i="10"/>
  <c r="AC93" i="10"/>
  <c r="E394" i="10"/>
  <c r="AD34" i="10"/>
  <c r="E187" i="10"/>
  <c r="O75" i="10"/>
  <c r="E212" i="10"/>
  <c r="E255" i="10"/>
  <c r="K99" i="10"/>
  <c r="L188" i="10"/>
  <c r="R263" i="10"/>
  <c r="E161" i="10"/>
  <c r="P244" i="10"/>
  <c r="T223" i="10"/>
  <c r="I254" i="10"/>
  <c r="AE232" i="10"/>
  <c r="M71" i="10"/>
  <c r="AC268" i="10"/>
  <c r="E136" i="10"/>
  <c r="E18" i="10"/>
  <c r="AD98" i="10"/>
  <c r="Y53" i="10"/>
  <c r="V348" i="10"/>
  <c r="N336" i="10"/>
  <c r="O411" i="10"/>
  <c r="M236" i="10"/>
  <c r="E368" i="10"/>
  <c r="G236" i="10"/>
  <c r="R134" i="10"/>
  <c r="I227" i="10"/>
  <c r="AA406" i="10"/>
  <c r="J213" i="10"/>
  <c r="G89" i="10"/>
  <c r="AD176" i="10"/>
  <c r="U178" i="10"/>
  <c r="AH159" i="10"/>
  <c r="K128" i="10"/>
  <c r="M185" i="10"/>
  <c r="AD213" i="10"/>
  <c r="X116" i="10"/>
  <c r="F140" i="10"/>
  <c r="H245" i="10"/>
  <c r="AE178" i="10"/>
  <c r="AD60" i="10"/>
  <c r="AG21" i="10"/>
  <c r="AG158" i="10"/>
  <c r="F206" i="10"/>
  <c r="AB34" i="10"/>
  <c r="M379" i="10"/>
  <c r="N201" i="10"/>
  <c r="AG396" i="10"/>
  <c r="K218" i="10"/>
  <c r="AE139" i="10"/>
  <c r="Y222" i="10"/>
  <c r="E254" i="10"/>
  <c r="Y411" i="10"/>
  <c r="E351" i="10"/>
  <c r="E390" i="10"/>
  <c r="Z19" i="10"/>
  <c r="Z260" i="10"/>
  <c r="O123" i="10"/>
  <c r="AE273" i="10"/>
  <c r="K262" i="10"/>
  <c r="Y338" i="10"/>
  <c r="V257" i="10"/>
  <c r="AH177" i="10"/>
  <c r="AF348" i="10"/>
  <c r="S282" i="10"/>
  <c r="J272" i="10"/>
  <c r="U203" i="10"/>
  <c r="AC77" i="10"/>
  <c r="K190" i="10"/>
  <c r="AH94" i="10"/>
  <c r="K258" i="10"/>
  <c r="J139" i="10"/>
  <c r="O407" i="10"/>
  <c r="T121" i="10"/>
  <c r="AF227" i="10"/>
  <c r="Y81" i="10"/>
  <c r="AD366" i="10"/>
  <c r="K106" i="10"/>
  <c r="E17" i="10"/>
  <c r="L349" i="10"/>
  <c r="Q410" i="10"/>
  <c r="X194" i="10"/>
  <c r="J225" i="10"/>
  <c r="E168" i="10"/>
  <c r="G77" i="10"/>
  <c r="V14" i="10"/>
  <c r="AE24" i="10"/>
  <c r="O135" i="10"/>
  <c r="O187" i="10"/>
  <c r="K167" i="10"/>
  <c r="L271" i="10"/>
  <c r="Q96" i="10"/>
  <c r="W269" i="10"/>
  <c r="Y128" i="10"/>
  <c r="J137" i="10"/>
  <c r="AD216" i="10"/>
  <c r="P339" i="10"/>
  <c r="Q206" i="10"/>
  <c r="AE264" i="10"/>
  <c r="V360" i="10"/>
  <c r="I335" i="10"/>
  <c r="T326" i="10"/>
  <c r="AB91" i="10"/>
  <c r="J190" i="10"/>
  <c r="F15" i="10"/>
  <c r="K274" i="10"/>
  <c r="E78" i="10"/>
  <c r="U352" i="10"/>
  <c r="F129" i="10"/>
  <c r="N268" i="10"/>
  <c r="H217" i="10"/>
  <c r="X99" i="10"/>
  <c r="I397" i="10"/>
  <c r="T130" i="10"/>
  <c r="X269" i="10"/>
  <c r="X61" i="10"/>
  <c r="AH161" i="10"/>
  <c r="R9" i="10"/>
  <c r="J330" i="10"/>
  <c r="W160" i="10"/>
  <c r="AG391" i="10"/>
  <c r="K246" i="10"/>
  <c r="L207" i="10"/>
  <c r="R127" i="10"/>
  <c r="N398" i="10"/>
  <c r="E150" i="10"/>
  <c r="AH410" i="10"/>
  <c r="E164" i="10"/>
  <c r="AB411" i="10"/>
  <c r="AB413" i="10" s="1"/>
  <c r="P7" i="10"/>
  <c r="R407" i="10"/>
  <c r="F158" i="10"/>
  <c r="F215" i="10"/>
  <c r="AH266" i="10"/>
  <c r="M53" i="10"/>
  <c r="AB15" i="10"/>
  <c r="V27" i="10"/>
  <c r="I215" i="10"/>
  <c r="U161" i="10"/>
  <c r="P165" i="10"/>
  <c r="AD254" i="10"/>
  <c r="J24" i="10"/>
  <c r="Q107" i="10"/>
  <c r="X40" i="10"/>
  <c r="P155" i="10"/>
  <c r="T133" i="10"/>
  <c r="Q82" i="10"/>
  <c r="AH407" i="10"/>
  <c r="M347" i="10"/>
  <c r="M392" i="10"/>
  <c r="E383" i="10"/>
  <c r="E276" i="10"/>
  <c r="E285" i="10"/>
  <c r="AF7" i="10"/>
  <c r="R235" i="10"/>
  <c r="U60" i="10"/>
  <c r="AH282" i="10"/>
  <c r="F126" i="10"/>
  <c r="O244" i="10"/>
  <c r="AH203" i="10"/>
  <c r="Y112" i="10"/>
  <c r="AA215" i="10"/>
  <c r="I192" i="10"/>
  <c r="M92" i="10"/>
  <c r="G16" i="10"/>
  <c r="L131" i="10"/>
  <c r="M216" i="10"/>
  <c r="G125" i="10"/>
  <c r="Q19" i="10"/>
  <c r="X36" i="10"/>
  <c r="F145" i="10"/>
  <c r="L83" i="10"/>
  <c r="V265" i="10"/>
  <c r="F212" i="10"/>
  <c r="E362" i="10"/>
  <c r="E167" i="10"/>
  <c r="E94" i="10"/>
  <c r="E124" i="10"/>
  <c r="W114" i="10"/>
  <c r="L346" i="10"/>
  <c r="H210" i="10"/>
  <c r="N204" i="10"/>
  <c r="R313" i="10"/>
  <c r="L351" i="10"/>
  <c r="AE341" i="10"/>
  <c r="K13" i="10"/>
  <c r="L258" i="10"/>
  <c r="AD106" i="10"/>
  <c r="N320" i="10"/>
  <c r="AG115" i="10"/>
  <c r="O316" i="10"/>
  <c r="V237" i="10"/>
  <c r="AF85" i="10"/>
  <c r="X258" i="10"/>
  <c r="T25" i="10"/>
  <c r="J344" i="10"/>
  <c r="I137" i="10"/>
  <c r="M180" i="10"/>
  <c r="E126" i="10"/>
  <c r="E352" i="10"/>
  <c r="E380" i="10"/>
  <c r="E342" i="10"/>
  <c r="M13" i="10"/>
  <c r="AF273" i="10"/>
  <c r="T342" i="10"/>
  <c r="G343" i="10"/>
  <c r="F400" i="10"/>
  <c r="AB9" i="10"/>
  <c r="P292" i="10"/>
  <c r="M234" i="10"/>
  <c r="O126" i="10"/>
  <c r="AD232" i="10"/>
  <c r="J176" i="10"/>
  <c r="AE167" i="10"/>
  <c r="AC74" i="10"/>
  <c r="Q133" i="10"/>
  <c r="AH103" i="10"/>
  <c r="M358" i="10"/>
  <c r="AE23" i="10"/>
  <c r="X26" i="10"/>
  <c r="P173" i="10"/>
  <c r="X388" i="10"/>
  <c r="E45" i="10"/>
  <c r="E305" i="10"/>
  <c r="E355" i="10"/>
  <c r="T159" i="10"/>
  <c r="Z279" i="10"/>
  <c r="X12" i="10"/>
  <c r="AH151" i="10"/>
  <c r="K200" i="10"/>
  <c r="R402" i="10"/>
  <c r="AG266" i="10"/>
  <c r="T335" i="10"/>
  <c r="AD256" i="10"/>
  <c r="Q205" i="10"/>
  <c r="T263" i="10"/>
  <c r="F388" i="10"/>
  <c r="W214" i="10"/>
  <c r="N134" i="10"/>
  <c r="Z238" i="10"/>
  <c r="Q220" i="10"/>
  <c r="L365" i="10"/>
  <c r="U399" i="10"/>
  <c r="AE254" i="10"/>
  <c r="S314" i="10"/>
  <c r="E64" i="10"/>
  <c r="Z411" i="10"/>
  <c r="H366" i="10"/>
  <c r="S184" i="10"/>
  <c r="W93" i="10"/>
  <c r="J388" i="10"/>
  <c r="Q144" i="10"/>
  <c r="V338" i="10"/>
  <c r="Z345" i="10"/>
  <c r="S160" i="10"/>
  <c r="X45" i="10"/>
  <c r="AF164" i="10"/>
  <c r="J115" i="10"/>
  <c r="O300" i="10"/>
  <c r="Y122" i="10"/>
  <c r="AH243" i="10"/>
  <c r="J120" i="10"/>
  <c r="AC237" i="10"/>
  <c r="K175" i="10"/>
  <c r="E216" i="10"/>
  <c r="X410" i="10"/>
  <c r="E158" i="10"/>
  <c r="AB88" i="10"/>
  <c r="AC273" i="10"/>
  <c r="AG265" i="10"/>
  <c r="E192" i="10"/>
  <c r="E127" i="10"/>
  <c r="E172" i="10"/>
  <c r="Z225" i="10"/>
  <c r="M200" i="10"/>
  <c r="I388" i="10"/>
  <c r="Q218" i="10"/>
  <c r="AF240" i="10"/>
  <c r="E348" i="10"/>
  <c r="E176" i="10"/>
  <c r="E339" i="10"/>
  <c r="V260" i="10"/>
  <c r="J149" i="10"/>
  <c r="AC137" i="10"/>
  <c r="H62" i="10"/>
  <c r="Z326" i="10"/>
  <c r="M224" i="10"/>
  <c r="AF275" i="10"/>
  <c r="AE15" i="10"/>
  <c r="AG288" i="10"/>
  <c r="I16" i="10"/>
  <c r="X122" i="10"/>
  <c r="AE306" i="10"/>
  <c r="S125" i="10"/>
  <c r="AH234" i="10"/>
  <c r="U154" i="10"/>
  <c r="AF193" i="10"/>
  <c r="T279" i="10"/>
  <c r="H20" i="10"/>
  <c r="Y232" i="10"/>
  <c r="K221" i="10"/>
  <c r="V203" i="10"/>
  <c r="I171" i="10"/>
  <c r="P69" i="10"/>
  <c r="Z144" i="10"/>
  <c r="U48" i="10"/>
  <c r="Q101" i="10"/>
  <c r="X47" i="10"/>
  <c r="L369" i="10"/>
  <c r="G281" i="10"/>
  <c r="E224" i="10"/>
  <c r="AC283" i="10"/>
  <c r="W394" i="10"/>
  <c r="J377" i="10"/>
  <c r="N65" i="10"/>
  <c r="K234" i="10"/>
  <c r="Y12" i="10"/>
  <c r="E295" i="10"/>
  <c r="E199" i="10"/>
  <c r="S133" i="10"/>
  <c r="R135" i="10"/>
  <c r="AG82" i="10"/>
  <c r="AD231" i="10"/>
  <c r="Y289" i="10"/>
  <c r="Q46" i="10"/>
  <c r="N166" i="10"/>
  <c r="AB251" i="10"/>
  <c r="AG296" i="10"/>
  <c r="L286" i="10"/>
  <c r="AA283" i="10"/>
  <c r="M331" i="10"/>
  <c r="J219" i="10"/>
  <c r="V381" i="10"/>
  <c r="E385" i="10"/>
  <c r="E397" i="10"/>
  <c r="Q10" i="10"/>
  <c r="I126" i="10"/>
  <c r="L263" i="10"/>
  <c r="W98" i="10"/>
  <c r="Q198" i="10"/>
  <c r="Q8" i="10"/>
  <c r="K232" i="10"/>
  <c r="R374" i="10"/>
  <c r="T302" i="10"/>
  <c r="AA76" i="10"/>
  <c r="V226" i="10"/>
  <c r="N26" i="10"/>
  <c r="V86" i="10"/>
  <c r="AC239" i="10"/>
  <c r="P287" i="10"/>
  <c r="E99" i="10"/>
  <c r="E159" i="10"/>
  <c r="AE275" i="10"/>
  <c r="F193" i="10"/>
  <c r="W323" i="10"/>
  <c r="Z56" i="10"/>
  <c r="F292" i="10"/>
  <c r="T242" i="10"/>
  <c r="J204" i="10"/>
  <c r="AD132" i="10"/>
  <c r="F214" i="10"/>
  <c r="W182" i="10"/>
  <c r="N410" i="10"/>
  <c r="E228" i="10"/>
  <c r="AG315" i="10"/>
  <c r="Q83" i="10"/>
  <c r="AC69" i="10"/>
  <c r="L265" i="10"/>
  <c r="Y124" i="10"/>
  <c r="K28" i="10"/>
  <c r="AB207" i="10"/>
  <c r="G66" i="10"/>
  <c r="Z149" i="10"/>
  <c r="AB58" i="10"/>
  <c r="AG286" i="10"/>
  <c r="AG99" i="10"/>
  <c r="H127" i="10"/>
  <c r="X212" i="10"/>
  <c r="Q262" i="10"/>
  <c r="I147" i="10"/>
  <c r="Y201" i="10"/>
  <c r="J246" i="10"/>
  <c r="AC124" i="10"/>
  <c r="Q189" i="10"/>
  <c r="S175" i="10"/>
  <c r="U262" i="10"/>
  <c r="U281" i="10"/>
  <c r="AF5" i="10"/>
  <c r="Z6" i="10"/>
  <c r="AF281" i="10"/>
  <c r="M130" i="10"/>
  <c r="AG245" i="10"/>
  <c r="AD191" i="10"/>
  <c r="T107" i="10"/>
  <c r="O365" i="10"/>
  <c r="E378" i="10"/>
  <c r="E221" i="10"/>
  <c r="T230" i="10"/>
  <c r="AB105" i="10"/>
  <c r="L115" i="10"/>
  <c r="Y369" i="10"/>
  <c r="W289" i="10"/>
  <c r="K222" i="10"/>
  <c r="U155" i="10"/>
  <c r="AG238" i="10"/>
  <c r="Q177" i="10"/>
  <c r="G30" i="10"/>
  <c r="M9" i="10"/>
  <c r="AA245" i="10"/>
  <c r="E215" i="10"/>
  <c r="P222" i="10"/>
  <c r="H170" i="10"/>
  <c r="AC55" i="10"/>
  <c r="AE374" i="10"/>
  <c r="P266" i="10"/>
  <c r="W236" i="10"/>
  <c r="M163" i="10"/>
  <c r="J239" i="10"/>
  <c r="AD382" i="10"/>
  <c r="AH269" i="10"/>
  <c r="T179" i="10"/>
  <c r="F136" i="10"/>
  <c r="Q57" i="10"/>
  <c r="AH272" i="10"/>
  <c r="P143" i="10"/>
  <c r="P149" i="10"/>
  <c r="T268" i="10"/>
  <c r="O94" i="10"/>
  <c r="V8" i="10"/>
  <c r="X20" i="10"/>
  <c r="AF69" i="10"/>
  <c r="K180" i="10"/>
  <c r="AB56" i="10"/>
  <c r="G162" i="10"/>
  <c r="U72" i="10"/>
  <c r="AC61" i="10"/>
  <c r="G29" i="10"/>
  <c r="L399" i="10"/>
  <c r="Q192" i="10"/>
  <c r="W134" i="10"/>
  <c r="Y297" i="10"/>
  <c r="W245" i="10"/>
  <c r="E55" i="10"/>
  <c r="E332" i="10"/>
  <c r="E245" i="10"/>
  <c r="E165" i="10"/>
  <c r="AF262" i="10"/>
  <c r="Z171" i="10"/>
  <c r="R55" i="10"/>
  <c r="AF314" i="10"/>
  <c r="Z63" i="10"/>
  <c r="Z151" i="10"/>
  <c r="AG89" i="10"/>
  <c r="P355" i="10"/>
  <c r="T237" i="10"/>
  <c r="H234" i="10"/>
  <c r="AF372" i="10"/>
  <c r="I159" i="10"/>
  <c r="F384" i="10"/>
  <c r="Q223" i="10"/>
  <c r="R121" i="10"/>
  <c r="R77" i="10"/>
  <c r="M126" i="10"/>
  <c r="S60" i="10"/>
  <c r="P9" i="10"/>
  <c r="AH231" i="10"/>
  <c r="Y183" i="10"/>
  <c r="AH51" i="10"/>
  <c r="W318" i="10"/>
  <c r="V168" i="10"/>
  <c r="U168" i="10"/>
  <c r="R189" i="10"/>
  <c r="F192" i="10"/>
  <c r="U300" i="10"/>
  <c r="F380" i="10"/>
  <c r="Z134" i="10"/>
  <c r="W96" i="10"/>
  <c r="AD105" i="10"/>
  <c r="M40" i="10"/>
  <c r="AE8" i="10"/>
  <c r="AD32" i="10"/>
  <c r="AC333" i="10"/>
  <c r="AA130" i="10"/>
  <c r="U311" i="10"/>
  <c r="O143" i="10"/>
  <c r="AA162" i="10"/>
  <c r="Q90" i="10"/>
  <c r="Q184" i="10"/>
  <c r="G165" i="10"/>
  <c r="K316" i="10"/>
  <c r="I210" i="10"/>
  <c r="S360" i="10"/>
  <c r="H140" i="10"/>
  <c r="AG250" i="10"/>
  <c r="Z141" i="10"/>
  <c r="Y358" i="10"/>
  <c r="S259" i="10"/>
  <c r="K5" i="10"/>
  <c r="E6" i="10"/>
  <c r="S24" i="10"/>
  <c r="X191" i="10"/>
  <c r="L14" i="10"/>
  <c r="K263" i="10"/>
  <c r="S193" i="10"/>
  <c r="AG170" i="10"/>
  <c r="L278" i="10"/>
  <c r="AA112" i="10"/>
  <c r="F261" i="10"/>
  <c r="X25" i="10"/>
  <c r="L10" i="10"/>
  <c r="AD260" i="10"/>
  <c r="AC191" i="10"/>
  <c r="X7" i="10"/>
  <c r="T236" i="10"/>
  <c r="AG172" i="10"/>
  <c r="AH86" i="10"/>
  <c r="E179" i="10"/>
  <c r="E251" i="10"/>
  <c r="J5" i="10"/>
  <c r="V47" i="10"/>
  <c r="AC119" i="10"/>
  <c r="P71" i="10"/>
  <c r="AB206" i="10"/>
  <c r="P176" i="10"/>
  <c r="AD16" i="10"/>
  <c r="W186" i="10"/>
  <c r="AF298" i="10"/>
  <c r="Q141" i="10"/>
  <c r="N287" i="10"/>
  <c r="Q116" i="10"/>
  <c r="AF38" i="10"/>
  <c r="AA14" i="10"/>
  <c r="Y383" i="10"/>
  <c r="H390" i="10"/>
  <c r="O272" i="10"/>
  <c r="N405" i="10"/>
  <c r="O380" i="10"/>
  <c r="AB152" i="10"/>
  <c r="N215" i="10"/>
  <c r="R340" i="10"/>
  <c r="Y131" i="10"/>
  <c r="E120" i="10"/>
  <c r="E132" i="10"/>
  <c r="J251" i="10"/>
  <c r="Q143" i="10"/>
  <c r="S127" i="10"/>
  <c r="W81" i="10"/>
  <c r="Y226" i="10"/>
  <c r="L134" i="10"/>
  <c r="V217" i="10"/>
  <c r="S344" i="10"/>
  <c r="I143" i="10"/>
  <c r="Y41" i="10"/>
  <c r="T94" i="10"/>
  <c r="S221" i="10"/>
  <c r="AD183" i="10"/>
  <c r="AH217" i="10"/>
  <c r="AG102" i="10"/>
  <c r="U265" i="10"/>
  <c r="L28" i="10"/>
  <c r="AF335" i="10"/>
  <c r="V72" i="10"/>
  <c r="Y264" i="10"/>
  <c r="AH238" i="10"/>
  <c r="Y320" i="10"/>
  <c r="E211" i="10"/>
  <c r="E205" i="10"/>
  <c r="G5" i="10"/>
  <c r="AH78" i="10"/>
  <c r="AF58" i="10"/>
  <c r="AG155" i="10"/>
  <c r="N188" i="10"/>
  <c r="AH265" i="10"/>
  <c r="AG247" i="10"/>
  <c r="S246" i="10"/>
  <c r="V206" i="10"/>
  <c r="F209" i="10"/>
  <c r="F169" i="10"/>
  <c r="Z195" i="10"/>
  <c r="Y238" i="10"/>
  <c r="O151" i="10"/>
  <c r="X309" i="10"/>
  <c r="P63" i="10"/>
  <c r="S297" i="10"/>
  <c r="H100" i="10"/>
  <c r="K11" i="10"/>
  <c r="AE272" i="10"/>
  <c r="S217" i="10"/>
  <c r="K56" i="10"/>
  <c r="E340" i="10"/>
  <c r="E4" i="10"/>
  <c r="F5" i="10"/>
  <c r="F59" i="10"/>
  <c r="AB141" i="10"/>
  <c r="T241" i="10"/>
  <c r="F272" i="10"/>
  <c r="M268" i="10"/>
  <c r="H98" i="10"/>
  <c r="AE184" i="10"/>
  <c r="O217" i="10"/>
  <c r="J103" i="10"/>
  <c r="P218" i="10"/>
  <c r="S334" i="10"/>
  <c r="O254" i="10"/>
  <c r="N360" i="10"/>
  <c r="O139" i="10"/>
  <c r="X356" i="10"/>
  <c r="Y249" i="10"/>
  <c r="V208" i="10"/>
  <c r="P119" i="10"/>
  <c r="P388" i="10"/>
  <c r="AE134" i="10"/>
  <c r="E243" i="10"/>
  <c r="V411" i="10"/>
  <c r="E26" i="10"/>
  <c r="T240" i="10"/>
  <c r="AD303" i="10"/>
  <c r="L76" i="10"/>
  <c r="P198" i="10"/>
  <c r="AF150" i="10"/>
  <c r="N66" i="10"/>
  <c r="W166" i="10"/>
  <c r="T198" i="10"/>
  <c r="Z20" i="10"/>
  <c r="AG254" i="10"/>
  <c r="H129" i="10"/>
  <c r="U153" i="10"/>
  <c r="W40" i="10"/>
  <c r="Y377" i="10"/>
  <c r="W366" i="10"/>
  <c r="O176" i="10"/>
  <c r="W175" i="10"/>
  <c r="L321" i="10"/>
  <c r="F183" i="10"/>
  <c r="AC227" i="10"/>
  <c r="P411" i="10"/>
  <c r="P413" i="10" s="1"/>
  <c r="U5" i="10"/>
  <c r="L5" i="10"/>
  <c r="V222" i="10"/>
  <c r="AA364" i="10"/>
  <c r="P214" i="10"/>
  <c r="L163" i="10"/>
  <c r="I214" i="10"/>
  <c r="K164" i="10"/>
  <c r="AD155" i="10"/>
  <c r="Y43" i="10"/>
  <c r="Z108" i="10"/>
  <c r="R33" i="10"/>
  <c r="Y211" i="10"/>
  <c r="O132" i="10"/>
  <c r="AA243" i="10"/>
  <c r="J186" i="10"/>
  <c r="U182" i="10"/>
  <c r="Y362" i="10"/>
  <c r="AA303" i="10"/>
  <c r="E59" i="10"/>
  <c r="E39" i="10"/>
  <c r="E166" i="10"/>
  <c r="AC12" i="10"/>
  <c r="X249" i="10"/>
  <c r="U106" i="10"/>
  <c r="E367" i="10"/>
  <c r="E370" i="10"/>
  <c r="W198" i="10"/>
  <c r="AB211" i="10"/>
  <c r="R115" i="10"/>
  <c r="AB226" i="10"/>
  <c r="AH18" i="10"/>
  <c r="F278" i="10"/>
  <c r="AG411" i="10"/>
  <c r="E16" i="10"/>
  <c r="AF199" i="10"/>
  <c r="K275" i="10"/>
  <c r="R320" i="10"/>
  <c r="F255" i="10"/>
  <c r="J109" i="10"/>
  <c r="W187" i="10"/>
  <c r="X192" i="10"/>
  <c r="U79" i="10"/>
  <c r="AE221" i="10"/>
  <c r="AD386" i="10"/>
  <c r="X163" i="10"/>
  <c r="G220" i="10"/>
  <c r="E218" i="10"/>
  <c r="H248" i="10"/>
  <c r="N99" i="10"/>
  <c r="O15" i="10"/>
  <c r="I156" i="10"/>
  <c r="R196" i="10"/>
  <c r="I181" i="10"/>
  <c r="G395" i="10"/>
  <c r="Y141" i="10"/>
  <c r="S150" i="10"/>
  <c r="W248" i="10"/>
  <c r="F328" i="10"/>
  <c r="W122" i="10"/>
  <c r="W213" i="10"/>
  <c r="K148" i="10"/>
  <c r="R247" i="10"/>
  <c r="V326" i="10"/>
  <c r="E323" i="10"/>
  <c r="E363" i="10"/>
  <c r="S316" i="10"/>
  <c r="T401" i="10"/>
  <c r="AA168" i="10"/>
  <c r="P60" i="10"/>
  <c r="AD107" i="10"/>
  <c r="AH398" i="10"/>
  <c r="E122" i="10"/>
  <c r="AC411" i="10"/>
  <c r="AH270" i="10"/>
  <c r="AD56" i="10"/>
  <c r="AH255" i="10"/>
  <c r="S335" i="10"/>
  <c r="AF185" i="10"/>
  <c r="K335" i="10"/>
  <c r="I228" i="10"/>
  <c r="W66" i="10"/>
  <c r="Q253" i="10"/>
  <c r="Z356" i="10"/>
  <c r="I40" i="10"/>
  <c r="AE367" i="10"/>
  <c r="AG270" i="10"/>
  <c r="AE292" i="10"/>
  <c r="E325" i="10"/>
  <c r="O5" i="10"/>
  <c r="V52" i="10"/>
  <c r="Y227" i="10"/>
  <c r="Q226" i="10"/>
  <c r="T212" i="10"/>
  <c r="Y403" i="10"/>
  <c r="T343" i="10"/>
  <c r="AC317" i="10"/>
  <c r="O32" i="10"/>
  <c r="W144" i="10"/>
  <c r="U370" i="10"/>
  <c r="H116" i="10"/>
  <c r="G278" i="10"/>
  <c r="W293" i="10"/>
  <c r="M188" i="10"/>
  <c r="Y410" i="10"/>
  <c r="E307" i="10"/>
  <c r="AB265" i="10"/>
  <c r="U194" i="10"/>
  <c r="AG119" i="10"/>
  <c r="AC100" i="10"/>
  <c r="V277" i="10"/>
  <c r="G258" i="10"/>
  <c r="G257" i="10"/>
  <c r="H43" i="10"/>
  <c r="P12" i="10"/>
  <c r="AE163" i="10"/>
  <c r="AB64" i="10"/>
  <c r="E382" i="10"/>
  <c r="E101" i="10"/>
  <c r="F109" i="10"/>
  <c r="AE118" i="10"/>
  <c r="AB196" i="10"/>
  <c r="J84" i="10"/>
  <c r="K88" i="10"/>
  <c r="S185" i="10"/>
  <c r="W249" i="10"/>
  <c r="F34" i="10"/>
  <c r="F249" i="10"/>
  <c r="F51" i="10"/>
  <c r="N30" i="10"/>
  <c r="AB212" i="10"/>
  <c r="AD182" i="10"/>
  <c r="AA122" i="10"/>
  <c r="AB94" i="10"/>
  <c r="W267" i="10"/>
  <c r="Q17" i="10"/>
  <c r="L13" i="10"/>
  <c r="N170" i="10"/>
  <c r="P393" i="10"/>
  <c r="Q91" i="10"/>
  <c r="L18" i="10"/>
  <c r="F267" i="10"/>
  <c r="W120" i="10"/>
  <c r="Z130" i="10"/>
  <c r="AA204" i="10"/>
  <c r="I35" i="10"/>
  <c r="M389" i="10"/>
  <c r="X352" i="10"/>
  <c r="E227" i="10"/>
  <c r="R5" i="10"/>
  <c r="E48" i="10"/>
  <c r="E133" i="10"/>
  <c r="E43" i="10"/>
  <c r="E137" i="10"/>
  <c r="W146" i="10"/>
  <c r="Q238" i="10"/>
  <c r="AE136" i="10"/>
  <c r="U244" i="10"/>
  <c r="J385" i="10"/>
  <c r="F228" i="10"/>
  <c r="E11" i="10"/>
  <c r="E84" i="10"/>
  <c r="M411" i="10"/>
  <c r="E359" i="10"/>
  <c r="E144" i="10"/>
  <c r="L152" i="10"/>
  <c r="N236" i="10"/>
  <c r="AE19" i="10"/>
  <c r="AE41" i="10"/>
  <c r="AF34" i="10"/>
  <c r="AC60" i="10"/>
  <c r="G197" i="10"/>
  <c r="O345" i="10"/>
  <c r="V236" i="10"/>
  <c r="AG128" i="10"/>
  <c r="U218" i="10"/>
  <c r="E71" i="10"/>
  <c r="I411" i="10"/>
  <c r="E27" i="10"/>
  <c r="E134" i="10"/>
  <c r="E143" i="10"/>
  <c r="F241" i="10"/>
  <c r="AG10" i="10"/>
  <c r="AD210" i="10"/>
  <c r="AH216" i="10"/>
  <c r="AB119" i="10"/>
  <c r="AC410" i="10"/>
  <c r="AD10" i="10"/>
  <c r="AB139" i="10"/>
  <c r="AA95" i="10"/>
  <c r="L25" i="10"/>
  <c r="S151" i="10"/>
  <c r="AF11" i="10"/>
  <c r="S41" i="10"/>
  <c r="Q401" i="10"/>
  <c r="Y258" i="10"/>
  <c r="V101" i="10"/>
  <c r="H162" i="10"/>
  <c r="Y38" i="10"/>
  <c r="AF141" i="10"/>
  <c r="S92" i="10"/>
  <c r="G94" i="10"/>
  <c r="U222" i="10"/>
  <c r="H247" i="10"/>
  <c r="N167" i="10"/>
  <c r="I206" i="10"/>
  <c r="Y108" i="10"/>
  <c r="T253" i="10"/>
  <c r="V190" i="10"/>
  <c r="AC182" i="10"/>
  <c r="H396" i="10"/>
  <c r="R321" i="10"/>
  <c r="W286" i="10"/>
  <c r="V35" i="10"/>
  <c r="AF332" i="10"/>
  <c r="I167" i="10"/>
  <c r="G193" i="10"/>
  <c r="N362" i="10"/>
  <c r="N189" i="10"/>
  <c r="S20" i="10"/>
  <c r="I103" i="10"/>
  <c r="AH276" i="10"/>
  <c r="O264" i="10"/>
  <c r="W148" i="10"/>
  <c r="U101" i="10"/>
  <c r="T54" i="10"/>
  <c r="AE32" i="10"/>
  <c r="AD179" i="10"/>
  <c r="AC115" i="10"/>
  <c r="AG233" i="10"/>
  <c r="K79" i="10"/>
  <c r="V273" i="10"/>
  <c r="L59" i="10"/>
  <c r="F138" i="10"/>
  <c r="L35" i="10"/>
  <c r="Y208" i="10"/>
  <c r="V154" i="10"/>
  <c r="L200" i="10"/>
  <c r="Y394" i="10"/>
  <c r="W65" i="10"/>
  <c r="Q396" i="10"/>
  <c r="AG360" i="10"/>
  <c r="G265" i="10"/>
  <c r="R304" i="10"/>
  <c r="O33" i="10"/>
  <c r="W390" i="10"/>
  <c r="AB373" i="10"/>
  <c r="J86" i="10"/>
  <c r="AB276" i="10"/>
  <c r="AE73" i="10"/>
  <c r="AC354" i="10"/>
  <c r="Z267" i="10"/>
  <c r="I271" i="10"/>
  <c r="K195" i="10"/>
  <c r="R236" i="10"/>
  <c r="R331" i="10"/>
  <c r="X224" i="10"/>
  <c r="V316" i="10"/>
  <c r="AC304" i="10"/>
  <c r="S342" i="10"/>
  <c r="O204" i="10"/>
  <c r="K107" i="10"/>
  <c r="T215" i="10"/>
  <c r="AH128" i="10"/>
  <c r="G344" i="10"/>
  <c r="G405" i="10"/>
  <c r="AF363" i="10"/>
  <c r="AG216" i="10"/>
  <c r="I193" i="10"/>
  <c r="T55" i="10"/>
  <c r="G115" i="10"/>
  <c r="J14" i="10"/>
  <c r="S214" i="10"/>
  <c r="K171" i="10"/>
  <c r="AA193" i="10"/>
  <c r="AE304" i="10"/>
  <c r="S85" i="10"/>
  <c r="U42" i="10"/>
  <c r="E217" i="10"/>
  <c r="E63" i="10"/>
  <c r="E146" i="10"/>
  <c r="E405" i="10"/>
  <c r="E347" i="10"/>
  <c r="E314" i="10"/>
  <c r="E296" i="10"/>
  <c r="T410" i="10"/>
  <c r="T412" i="10" s="1"/>
  <c r="M133" i="10"/>
  <c r="W15" i="10"/>
  <c r="Z347" i="10"/>
  <c r="AF186" i="10"/>
  <c r="P100" i="10"/>
  <c r="AH164" i="10"/>
  <c r="O381" i="10"/>
  <c r="W58" i="10"/>
  <c r="L104" i="10"/>
  <c r="AF103" i="10"/>
  <c r="W16" i="10"/>
  <c r="AE195" i="10"/>
  <c r="X204" i="10"/>
  <c r="Y354" i="10"/>
  <c r="I196" i="10"/>
  <c r="J156" i="10"/>
  <c r="L146" i="10"/>
  <c r="AD298" i="10"/>
  <c r="AG191" i="10"/>
  <c r="O162" i="10"/>
  <c r="G200" i="10"/>
  <c r="O223" i="10"/>
  <c r="G212" i="10"/>
  <c r="E153" i="10"/>
  <c r="E391" i="10"/>
  <c r="E242" i="10"/>
  <c r="E29" i="10"/>
  <c r="E386" i="10"/>
  <c r="E125" i="10"/>
  <c r="E40" i="10"/>
  <c r="E82" i="10"/>
  <c r="AF95" i="10"/>
  <c r="Q128" i="10"/>
  <c r="AA254" i="10"/>
  <c r="AG87" i="10"/>
  <c r="H128" i="10"/>
  <c r="P273" i="10"/>
  <c r="AC285" i="10"/>
  <c r="AA42" i="10"/>
  <c r="R217" i="10"/>
  <c r="AC172" i="10"/>
  <c r="I258" i="10"/>
  <c r="AG338" i="10"/>
  <c r="AD156" i="10"/>
  <c r="H14" i="10"/>
  <c r="AH249" i="10"/>
  <c r="M263" i="10"/>
  <c r="L112" i="10"/>
  <c r="AB255" i="10"/>
  <c r="AH229" i="10"/>
  <c r="T135" i="10"/>
  <c r="T139" i="10"/>
  <c r="N259" i="10"/>
  <c r="AH268" i="10"/>
  <c r="S359" i="10"/>
  <c r="O170" i="10"/>
  <c r="S109" i="10"/>
  <c r="W392" i="10"/>
  <c r="S264" i="10"/>
  <c r="AB95" i="10"/>
  <c r="AB348" i="10"/>
  <c r="K124" i="10"/>
  <c r="M222" i="10"/>
  <c r="AC322" i="10"/>
  <c r="AB215" i="10"/>
  <c r="AE164" i="10"/>
  <c r="AE146" i="10"/>
  <c r="AG394" i="10"/>
  <c r="U267" i="10"/>
  <c r="L212" i="10"/>
  <c r="AF196" i="10"/>
  <c r="AC384" i="10"/>
  <c r="M100" i="10"/>
  <c r="AG359" i="10"/>
  <c r="F389" i="10"/>
  <c r="I199" i="10"/>
  <c r="O197" i="10"/>
  <c r="AB70" i="10"/>
  <c r="U52" i="10"/>
  <c r="AD18" i="10"/>
  <c r="G218" i="10"/>
  <c r="U37" i="10"/>
  <c r="P227" i="10"/>
  <c r="Y268" i="10"/>
  <c r="Q119" i="10"/>
  <c r="AE60" i="10"/>
  <c r="AC62" i="10"/>
  <c r="Q344" i="10"/>
  <c r="E341" i="10"/>
  <c r="E264" i="10"/>
  <c r="E24" i="10"/>
  <c r="E106" i="10"/>
  <c r="E131" i="10"/>
  <c r="AH411" i="10"/>
  <c r="E139" i="10"/>
  <c r="E299" i="10"/>
  <c r="E102" i="10"/>
  <c r="AG244" i="10"/>
  <c r="S235" i="10"/>
  <c r="AH93" i="10"/>
  <c r="L162" i="10"/>
  <c r="F219" i="10"/>
  <c r="X170" i="10"/>
  <c r="S176" i="10"/>
  <c r="S197" i="10"/>
  <c r="N28" i="10"/>
  <c r="M215" i="10"/>
  <c r="U88" i="10"/>
  <c r="U102" i="10"/>
  <c r="O279" i="10"/>
  <c r="X34" i="10"/>
  <c r="Z343" i="10"/>
  <c r="AH15" i="10"/>
  <c r="AA137" i="10"/>
  <c r="AD86" i="10"/>
  <c r="R12" i="10"/>
  <c r="Y253" i="10"/>
  <c r="AF132" i="10"/>
  <c r="AC267" i="10"/>
  <c r="F197" i="10"/>
  <c r="F13" i="10"/>
  <c r="AE165" i="10"/>
  <c r="AB248" i="10"/>
  <c r="V55" i="10"/>
  <c r="AG251" i="10"/>
  <c r="R338" i="10"/>
  <c r="G97" i="10"/>
  <c r="S44" i="10"/>
  <c r="AD394" i="10"/>
  <c r="H226" i="10"/>
  <c r="G107" i="10"/>
  <c r="G229" i="10"/>
  <c r="O29" i="10"/>
  <c r="T143" i="10"/>
  <c r="I112" i="10"/>
  <c r="AC400" i="10"/>
  <c r="AE161" i="10"/>
  <c r="T258" i="10"/>
  <c r="P359" i="10"/>
  <c r="H194" i="10"/>
  <c r="M354" i="10"/>
  <c r="Z201" i="10"/>
  <c r="AH155" i="10"/>
  <c r="AA66" i="10"/>
  <c r="P250" i="10"/>
  <c r="F218" i="10"/>
  <c r="AA124" i="10"/>
  <c r="H212" i="10"/>
  <c r="I213" i="10"/>
  <c r="I362" i="10"/>
  <c r="L87" i="10"/>
  <c r="T206" i="10"/>
  <c r="M385" i="10"/>
  <c r="S90" i="10"/>
  <c r="E140" i="10"/>
  <c r="E407" i="10"/>
  <c r="E114" i="10"/>
  <c r="E186" i="10"/>
  <c r="E152" i="10"/>
  <c r="AD411" i="10"/>
  <c r="E232" i="10"/>
  <c r="Z233" i="10"/>
  <c r="K101" i="10"/>
  <c r="Y210" i="10"/>
  <c r="W79" i="10"/>
  <c r="W237" i="10"/>
  <c r="M253" i="10"/>
  <c r="W228" i="10"/>
  <c r="N384" i="10"/>
  <c r="T178" i="10"/>
  <c r="T320" i="10"/>
  <c r="U199" i="10"/>
  <c r="P263" i="10"/>
  <c r="AG104" i="10"/>
  <c r="AA188" i="10"/>
  <c r="AE339" i="10"/>
  <c r="K244" i="10"/>
  <c r="U120" i="10"/>
  <c r="H224" i="10"/>
  <c r="R244" i="10"/>
  <c r="X259" i="10"/>
  <c r="AE301" i="10"/>
  <c r="N129" i="10"/>
  <c r="X210" i="10"/>
  <c r="R63" i="10"/>
  <c r="Q381" i="10"/>
  <c r="G126" i="10"/>
  <c r="I17" i="10"/>
  <c r="AD295" i="10"/>
  <c r="X236" i="10"/>
  <c r="Q20" i="10"/>
  <c r="AE93" i="10"/>
  <c r="S270" i="10"/>
  <c r="J95" i="10"/>
  <c r="W53" i="10"/>
  <c r="H101" i="10"/>
  <c r="AD111" i="10"/>
  <c r="L73" i="10"/>
  <c r="F244" i="10"/>
  <c r="H93" i="10"/>
  <c r="H91" i="10"/>
  <c r="AB386" i="10"/>
  <c r="AE356" i="10"/>
  <c r="F33" i="10"/>
  <c r="E289" i="10"/>
  <c r="AB410" i="10"/>
  <c r="AB412" i="10" s="1"/>
  <c r="E160" i="10"/>
  <c r="E250" i="10"/>
  <c r="E201" i="10"/>
  <c r="E230" i="10"/>
  <c r="AG150" i="10"/>
  <c r="AE111" i="10"/>
  <c r="N68" i="10"/>
  <c r="R205" i="10"/>
  <c r="F199" i="10"/>
  <c r="T96" i="10"/>
  <c r="M125" i="10"/>
  <c r="H32" i="10"/>
  <c r="W333" i="10"/>
  <c r="F265" i="10"/>
  <c r="AC261" i="10"/>
  <c r="P43" i="10"/>
  <c r="P113" i="10"/>
  <c r="Z101" i="10"/>
  <c r="W137" i="10"/>
  <c r="L361" i="10"/>
  <c r="K137" i="10"/>
  <c r="AD345" i="10"/>
  <c r="AF42" i="10"/>
  <c r="H188" i="10"/>
  <c r="X361" i="10"/>
  <c r="AH145" i="10"/>
  <c r="T103" i="10"/>
  <c r="AH253" i="10"/>
  <c r="AA175" i="10"/>
  <c r="X10" i="10"/>
  <c r="AA238" i="10"/>
  <c r="O7" i="10"/>
  <c r="AF30" i="10"/>
  <c r="Q263" i="10"/>
  <c r="Y26" i="10"/>
  <c r="K30" i="10"/>
  <c r="V136" i="10"/>
  <c r="AE245" i="10"/>
  <c r="K283" i="10"/>
  <c r="AC151" i="10"/>
  <c r="F30" i="10"/>
  <c r="N140" i="10"/>
  <c r="I134" i="10"/>
  <c r="AA61" i="10"/>
  <c r="U216" i="10"/>
  <c r="U205" i="10"/>
  <c r="N22" i="10"/>
  <c r="N136" i="10"/>
  <c r="AH185" i="10"/>
  <c r="P91" i="10"/>
  <c r="AC35" i="10"/>
  <c r="N110" i="10"/>
  <c r="M87" i="10"/>
  <c r="AG122" i="10"/>
  <c r="Y159" i="10"/>
  <c r="Q349" i="10"/>
  <c r="AG205" i="10"/>
  <c r="O164" i="10"/>
  <c r="O53" i="10"/>
  <c r="O72" i="10"/>
  <c r="AE361" i="10"/>
  <c r="T10" i="10"/>
  <c r="W19" i="10"/>
  <c r="AB138" i="10"/>
  <c r="O374" i="10"/>
  <c r="AD114" i="10"/>
  <c r="J136" i="10"/>
  <c r="R51" i="10"/>
  <c r="X390" i="10"/>
  <c r="W124" i="10"/>
  <c r="L220" i="10"/>
  <c r="X218" i="10"/>
  <c r="T372" i="10"/>
  <c r="F348" i="10"/>
  <c r="AH172" i="10"/>
  <c r="V79" i="10"/>
  <c r="N205" i="10"/>
  <c r="L135" i="10"/>
  <c r="P179" i="10"/>
  <c r="F305" i="10"/>
  <c r="O313" i="10"/>
  <c r="I117" i="10"/>
  <c r="N253" i="10"/>
  <c r="H233" i="10"/>
  <c r="Y233" i="10"/>
  <c r="X35" i="10"/>
  <c r="V97" i="10"/>
  <c r="R157" i="10"/>
  <c r="Y71" i="10"/>
  <c r="AE263" i="10"/>
  <c r="M109" i="10"/>
  <c r="AB135" i="10"/>
  <c r="K301" i="10"/>
  <c r="Y177" i="10"/>
  <c r="R119" i="10"/>
  <c r="P95" i="10"/>
  <c r="AG277" i="10"/>
  <c r="V151" i="10"/>
  <c r="AD408" i="10"/>
  <c r="R54" i="10"/>
  <c r="AB314" i="10"/>
  <c r="F187" i="10"/>
  <c r="O383" i="10"/>
  <c r="AE230" i="10"/>
  <c r="AE117" i="10"/>
  <c r="W229" i="10"/>
  <c r="AF232" i="10"/>
  <c r="J168" i="10"/>
  <c r="X275" i="10"/>
  <c r="I95" i="10"/>
  <c r="AF247" i="10"/>
  <c r="J21" i="10"/>
  <c r="F83" i="10"/>
  <c r="G53" i="10"/>
  <c r="O9" i="10"/>
  <c r="O212" i="10"/>
  <c r="AF379" i="10"/>
  <c r="I52" i="10"/>
  <c r="Z306" i="10"/>
  <c r="Y52" i="10"/>
  <c r="AF157" i="10"/>
  <c r="Y225" i="10"/>
  <c r="Q265" i="10"/>
  <c r="AC271" i="10"/>
  <c r="AH183" i="10"/>
  <c r="V349" i="10"/>
  <c r="U123" i="10"/>
  <c r="R257" i="10"/>
  <c r="J232" i="10"/>
  <c r="G250" i="10"/>
  <c r="AA189" i="10"/>
  <c r="N249" i="10"/>
  <c r="R97" i="10"/>
  <c r="W180" i="10"/>
  <c r="AA167" i="10"/>
  <c r="AG407" i="10"/>
  <c r="Q346" i="10"/>
  <c r="AG294" i="10"/>
  <c r="H89" i="10"/>
  <c r="E8" i="10"/>
  <c r="AB40" i="10"/>
  <c r="T82" i="10"/>
  <c r="AG20" i="10"/>
  <c r="F246" i="10"/>
  <c r="S277" i="10"/>
  <c r="E400" i="10"/>
  <c r="Z92" i="10"/>
  <c r="AE247" i="10"/>
  <c r="O194" i="10"/>
  <c r="N23" i="10"/>
  <c r="W256" i="10"/>
  <c r="T157" i="10"/>
  <c r="F205" i="10"/>
  <c r="O269" i="10"/>
  <c r="W211" i="10"/>
  <c r="AB321" i="10"/>
  <c r="E118" i="10"/>
  <c r="I386" i="10"/>
  <c r="V61" i="10"/>
  <c r="U256" i="10"/>
  <c r="AA85" i="10"/>
  <c r="V264" i="10"/>
  <c r="AB172" i="10"/>
  <c r="G266" i="10"/>
  <c r="AE209" i="10"/>
  <c r="P18" i="10"/>
  <c r="AA271" i="10"/>
  <c r="W332" i="10"/>
  <c r="AB157" i="10"/>
  <c r="AB264" i="10"/>
  <c r="S364" i="10"/>
  <c r="Q278" i="10"/>
  <c r="V387" i="10"/>
  <c r="AC336" i="10"/>
  <c r="AA138" i="10"/>
  <c r="O98" i="10"/>
  <c r="AB272" i="10"/>
  <c r="R107" i="10"/>
  <c r="AB407" i="10"/>
  <c r="AB398" i="10"/>
  <c r="N246" i="10"/>
  <c r="R197" i="10"/>
  <c r="R307" i="10"/>
  <c r="K63" i="10"/>
  <c r="R327" i="10"/>
  <c r="Q399" i="10"/>
  <c r="R100" i="10"/>
  <c r="S248" i="10"/>
  <c r="AG271" i="10"/>
  <c r="AB87" i="10"/>
  <c r="Q7" i="10"/>
  <c r="F326" i="10"/>
  <c r="Z137" i="10"/>
  <c r="F226" i="10"/>
  <c r="AH28" i="10"/>
  <c r="AD223" i="10"/>
  <c r="AE182" i="10"/>
  <c r="X319" i="10"/>
  <c r="AA81" i="10"/>
  <c r="S121" i="10"/>
  <c r="AE42" i="10"/>
  <c r="AC112" i="10"/>
  <c r="Q234" i="10"/>
  <c r="AG101" i="10"/>
  <c r="G248" i="10"/>
  <c r="AC238" i="10"/>
  <c r="I363" i="10"/>
  <c r="W337" i="10"/>
  <c r="K119" i="10"/>
  <c r="V165" i="10"/>
  <c r="AC404" i="10"/>
  <c r="Y154" i="10"/>
  <c r="K54" i="10"/>
  <c r="W340" i="10"/>
  <c r="N198" i="10"/>
  <c r="M314" i="10"/>
  <c r="G221" i="10"/>
  <c r="J36" i="10"/>
  <c r="Z247" i="10"/>
  <c r="P279" i="10"/>
  <c r="J63" i="10"/>
  <c r="U56" i="10"/>
  <c r="K287" i="10"/>
  <c r="AA49" i="10"/>
  <c r="S76" i="10"/>
  <c r="AG54" i="10"/>
  <c r="X130" i="10"/>
  <c r="L202" i="10"/>
  <c r="AG76" i="10"/>
  <c r="R179" i="10"/>
  <c r="AD67" i="10"/>
  <c r="O265" i="10"/>
  <c r="O141" i="10"/>
  <c r="AE143" i="10"/>
  <c r="W115" i="10"/>
  <c r="J260" i="10"/>
  <c r="K307" i="10"/>
  <c r="F28" i="10"/>
  <c r="S179" i="10"/>
  <c r="Z407" i="10"/>
  <c r="E115" i="10"/>
  <c r="E72" i="10"/>
  <c r="E324" i="10"/>
  <c r="E271" i="10"/>
  <c r="E60" i="10"/>
  <c r="E229" i="10"/>
  <c r="E188" i="10"/>
  <c r="E68" i="10"/>
  <c r="AE266" i="10"/>
  <c r="Z54" i="10"/>
  <c r="Q139" i="10"/>
  <c r="H273" i="10"/>
  <c r="AA233" i="10"/>
  <c r="P78" i="10"/>
  <c r="V239" i="10"/>
  <c r="AA160" i="10"/>
  <c r="AH140" i="10"/>
  <c r="X123" i="10"/>
  <c r="N133" i="10"/>
  <c r="AH241" i="10"/>
  <c r="AH171" i="10"/>
  <c r="N217" i="10"/>
  <c r="AH44" i="10"/>
  <c r="J7" i="10"/>
  <c r="M386" i="10"/>
  <c r="J141" i="10"/>
  <c r="M64" i="10"/>
  <c r="X278" i="10"/>
  <c r="AD257" i="10"/>
  <c r="U196" i="10"/>
  <c r="S234" i="10"/>
  <c r="K411" i="10"/>
  <c r="E104" i="10"/>
  <c r="E90" i="10"/>
  <c r="H410" i="10"/>
  <c r="E13" i="10"/>
  <c r="E246" i="10"/>
  <c r="E320" i="10"/>
  <c r="L410" i="10"/>
  <c r="V75" i="10"/>
  <c r="J101" i="10"/>
  <c r="AA275" i="10"/>
  <c r="AC173" i="10"/>
  <c r="AB394" i="10"/>
  <c r="AE71" i="10"/>
  <c r="M171" i="10"/>
  <c r="H219" i="10"/>
  <c r="W364" i="10"/>
  <c r="P134" i="10"/>
  <c r="G215" i="10"/>
  <c r="M11" i="10"/>
  <c r="Z313" i="10"/>
  <c r="AC290" i="10"/>
  <c r="O18" i="10"/>
  <c r="M357" i="10"/>
  <c r="L91" i="10"/>
  <c r="M297" i="10"/>
  <c r="O156" i="10"/>
  <c r="O301" i="10"/>
  <c r="AF254" i="10"/>
  <c r="AE46" i="10"/>
  <c r="T17" i="10"/>
  <c r="Z262" i="10"/>
  <c r="S266" i="10"/>
  <c r="AH220" i="10"/>
  <c r="I402" i="10"/>
  <c r="X51" i="10"/>
  <c r="AD135" i="10"/>
  <c r="AC120" i="10"/>
  <c r="S204" i="10"/>
  <c r="AG12" i="10"/>
  <c r="J174" i="10"/>
  <c r="H146" i="10"/>
  <c r="Z323" i="10"/>
  <c r="AE340" i="10"/>
  <c r="H8" i="10"/>
  <c r="L372" i="10"/>
  <c r="AH391" i="10"/>
  <c r="V396" i="10"/>
  <c r="AF327" i="10"/>
  <c r="H339" i="10"/>
  <c r="U150" i="10"/>
  <c r="O332" i="10"/>
  <c r="AC110" i="10"/>
  <c r="V250" i="10"/>
  <c r="N64" i="10"/>
  <c r="AH369" i="10"/>
  <c r="K178" i="10"/>
  <c r="I344" i="10"/>
  <c r="F358" i="10"/>
  <c r="U156" i="10"/>
  <c r="L98" i="10"/>
  <c r="V146" i="10"/>
  <c r="X338" i="10"/>
  <c r="AD203" i="10"/>
  <c r="AB379" i="10"/>
  <c r="E79" i="10"/>
  <c r="E300" i="10"/>
  <c r="E121" i="10"/>
  <c r="E91" i="10"/>
  <c r="E361" i="10"/>
  <c r="S410" i="10"/>
  <c r="E311" i="10"/>
  <c r="E38" i="10"/>
  <c r="I208" i="10"/>
  <c r="F254" i="10"/>
  <c r="H49" i="10"/>
  <c r="K340" i="10"/>
  <c r="AE383" i="10"/>
  <c r="Z119" i="10"/>
  <c r="R15" i="10"/>
  <c r="AB114" i="10"/>
  <c r="AA131" i="10"/>
  <c r="V15" i="10"/>
  <c r="W8" i="10"/>
  <c r="AE408" i="10"/>
  <c r="X298" i="10"/>
  <c r="V252" i="10"/>
  <c r="M90" i="10"/>
  <c r="Y139" i="10"/>
  <c r="Y156" i="10"/>
  <c r="F365" i="10"/>
  <c r="H211" i="10"/>
  <c r="I266" i="10"/>
  <c r="AH149" i="10"/>
  <c r="Q271" i="10"/>
  <c r="Y188" i="10"/>
  <c r="AD22" i="10"/>
  <c r="AB73" i="10"/>
  <c r="AE53" i="10"/>
  <c r="S158" i="10"/>
  <c r="S384" i="10"/>
  <c r="AF123" i="10"/>
  <c r="N36" i="10"/>
  <c r="AG168" i="10"/>
  <c r="AE187" i="10"/>
  <c r="F72" i="10"/>
  <c r="AA141" i="10"/>
  <c r="Q328" i="10"/>
  <c r="J128" i="10"/>
  <c r="AD390" i="10"/>
  <c r="X33" i="10"/>
  <c r="H197" i="10"/>
  <c r="U334" i="10"/>
  <c r="M158" i="10"/>
  <c r="W210" i="10"/>
  <c r="I108" i="10"/>
  <c r="W179" i="10"/>
  <c r="H104" i="10"/>
  <c r="X379" i="10"/>
  <c r="N243" i="10"/>
  <c r="S81" i="10"/>
  <c r="U158" i="10"/>
  <c r="K133" i="10"/>
  <c r="H121" i="10"/>
  <c r="AG107" i="10"/>
  <c r="H55" i="10"/>
  <c r="AH225" i="10"/>
  <c r="AF406" i="10"/>
  <c r="T136" i="10"/>
  <c r="V137" i="10"/>
  <c r="S57" i="10"/>
  <c r="M410" i="10"/>
  <c r="E389" i="10"/>
  <c r="X411" i="10"/>
  <c r="E344" i="10"/>
  <c r="E384" i="10"/>
  <c r="E198" i="10"/>
  <c r="E130" i="10"/>
  <c r="N52" i="10"/>
  <c r="AH137" i="10"/>
  <c r="W131" i="10"/>
  <c r="U9" i="10"/>
  <c r="AF222" i="10"/>
  <c r="V269" i="10"/>
  <c r="Q182" i="10"/>
  <c r="P202" i="10"/>
  <c r="AD228" i="10"/>
  <c r="W95" i="10"/>
  <c r="X155" i="10"/>
  <c r="N95" i="10"/>
  <c r="AH178" i="10"/>
  <c r="M408" i="10"/>
  <c r="I382" i="10"/>
  <c r="J46" i="10"/>
  <c r="AH169" i="10"/>
  <c r="H269" i="10"/>
  <c r="AF242" i="10"/>
  <c r="Z68" i="10"/>
  <c r="AE407" i="10"/>
  <c r="AG345" i="10"/>
  <c r="Z212" i="10"/>
  <c r="R59" i="10"/>
  <c r="X333" i="10"/>
  <c r="K324" i="10"/>
  <c r="H237" i="10"/>
  <c r="AA129" i="10"/>
  <c r="O231" i="10"/>
  <c r="AG18" i="10"/>
  <c r="H160" i="10"/>
  <c r="AE193" i="10"/>
  <c r="AE189" i="10"/>
  <c r="F318" i="10"/>
  <c r="H112" i="10"/>
  <c r="J395" i="10"/>
  <c r="AG152" i="10"/>
  <c r="Q55" i="10"/>
  <c r="S159" i="10"/>
  <c r="U385" i="10"/>
  <c r="X344" i="10"/>
  <c r="Y387" i="10"/>
  <c r="R194" i="10"/>
  <c r="AF411" i="10"/>
  <c r="E258" i="10"/>
  <c r="E260" i="10"/>
  <c r="E374" i="10"/>
  <c r="E346" i="10"/>
  <c r="E214" i="10"/>
  <c r="AA19" i="10"/>
  <c r="P208" i="10"/>
  <c r="R10" i="10"/>
  <c r="O91" i="10"/>
  <c r="AG169" i="10"/>
  <c r="T188" i="10"/>
  <c r="H45" i="10"/>
  <c r="G393" i="10"/>
  <c r="M400" i="10"/>
  <c r="W118" i="10"/>
  <c r="Q52" i="10"/>
  <c r="I243" i="10"/>
  <c r="AG242" i="10"/>
  <c r="L272" i="10"/>
  <c r="J407" i="10"/>
  <c r="F71" i="10"/>
  <c r="AA93" i="10"/>
  <c r="O166" i="10"/>
  <c r="I305" i="10"/>
  <c r="J185" i="10"/>
  <c r="AD187" i="10"/>
  <c r="U179" i="10"/>
  <c r="P365" i="10"/>
  <c r="AG380" i="10"/>
  <c r="R125" i="10"/>
  <c r="W330" i="10"/>
  <c r="U342" i="10"/>
  <c r="S84" i="10"/>
  <c r="J200" i="10"/>
  <c r="W349" i="10"/>
  <c r="R147" i="10"/>
  <c r="G166" i="10"/>
  <c r="U132" i="10"/>
  <c r="AB123" i="10"/>
  <c r="L216" i="10"/>
  <c r="J367" i="10"/>
  <c r="AB245" i="10"/>
  <c r="Z249" i="10"/>
  <c r="J166" i="10"/>
  <c r="Q269" i="10"/>
  <c r="F10" i="10"/>
  <c r="Y47" i="10"/>
  <c r="AD237" i="10"/>
  <c r="M363" i="10"/>
  <c r="K268" i="10"/>
  <c r="AG44" i="10"/>
  <c r="F207" i="10"/>
  <c r="W226" i="10"/>
  <c r="Z394" i="10"/>
  <c r="AD170" i="10"/>
  <c r="I118" i="10"/>
  <c r="AD110" i="10"/>
  <c r="V19" i="10"/>
  <c r="AB191" i="10"/>
  <c r="S35" i="10"/>
  <c r="H205" i="10"/>
  <c r="O128" i="10"/>
  <c r="AD215" i="10"/>
  <c r="X21" i="10"/>
  <c r="X59" i="10"/>
  <c r="Q114" i="10"/>
  <c r="AF17" i="10"/>
  <c r="G40" i="10"/>
  <c r="G396" i="10"/>
  <c r="U133" i="10"/>
  <c r="L230" i="10"/>
  <c r="I238" i="10"/>
  <c r="O102" i="10"/>
  <c r="F167" i="10"/>
  <c r="Q405" i="10"/>
  <c r="AE16" i="10"/>
  <c r="F407" i="10"/>
  <c r="AC343" i="10"/>
  <c r="F52" i="10"/>
  <c r="U263" i="10"/>
  <c r="I57" i="10"/>
  <c r="I123" i="10"/>
  <c r="AF279" i="10"/>
  <c r="K350" i="10"/>
  <c r="L171" i="10"/>
  <c r="AE123" i="10"/>
  <c r="P59" i="10"/>
  <c r="P256" i="10"/>
  <c r="Z18" i="10"/>
  <c r="Z338" i="10"/>
  <c r="Z46" i="10"/>
  <c r="J297" i="10"/>
  <c r="L240" i="10"/>
  <c r="U248" i="10"/>
  <c r="AC331" i="10"/>
  <c r="AF16" i="10"/>
  <c r="Y25" i="10"/>
  <c r="AF18" i="10"/>
  <c r="V140" i="10"/>
  <c r="R120" i="10"/>
  <c r="N345" i="10"/>
  <c r="AA27" i="10"/>
  <c r="V171" i="10"/>
  <c r="I131" i="10"/>
  <c r="O275" i="10"/>
  <c r="F162" i="10"/>
  <c r="O14" i="10"/>
  <c r="W108" i="10"/>
  <c r="G98" i="10"/>
  <c r="F251" i="10"/>
  <c r="L264" i="10"/>
  <c r="AE242" i="10"/>
  <c r="O195" i="10"/>
  <c r="AA142" i="10"/>
  <c r="P260" i="10"/>
  <c r="W345" i="10"/>
  <c r="O270" i="10"/>
  <c r="H321" i="10"/>
  <c r="G171" i="10"/>
  <c r="L253" i="10"/>
  <c r="W223" i="10"/>
  <c r="W376" i="10"/>
  <c r="N27" i="10"/>
  <c r="N44" i="10"/>
  <c r="F18" i="10"/>
  <c r="K241" i="10"/>
  <c r="I132" i="10"/>
  <c r="S272" i="10"/>
  <c r="S29" i="10"/>
  <c r="N277" i="10"/>
  <c r="AE62" i="10"/>
  <c r="AE261" i="10"/>
  <c r="Y267" i="10"/>
  <c r="S191" i="10"/>
  <c r="N272" i="10"/>
  <c r="AE137" i="10"/>
  <c r="I99" i="10"/>
  <c r="G48" i="10"/>
  <c r="G227" i="10"/>
  <c r="E194" i="10"/>
  <c r="E202" i="10"/>
  <c r="R78" i="10"/>
  <c r="AF352" i="10"/>
  <c r="L277" i="10"/>
  <c r="AB247" i="10"/>
  <c r="M144" i="10"/>
  <c r="K212" i="10"/>
  <c r="AG366" i="10"/>
  <c r="AF213" i="10"/>
  <c r="AB51" i="10"/>
  <c r="H244" i="10"/>
  <c r="AG358" i="10"/>
  <c r="AG32" i="10"/>
  <c r="L158" i="10"/>
  <c r="F161" i="10"/>
  <c r="AC167" i="10"/>
  <c r="S141" i="10"/>
  <c r="I20" i="10"/>
  <c r="F222" i="10"/>
  <c r="I75" i="10"/>
  <c r="W12" i="10"/>
  <c r="N281" i="10"/>
  <c r="S281" i="10"/>
  <c r="S4" i="10"/>
  <c r="Z5" i="10"/>
  <c r="AG5" i="10"/>
  <c r="AA6" i="10"/>
  <c r="J3" i="10"/>
  <c r="Y281" i="10"/>
  <c r="X281" i="10"/>
  <c r="J281" i="10"/>
  <c r="AD4" i="10"/>
  <c r="AD5" i="10"/>
  <c r="AF3" i="10"/>
  <c r="V4" i="10"/>
  <c r="E282" i="10"/>
  <c r="AE3" i="10"/>
  <c r="M3" i="10"/>
  <c r="K6" i="10"/>
  <c r="AC281" i="10"/>
  <c r="X6" i="10"/>
  <c r="O4" i="10"/>
  <c r="Y6" i="10"/>
  <c r="L4" i="10"/>
  <c r="AE4" i="10"/>
  <c r="Y3" i="10"/>
  <c r="Y5" i="10"/>
  <c r="AE281" i="10"/>
  <c r="F281" i="10"/>
  <c r="Z3" i="10"/>
  <c r="AH281" i="10"/>
  <c r="G131" i="10"/>
  <c r="Q130" i="10"/>
  <c r="S157" i="10"/>
  <c r="H163" i="10"/>
  <c r="X135" i="10"/>
  <c r="H159" i="10"/>
  <c r="T132" i="10"/>
  <c r="E61" i="10"/>
  <c r="R346" i="10"/>
  <c r="AF246" i="10"/>
  <c r="E145" i="10"/>
  <c r="P234" i="10"/>
  <c r="Q138" i="10"/>
  <c r="F148" i="10"/>
  <c r="AF174" i="10"/>
  <c r="Z176" i="10"/>
  <c r="L350" i="10"/>
  <c r="Q191" i="10"/>
  <c r="AA136" i="10"/>
  <c r="F410" i="10"/>
  <c r="O106" i="10"/>
  <c r="E399" i="10"/>
  <c r="X255" i="10"/>
  <c r="AD219" i="10"/>
  <c r="P13" i="10"/>
  <c r="K147" i="10"/>
  <c r="N231" i="10"/>
  <c r="Y119" i="10"/>
  <c r="AA216" i="10"/>
  <c r="AE345" i="10"/>
  <c r="R199" i="10"/>
  <c r="AB180" i="10"/>
  <c r="F48" i="10"/>
  <c r="K65" i="10"/>
  <c r="E337" i="10"/>
  <c r="AH187" i="10"/>
  <c r="V254" i="10"/>
  <c r="Z16" i="10"/>
  <c r="E274" i="10"/>
  <c r="O165" i="10"/>
  <c r="H167" i="10"/>
  <c r="AF390" i="10"/>
  <c r="Q358" i="10"/>
  <c r="I59" i="10"/>
  <c r="T83" i="10"/>
  <c r="L238" i="10"/>
  <c r="Y398" i="10"/>
  <c r="N14" i="10"/>
  <c r="AC133" i="10"/>
  <c r="X60" i="10"/>
  <c r="F125" i="10"/>
  <c r="U375" i="10"/>
  <c r="S115" i="10"/>
  <c r="AH260" i="10"/>
  <c r="R158" i="10"/>
  <c r="R243" i="10"/>
  <c r="AF195" i="10"/>
  <c r="AC246" i="10"/>
  <c r="AB268" i="10"/>
  <c r="Y133" i="10"/>
  <c r="I74" i="10"/>
  <c r="Z182" i="10"/>
  <c r="AF265" i="10"/>
  <c r="S118" i="10"/>
  <c r="AA210" i="10"/>
  <c r="L102" i="10"/>
  <c r="AH74" i="10"/>
  <c r="AB361" i="10"/>
  <c r="Q87" i="10"/>
  <c r="Q5" i="10"/>
  <c r="Z153" i="10"/>
  <c r="W165" i="10"/>
  <c r="I230" i="10"/>
  <c r="E326" i="10"/>
  <c r="L167" i="10"/>
  <c r="AD239" i="10"/>
  <c r="E379" i="10"/>
  <c r="E353" i="10"/>
  <c r="E31" i="10"/>
  <c r="E256" i="10"/>
  <c r="O161" i="10"/>
  <c r="N34" i="10"/>
  <c r="M246" i="10"/>
  <c r="Z406" i="10"/>
  <c r="T59" i="10"/>
  <c r="P112" i="10"/>
  <c r="I13" i="10"/>
  <c r="Z128" i="10"/>
  <c r="V255" i="10"/>
  <c r="AH263" i="10"/>
  <c r="O257" i="10"/>
  <c r="O172" i="10"/>
  <c r="AE97" i="10"/>
  <c r="M192" i="10"/>
  <c r="AC226" i="10"/>
  <c r="F119" i="10"/>
  <c r="U238" i="10"/>
  <c r="Y245" i="10"/>
  <c r="AH264" i="10"/>
  <c r="X87" i="10"/>
  <c r="F79" i="10"/>
  <c r="I377" i="10"/>
  <c r="AG73" i="10"/>
  <c r="AB243" i="10"/>
  <c r="V199" i="10"/>
  <c r="H282" i="10"/>
  <c r="V74" i="10"/>
  <c r="P81" i="10"/>
  <c r="N162" i="10"/>
  <c r="X27" i="10"/>
  <c r="X408" i="10"/>
  <c r="AF20" i="10"/>
  <c r="N250" i="10"/>
  <c r="X120" i="10"/>
  <c r="Q100" i="10"/>
  <c r="E195" i="10"/>
  <c r="AB253" i="10"/>
  <c r="E44" i="10"/>
  <c r="P271" i="10"/>
  <c r="AE381" i="10"/>
  <c r="AA163" i="10"/>
  <c r="AA135" i="10"/>
  <c r="S252" i="10"/>
  <c r="M30" i="10"/>
  <c r="K387" i="10"/>
  <c r="H119" i="10"/>
  <c r="J282" i="10"/>
  <c r="AB201" i="10"/>
  <c r="AF134" i="10"/>
  <c r="AC47" i="10"/>
  <c r="I121" i="10"/>
  <c r="Z48" i="10"/>
  <c r="S137" i="10"/>
  <c r="AE166" i="10"/>
  <c r="AE49" i="10"/>
  <c r="AH279" i="10"/>
  <c r="U273" i="10"/>
  <c r="AE233" i="10"/>
  <c r="R167" i="10"/>
  <c r="N17" i="10"/>
  <c r="X54" i="10"/>
  <c r="G314" i="10"/>
  <c r="J354" i="10"/>
  <c r="M189" i="10"/>
  <c r="X294" i="10"/>
  <c r="F38" i="10"/>
  <c r="R117" i="10"/>
  <c r="N33" i="10"/>
  <c r="AH29" i="10"/>
  <c r="E35" i="10"/>
  <c r="Z78" i="10"/>
  <c r="L65" i="10"/>
  <c r="Q45" i="10"/>
  <c r="X37" i="10"/>
  <c r="H238" i="10"/>
  <c r="R138" i="10"/>
  <c r="K228" i="10"/>
  <c r="Q164" i="10"/>
  <c r="P215" i="10"/>
  <c r="W295" i="10"/>
  <c r="AG268" i="10"/>
  <c r="AD245" i="10"/>
  <c r="M226" i="10"/>
  <c r="M211" i="10"/>
  <c r="Y205" i="10"/>
  <c r="V49" i="10"/>
  <c r="V331" i="10"/>
  <c r="AG307" i="10"/>
  <c r="X187" i="10"/>
  <c r="W297" i="10"/>
  <c r="T77" i="10"/>
  <c r="O248" i="10"/>
  <c r="R379" i="10"/>
  <c r="U54" i="10"/>
  <c r="E292" i="10"/>
  <c r="E309" i="10"/>
  <c r="E396" i="10"/>
  <c r="E22" i="10"/>
  <c r="AD100" i="10"/>
  <c r="U400" i="10"/>
  <c r="G261" i="10"/>
  <c r="S189" i="10"/>
  <c r="O208" i="10"/>
  <c r="L184" i="10"/>
  <c r="Z180" i="10"/>
  <c r="M223" i="10"/>
  <c r="AH386" i="10"/>
  <c r="N83" i="10"/>
  <c r="Z170" i="10"/>
  <c r="L213" i="10"/>
  <c r="K163" i="10"/>
  <c r="X239" i="10"/>
  <c r="K211" i="10"/>
  <c r="AB103" i="10"/>
  <c r="AA181" i="10"/>
  <c r="AF250" i="10"/>
  <c r="AB18" i="10"/>
  <c r="I190" i="10"/>
  <c r="H46" i="10"/>
  <c r="K284" i="10"/>
  <c r="AA278" i="10"/>
  <c r="AC147" i="10"/>
  <c r="AB19" i="10"/>
  <c r="Q35" i="10"/>
  <c r="M132" i="10"/>
  <c r="AA16" i="10"/>
  <c r="R367" i="10"/>
  <c r="E7" i="10"/>
  <c r="E36" i="10"/>
  <c r="E170" i="10"/>
  <c r="E333" i="10"/>
  <c r="AE364" i="10"/>
  <c r="M245" i="10"/>
  <c r="V325" i="10"/>
  <c r="U40" i="10"/>
  <c r="P53" i="10"/>
  <c r="N175" i="10"/>
  <c r="AB332" i="10"/>
  <c r="AH53" i="10"/>
  <c r="J392" i="10"/>
  <c r="R108" i="10"/>
  <c r="AA386" i="10"/>
  <c r="U207" i="10"/>
  <c r="O84" i="10"/>
  <c r="I401" i="10"/>
  <c r="Q106" i="10"/>
  <c r="AG97" i="10"/>
  <c r="S45" i="10"/>
  <c r="M26" i="10"/>
  <c r="I217" i="10"/>
  <c r="AH130" i="10"/>
  <c r="F362" i="10"/>
  <c r="O76" i="10"/>
  <c r="AB368" i="10"/>
  <c r="AG195" i="10"/>
  <c r="N148" i="10"/>
  <c r="V195" i="10"/>
  <c r="T180" i="10"/>
  <c r="S225" i="10"/>
  <c r="E408" i="10"/>
  <c r="E253" i="10"/>
  <c r="I5" i="10"/>
  <c r="L411" i="10"/>
  <c r="O410" i="10"/>
  <c r="O412" i="10" s="1"/>
  <c r="N226" i="10"/>
  <c r="J148" i="10"/>
  <c r="U46" i="10"/>
  <c r="Q188" i="10"/>
  <c r="Z278" i="10"/>
  <c r="F182" i="10"/>
  <c r="AD248" i="10"/>
  <c r="AH97" i="10"/>
  <c r="AH254" i="10"/>
  <c r="S169" i="10"/>
  <c r="Q325" i="10"/>
  <c r="AD236" i="10"/>
  <c r="AF270" i="10"/>
  <c r="W370" i="10"/>
  <c r="AF67" i="10"/>
  <c r="T12" i="10"/>
  <c r="AB116" i="10"/>
  <c r="J18" i="10"/>
  <c r="AD184" i="10"/>
  <c r="R38" i="10"/>
  <c r="H265" i="10"/>
  <c r="P171" i="10"/>
  <c r="AA316" i="10"/>
  <c r="K226" i="10"/>
  <c r="P36" i="10"/>
  <c r="K375" i="10"/>
  <c r="G285" i="10"/>
  <c r="AE327" i="10"/>
  <c r="E109" i="10"/>
  <c r="E147" i="10"/>
  <c r="E15" i="10"/>
  <c r="E222" i="10"/>
  <c r="W225" i="10"/>
  <c r="AF268" i="10"/>
  <c r="S182" i="10"/>
  <c r="AF51" i="10"/>
  <c r="AD208" i="10"/>
  <c r="AC183" i="10"/>
  <c r="K69" i="10"/>
  <c r="N101" i="10"/>
  <c r="O260" i="10"/>
  <c r="AG30" i="10"/>
  <c r="U195" i="10"/>
  <c r="AE173" i="10"/>
  <c r="AH223" i="10"/>
  <c r="AH215" i="10"/>
  <c r="M84" i="10"/>
  <c r="Q215" i="10"/>
  <c r="F115" i="10"/>
  <c r="H84" i="10"/>
  <c r="AG361" i="10"/>
  <c r="R255" i="10"/>
  <c r="G247" i="10"/>
  <c r="W279" i="10"/>
  <c r="Z243" i="10"/>
  <c r="AE83" i="10"/>
  <c r="AB181" i="10"/>
  <c r="T27" i="10"/>
  <c r="F392" i="10"/>
  <c r="E401" i="10"/>
  <c r="E294" i="10"/>
  <c r="J410" i="10"/>
  <c r="J412" i="10" s="1"/>
  <c r="AC393" i="10"/>
  <c r="Y29" i="10"/>
  <c r="O249" i="10"/>
  <c r="AA319" i="10"/>
  <c r="AB292" i="10"/>
  <c r="AC257" i="10"/>
  <c r="V314" i="10"/>
  <c r="N55" i="10"/>
  <c r="Z157" i="10"/>
  <c r="AG43" i="10"/>
  <c r="AB208" i="10"/>
  <c r="V397" i="10"/>
  <c r="N212" i="10"/>
  <c r="X300" i="10"/>
  <c r="AD396" i="10"/>
  <c r="R398" i="10"/>
  <c r="AC218" i="10"/>
  <c r="P184" i="10"/>
  <c r="AH201" i="10"/>
  <c r="Z251" i="10"/>
  <c r="Q181" i="10"/>
  <c r="N251" i="10"/>
  <c r="O274" i="10"/>
  <c r="I231" i="10"/>
  <c r="Z77" i="10"/>
  <c r="AG180" i="10"/>
  <c r="AB353" i="10"/>
  <c r="R410" i="10"/>
  <c r="E388" i="10"/>
  <c r="E262" i="10"/>
  <c r="E247" i="10"/>
  <c r="P340" i="10"/>
  <c r="X247" i="10"/>
  <c r="AD261" i="10"/>
  <c r="L129" i="10"/>
  <c r="AE207" i="10"/>
  <c r="AF74" i="10"/>
  <c r="S73" i="10"/>
  <c r="AG405" i="10"/>
  <c r="V89" i="10"/>
  <c r="Z210" i="10"/>
  <c r="O104" i="10"/>
  <c r="AH148" i="10"/>
  <c r="AF173" i="10"/>
  <c r="AE186" i="10"/>
  <c r="J78" i="10"/>
  <c r="K243" i="10"/>
  <c r="P242" i="10"/>
  <c r="K198" i="10"/>
  <c r="AA214" i="10"/>
  <c r="O210" i="10"/>
  <c r="AF317" i="10"/>
  <c r="T173" i="10"/>
  <c r="W171" i="10"/>
  <c r="P241" i="10"/>
  <c r="E62" i="10"/>
  <c r="E181" i="10"/>
  <c r="E173" i="10"/>
  <c r="E189" i="10"/>
  <c r="E73" i="10"/>
  <c r="X5" i="10"/>
  <c r="E259" i="10"/>
  <c r="AC187" i="10"/>
  <c r="Y67" i="10"/>
  <c r="T290" i="10"/>
  <c r="N108" i="10"/>
  <c r="Z124" i="10"/>
  <c r="J160" i="10"/>
  <c r="E34" i="10"/>
  <c r="E49" i="10"/>
  <c r="G410" i="10"/>
  <c r="E372" i="10"/>
  <c r="E80" i="10"/>
  <c r="Z256" i="10"/>
  <c r="AB195" i="10"/>
  <c r="F61" i="10"/>
  <c r="N388" i="10"/>
  <c r="AH267" i="10"/>
  <c r="AE388" i="10"/>
  <c r="V259" i="10"/>
  <c r="U151" i="10"/>
  <c r="G153" i="10"/>
  <c r="H15" i="10"/>
  <c r="U108" i="10"/>
  <c r="E138" i="10"/>
  <c r="E331" i="10"/>
  <c r="E108" i="10"/>
  <c r="E208" i="10"/>
  <c r="E302" i="10"/>
  <c r="T250" i="10"/>
  <c r="O205" i="10"/>
  <c r="M29" i="10"/>
  <c r="Q175" i="10"/>
  <c r="AE18" i="10"/>
  <c r="F237" i="10"/>
  <c r="K16" i="10"/>
  <c r="AE238" i="10"/>
  <c r="AB229" i="10"/>
  <c r="AF255" i="10"/>
  <c r="S276" i="10"/>
  <c r="G222" i="10"/>
  <c r="K118" i="10"/>
  <c r="L249" i="10"/>
  <c r="W379" i="10"/>
  <c r="AD14" i="10"/>
  <c r="M175" i="10"/>
  <c r="M219" i="10"/>
  <c r="M34" i="10"/>
  <c r="O142" i="10"/>
  <c r="U343" i="10"/>
  <c r="U107" i="10"/>
  <c r="AG289" i="10"/>
  <c r="K145" i="10"/>
  <c r="J233" i="10"/>
  <c r="G184" i="10"/>
  <c r="Q231" i="10"/>
  <c r="X399" i="10"/>
  <c r="AH30" i="10"/>
  <c r="N93" i="10"/>
  <c r="T361" i="10"/>
  <c r="I310" i="10"/>
  <c r="X55" i="10"/>
  <c r="K161" i="10"/>
  <c r="AC13" i="10"/>
  <c r="T34" i="10"/>
  <c r="L193" i="10"/>
  <c r="AA140" i="10"/>
  <c r="L242" i="10"/>
  <c r="P275" i="10"/>
  <c r="AE372" i="10"/>
  <c r="V358" i="10"/>
  <c r="J164" i="10"/>
  <c r="N82" i="10"/>
  <c r="AC131" i="10"/>
  <c r="AB199" i="10"/>
  <c r="AH224" i="10"/>
  <c r="AC190" i="10"/>
  <c r="M355" i="10"/>
  <c r="AD35" i="10"/>
  <c r="J147" i="10"/>
  <c r="N42" i="10"/>
  <c r="AE385" i="10"/>
  <c r="L24" i="10"/>
  <c r="AG57" i="10"/>
  <c r="AH120" i="10"/>
  <c r="X350" i="10"/>
  <c r="N21" i="10"/>
  <c r="I262" i="10"/>
  <c r="AH192" i="10"/>
  <c r="N302" i="10"/>
  <c r="AF274" i="10"/>
  <c r="L304" i="10"/>
  <c r="V50" i="10"/>
  <c r="K58" i="10"/>
  <c r="U191" i="10"/>
  <c r="N152" i="10"/>
  <c r="Z184" i="10"/>
  <c r="Y185" i="10"/>
  <c r="G27" i="10"/>
  <c r="P333" i="10"/>
  <c r="AF125" i="10"/>
  <c r="K80" i="10"/>
  <c r="X237" i="10"/>
  <c r="X66" i="10"/>
  <c r="AG267" i="10"/>
  <c r="K108" i="10"/>
  <c r="AG183" i="10"/>
  <c r="Q232" i="10"/>
  <c r="J172" i="10"/>
  <c r="O99" i="10"/>
  <c r="Y235" i="10"/>
  <c r="K159" i="10"/>
  <c r="H63" i="10"/>
  <c r="AH54" i="10"/>
  <c r="T185" i="10"/>
  <c r="V394" i="10"/>
  <c r="K36" i="10"/>
  <c r="R20" i="10"/>
  <c r="AA164" i="10"/>
  <c r="AG100" i="10"/>
  <c r="AA73" i="10"/>
  <c r="U160" i="10"/>
  <c r="Q73" i="10"/>
  <c r="S16" i="10"/>
  <c r="O160" i="10"/>
  <c r="E375" i="10"/>
  <c r="E312" i="10"/>
  <c r="E310" i="10"/>
  <c r="E66" i="10"/>
  <c r="E51" i="10"/>
  <c r="E237" i="10"/>
  <c r="E180" i="10"/>
  <c r="E57" i="10"/>
  <c r="AD73" i="10"/>
  <c r="AA231" i="10"/>
  <c r="Y120" i="10"/>
  <c r="K68" i="10"/>
  <c r="AD141" i="10"/>
  <c r="AC82" i="10"/>
  <c r="H239" i="10"/>
  <c r="U57" i="10"/>
  <c r="R89" i="10"/>
  <c r="F149" i="10"/>
  <c r="O373" i="10"/>
  <c r="X232" i="10"/>
  <c r="J216" i="10"/>
  <c r="N218" i="10"/>
  <c r="P237" i="10"/>
  <c r="AH109" i="10"/>
  <c r="M147" i="10"/>
  <c r="U134" i="10"/>
  <c r="T368" i="10"/>
  <c r="S368" i="10"/>
  <c r="I406" i="10"/>
  <c r="X86" i="10"/>
  <c r="I249" i="10"/>
  <c r="E267" i="10"/>
  <c r="M5" i="10"/>
  <c r="E128" i="10"/>
  <c r="E366" i="10"/>
  <c r="E196" i="10"/>
  <c r="E356" i="10"/>
  <c r="E207" i="10"/>
  <c r="E265" i="10"/>
  <c r="E100" i="10"/>
  <c r="AA7" i="10"/>
  <c r="G276" i="10"/>
  <c r="AG138" i="10"/>
  <c r="I398" i="10"/>
  <c r="V115" i="10"/>
  <c r="I113" i="10"/>
  <c r="H393" i="10"/>
  <c r="AC70" i="10"/>
  <c r="X254" i="10"/>
  <c r="W219" i="10"/>
  <c r="P41" i="10"/>
  <c r="J241" i="10"/>
  <c r="L20" i="10"/>
  <c r="AH244" i="10"/>
  <c r="AG157" i="10"/>
  <c r="R156" i="10"/>
  <c r="T128" i="10"/>
  <c r="AD9" i="10"/>
  <c r="U287" i="10"/>
  <c r="AC199" i="10"/>
  <c r="H147" i="10"/>
  <c r="O13" i="10"/>
  <c r="J352" i="10"/>
  <c r="I176" i="10"/>
  <c r="AA200" i="10"/>
  <c r="M48" i="10"/>
  <c r="H51" i="10"/>
  <c r="V204" i="10"/>
  <c r="Q249" i="10"/>
  <c r="O182" i="10"/>
  <c r="F154" i="10"/>
  <c r="Q216" i="10"/>
  <c r="L347" i="10"/>
  <c r="S152" i="10"/>
  <c r="Y103" i="10"/>
  <c r="I273" i="10"/>
  <c r="N220" i="10"/>
  <c r="L371" i="10"/>
  <c r="F122" i="10"/>
  <c r="H275" i="10"/>
  <c r="Y357" i="10"/>
  <c r="T186" i="10"/>
  <c r="X133" i="10"/>
  <c r="AE228" i="10"/>
  <c r="J244" i="10"/>
  <c r="K31" i="10"/>
  <c r="Z248" i="10"/>
  <c r="AG202" i="10"/>
  <c r="AF78" i="10"/>
  <c r="AG194" i="10"/>
  <c r="AH75" i="10"/>
  <c r="U255" i="10"/>
  <c r="H332" i="10"/>
  <c r="O47" i="10"/>
  <c r="X76" i="10"/>
  <c r="G57" i="10"/>
  <c r="AB267" i="10"/>
  <c r="E148" i="10"/>
  <c r="E261" i="10"/>
  <c r="E30" i="10"/>
  <c r="E190" i="10"/>
  <c r="E240" i="10"/>
  <c r="G4" i="10"/>
  <c r="E206" i="10"/>
  <c r="E303" i="10"/>
  <c r="R37" i="10"/>
  <c r="AH72" i="10"/>
  <c r="O235" i="10"/>
  <c r="F271" i="10"/>
  <c r="M178" i="10"/>
  <c r="M312" i="10"/>
  <c r="AA92" i="10"/>
  <c r="H108" i="10"/>
  <c r="J111" i="10"/>
  <c r="U363" i="10"/>
  <c r="J167" i="10"/>
  <c r="Z258" i="10"/>
  <c r="X285" i="10"/>
  <c r="P262" i="10"/>
  <c r="W240" i="10"/>
  <c r="O111" i="10"/>
  <c r="AA208" i="10"/>
  <c r="X139" i="10"/>
  <c r="AB363" i="10"/>
  <c r="AB231" i="10"/>
  <c r="W338" i="10"/>
  <c r="X242" i="10"/>
  <c r="I240" i="10"/>
  <c r="Q32" i="10"/>
  <c r="AD267" i="10"/>
  <c r="AG91" i="10"/>
  <c r="G23" i="10"/>
  <c r="AE147" i="10"/>
  <c r="AE174" i="10"/>
  <c r="J108" i="10"/>
  <c r="V258" i="10"/>
  <c r="AH361" i="10"/>
  <c r="R24" i="10"/>
  <c r="O183" i="10"/>
  <c r="I212" i="10"/>
  <c r="W55" i="10"/>
  <c r="L353" i="10"/>
  <c r="W205" i="10"/>
  <c r="R93" i="10"/>
  <c r="AH107" i="10"/>
  <c r="O391" i="10"/>
  <c r="P261" i="10"/>
  <c r="AF320" i="10"/>
  <c r="K237" i="10"/>
  <c r="P74" i="10"/>
  <c r="Y7" i="10"/>
  <c r="Z86" i="10"/>
  <c r="S223" i="10"/>
  <c r="N237" i="10"/>
  <c r="AF108" i="10"/>
  <c r="V63" i="10"/>
  <c r="I235" i="10"/>
  <c r="AD62" i="10"/>
  <c r="R145" i="10"/>
  <c r="G188" i="10"/>
  <c r="K98" i="10"/>
  <c r="I290" i="10"/>
  <c r="P410" i="10"/>
  <c r="P412" i="10" s="1"/>
  <c r="E373" i="10"/>
  <c r="E76" i="10"/>
  <c r="E200" i="10"/>
  <c r="E286" i="10"/>
  <c r="E54" i="10"/>
  <c r="G411" i="10"/>
  <c r="E25" i="10"/>
  <c r="S229" i="10"/>
  <c r="N63" i="10"/>
  <c r="R200" i="10"/>
  <c r="AA194" i="10"/>
  <c r="Q203" i="10"/>
  <c r="M353" i="10"/>
  <c r="H114" i="10"/>
  <c r="J290" i="10"/>
  <c r="K184" i="10"/>
  <c r="G264" i="10"/>
  <c r="H278" i="10"/>
  <c r="N248" i="10"/>
  <c r="AG159" i="10"/>
  <c r="AB117" i="10"/>
  <c r="AD264" i="10"/>
  <c r="AA158" i="10"/>
  <c r="AE25" i="10"/>
  <c r="J252" i="10"/>
  <c r="V143" i="10"/>
  <c r="S188" i="10"/>
  <c r="V368" i="10"/>
  <c r="V170" i="10"/>
  <c r="U405" i="10"/>
  <c r="AB158" i="10"/>
  <c r="W270" i="10"/>
  <c r="AH214" i="10"/>
  <c r="T155" i="10"/>
  <c r="AF370" i="10"/>
  <c r="F17" i="10"/>
  <c r="X143" i="10"/>
  <c r="AC46" i="10"/>
  <c r="O169" i="10"/>
  <c r="AC188" i="10"/>
  <c r="AH358" i="10"/>
  <c r="X72" i="10"/>
  <c r="N86" i="10"/>
  <c r="AC302" i="10"/>
  <c r="Z337" i="10"/>
  <c r="M55" i="10"/>
  <c r="AC233" i="10"/>
  <c r="G143" i="10"/>
  <c r="M305" i="10"/>
  <c r="Y111" i="10"/>
  <c r="E50" i="10"/>
  <c r="E52" i="10"/>
  <c r="E322" i="10"/>
  <c r="AA410" i="10"/>
  <c r="E287" i="10"/>
  <c r="E83" i="10"/>
  <c r="AD7" i="10"/>
  <c r="AD185" i="10"/>
  <c r="R285" i="10"/>
  <c r="AC64" i="10"/>
  <c r="AB277" i="10"/>
  <c r="O206" i="10"/>
  <c r="K71" i="10"/>
  <c r="AE79" i="10"/>
  <c r="O220" i="10"/>
  <c r="R202" i="10"/>
  <c r="P114" i="10"/>
  <c r="M275" i="10"/>
  <c r="AB222" i="10"/>
  <c r="V169" i="10"/>
  <c r="AG127" i="10"/>
  <c r="K103" i="10"/>
  <c r="H179" i="10"/>
  <c r="R201" i="10"/>
  <c r="L274" i="10"/>
  <c r="P167" i="10"/>
  <c r="G186" i="10"/>
  <c r="AE397" i="10"/>
  <c r="R218" i="10"/>
  <c r="AF115" i="10"/>
  <c r="AG126" i="10"/>
  <c r="G260" i="10"/>
  <c r="L329" i="10"/>
  <c r="P247" i="10"/>
  <c r="P216" i="10"/>
  <c r="M60" i="10"/>
  <c r="K12" i="10"/>
  <c r="T362" i="10"/>
  <c r="AH396" i="10"/>
  <c r="R159" i="10"/>
  <c r="R261" i="10"/>
  <c r="AC355" i="10"/>
  <c r="Q129" i="10"/>
  <c r="V276" i="10"/>
  <c r="W304" i="10"/>
  <c r="AH9" i="10"/>
  <c r="W207" i="10"/>
  <c r="AH202" i="10"/>
  <c r="T140" i="10"/>
  <c r="L215" i="10"/>
  <c r="S132" i="10"/>
  <c r="Z9" i="10"/>
  <c r="U146" i="10"/>
  <c r="AG197" i="10"/>
  <c r="AC56" i="10"/>
  <c r="J155" i="10"/>
  <c r="K165" i="10"/>
  <c r="K364" i="10"/>
  <c r="V184" i="10"/>
  <c r="S198" i="10"/>
  <c r="Y93" i="10"/>
  <c r="J153" i="10"/>
  <c r="R26" i="10"/>
  <c r="AC383" i="10"/>
  <c r="AH124" i="10"/>
  <c r="H267" i="10"/>
  <c r="Y99" i="10"/>
  <c r="F194" i="10"/>
  <c r="K240" i="10"/>
  <c r="I56" i="10"/>
  <c r="AD190" i="10"/>
  <c r="O255" i="10"/>
  <c r="AB38" i="10"/>
  <c r="V400" i="10"/>
  <c r="V45" i="10"/>
  <c r="Z192" i="10"/>
  <c r="R208" i="10"/>
  <c r="I11" i="10"/>
  <c r="AB203" i="10"/>
  <c r="F165" i="10"/>
  <c r="I276" i="10"/>
  <c r="AE244" i="10"/>
  <c r="H216" i="10"/>
  <c r="P315" i="10"/>
  <c r="N371" i="10"/>
  <c r="AE65" i="10"/>
  <c r="R239" i="10"/>
  <c r="AA332" i="10"/>
  <c r="V212" i="10"/>
  <c r="AC157" i="10"/>
  <c r="S34" i="10"/>
  <c r="AH179" i="10"/>
  <c r="J54" i="10"/>
  <c r="L180" i="10"/>
  <c r="X199" i="10"/>
  <c r="W46" i="10"/>
  <c r="J146" i="10"/>
  <c r="S403" i="10"/>
  <c r="Q244" i="10"/>
  <c r="P121" i="10"/>
  <c r="AE205" i="10"/>
  <c r="V249" i="10"/>
  <c r="AB130" i="10"/>
  <c r="AC37" i="10"/>
  <c r="Y106" i="10"/>
  <c r="AA139" i="10"/>
  <c r="Y339" i="10"/>
  <c r="AC177" i="10"/>
  <c r="Z133" i="10"/>
  <c r="T158" i="10"/>
  <c r="T101" i="10"/>
  <c r="L71" i="10"/>
  <c r="L267" i="10"/>
  <c r="U318" i="10"/>
  <c r="L194" i="10"/>
  <c r="U113" i="10"/>
  <c r="R175" i="10"/>
  <c r="AE90" i="10"/>
  <c r="Q354" i="10"/>
  <c r="AG94" i="10"/>
  <c r="F257" i="10"/>
  <c r="AC32" i="10"/>
  <c r="K81" i="10"/>
  <c r="AB178" i="10"/>
  <c r="K259" i="10"/>
  <c r="AA155" i="10"/>
  <c r="N273" i="10"/>
  <c r="N366" i="10"/>
  <c r="AG193" i="10"/>
  <c r="R48" i="10"/>
  <c r="I114" i="10"/>
  <c r="T353" i="10"/>
  <c r="AE378" i="10"/>
  <c r="J161" i="10"/>
  <c r="AC175" i="10"/>
  <c r="H306" i="10"/>
  <c r="AH226" i="10"/>
  <c r="F90" i="10"/>
  <c r="AB305" i="10"/>
  <c r="Q31" i="10"/>
  <c r="AG410" i="10"/>
  <c r="AG412" i="10" s="1"/>
  <c r="R14" i="10"/>
  <c r="U185" i="10"/>
  <c r="AH52" i="10"/>
  <c r="W74" i="10"/>
  <c r="AD265" i="10"/>
  <c r="E142" i="10"/>
  <c r="T262" i="10"/>
  <c r="S313" i="10"/>
  <c r="S262" i="10"/>
  <c r="Q88" i="10"/>
  <c r="K327" i="10"/>
  <c r="AH199" i="10"/>
  <c r="AG322" i="10"/>
  <c r="R390" i="10"/>
  <c r="O282" i="10"/>
  <c r="AG59" i="10"/>
  <c r="R106" i="10"/>
  <c r="T267" i="10"/>
  <c r="AD21" i="10"/>
  <c r="AH111" i="10"/>
  <c r="AC231" i="10"/>
  <c r="L136" i="10"/>
  <c r="AF404" i="10"/>
  <c r="AC146" i="10"/>
  <c r="AC42" i="10"/>
  <c r="AG19" i="10"/>
  <c r="V300" i="10"/>
  <c r="R211" i="10"/>
  <c r="AA125" i="10"/>
  <c r="AF376" i="10"/>
  <c r="J195" i="10"/>
  <c r="U190" i="10"/>
  <c r="Y380" i="10"/>
  <c r="AH17" i="10"/>
  <c r="AD117" i="10"/>
  <c r="AF26" i="10"/>
  <c r="S27" i="10"/>
  <c r="G75" i="10"/>
  <c r="U131" i="10"/>
  <c r="F284" i="10"/>
  <c r="AA259" i="10"/>
  <c r="P265" i="10"/>
  <c r="T228" i="10"/>
  <c r="O239" i="10"/>
  <c r="P154" i="10"/>
  <c r="L53" i="10"/>
  <c r="Y98" i="10"/>
  <c r="AE43" i="10"/>
  <c r="M205" i="10"/>
  <c r="AB97" i="10"/>
  <c r="I234" i="10"/>
  <c r="F227" i="10"/>
  <c r="AH173" i="10"/>
  <c r="N11" i="10"/>
  <c r="AF126" i="10"/>
  <c r="S340" i="10"/>
  <c r="M16" i="10"/>
  <c r="O144" i="10"/>
  <c r="O64" i="10"/>
  <c r="I357" i="10"/>
  <c r="AF263" i="10"/>
  <c r="P394" i="10"/>
  <c r="AB151" i="10"/>
  <c r="P96" i="10"/>
  <c r="V282" i="10"/>
  <c r="P191" i="10"/>
  <c r="M364" i="10"/>
  <c r="E111" i="10"/>
  <c r="AB270" i="10"/>
  <c r="I36" i="10"/>
  <c r="V71" i="10"/>
  <c r="AD129" i="10"/>
  <c r="AH42" i="10"/>
  <c r="E364" i="10"/>
  <c r="V161" i="10"/>
  <c r="M142" i="10"/>
  <c r="AC275" i="10"/>
  <c r="AA26" i="10"/>
  <c r="G128" i="10"/>
  <c r="N46" i="10"/>
  <c r="AC161" i="10"/>
  <c r="K252" i="10"/>
  <c r="L395" i="10"/>
  <c r="T116" i="10"/>
  <c r="G359" i="10"/>
  <c r="S394" i="10"/>
  <c r="Z190" i="10"/>
  <c r="S323" i="10"/>
  <c r="Z66" i="10"/>
  <c r="E402" i="10"/>
  <c r="F50" i="10"/>
  <c r="K370" i="10"/>
  <c r="M207" i="10"/>
  <c r="V173" i="10"/>
  <c r="AA84" i="10"/>
  <c r="S21" i="10"/>
  <c r="AE405" i="10"/>
  <c r="L219" i="10"/>
  <c r="Q196" i="10"/>
  <c r="I399" i="10"/>
  <c r="P197" i="10"/>
  <c r="L94" i="10"/>
  <c r="P249" i="10"/>
  <c r="AH141" i="10"/>
  <c r="AC274" i="10"/>
  <c r="AB216" i="10"/>
  <c r="I369" i="10"/>
  <c r="L16" i="10"/>
  <c r="G180" i="10"/>
  <c r="H38" i="10"/>
  <c r="X207" i="10"/>
  <c r="X151" i="10"/>
  <c r="W157" i="10"/>
  <c r="O115" i="10"/>
  <c r="AB360" i="10"/>
  <c r="L243" i="10"/>
  <c r="AE231" i="10"/>
  <c r="S143" i="10"/>
  <c r="X283" i="10"/>
  <c r="AB235" i="10"/>
  <c r="N357" i="10"/>
  <c r="AF14" i="10"/>
  <c r="AC18" i="10"/>
  <c r="U7" i="10"/>
  <c r="P276" i="10"/>
  <c r="R227" i="10"/>
  <c r="J257" i="10"/>
  <c r="Q94" i="10"/>
  <c r="G168" i="10"/>
  <c r="AD93" i="10"/>
  <c r="AC376" i="10"/>
  <c r="K266" i="10"/>
  <c r="AA382" i="10"/>
  <c r="I223" i="10"/>
  <c r="J391" i="10"/>
  <c r="L74" i="10"/>
  <c r="Z165" i="10"/>
  <c r="M276" i="10"/>
  <c r="P210" i="10"/>
  <c r="AG321" i="10"/>
  <c r="X271" i="10"/>
  <c r="P27" i="10"/>
  <c r="AG163" i="10"/>
  <c r="AF221" i="10"/>
  <c r="O155" i="10"/>
  <c r="T203" i="10"/>
  <c r="AB92" i="10"/>
  <c r="S163" i="10"/>
  <c r="V301" i="10"/>
  <c r="X248" i="10"/>
  <c r="H113" i="10"/>
  <c r="I237" i="10"/>
  <c r="AF119" i="10"/>
  <c r="AG276" i="10"/>
  <c r="I15" i="10"/>
  <c r="K278" i="10"/>
  <c r="O238" i="10"/>
  <c r="N156" i="10"/>
  <c r="W402" i="10"/>
  <c r="Y15" i="10"/>
  <c r="J181" i="10"/>
  <c r="AE260" i="10"/>
  <c r="Y157" i="10"/>
  <c r="I195" i="10"/>
  <c r="Z99" i="10"/>
  <c r="P122" i="10"/>
  <c r="V395" i="10"/>
  <c r="O237" i="10"/>
  <c r="Y34" i="10"/>
  <c r="F112" i="10"/>
  <c r="AA276" i="10"/>
  <c r="J47" i="10"/>
  <c r="Z386" i="10"/>
  <c r="AE153" i="10"/>
  <c r="U16" i="10"/>
  <c r="H270" i="10"/>
  <c r="G203" i="10"/>
  <c r="U175" i="10"/>
  <c r="H325" i="10"/>
  <c r="G185" i="10"/>
  <c r="AF154" i="10"/>
  <c r="I306" i="10"/>
  <c r="F19" i="10"/>
  <c r="AB122" i="10"/>
  <c r="I186" i="10"/>
  <c r="AC373" i="10"/>
  <c r="H209" i="10"/>
  <c r="R348" i="10"/>
  <c r="X263" i="10"/>
  <c r="P124" i="10"/>
  <c r="AH114" i="10"/>
  <c r="V77" i="10"/>
  <c r="H11" i="10"/>
  <c r="I119" i="10"/>
  <c r="K236" i="10"/>
  <c r="X18" i="10"/>
  <c r="Z183" i="10"/>
  <c r="I79" i="10"/>
  <c r="AC211" i="10"/>
  <c r="AC249" i="10"/>
  <c r="I175" i="10"/>
  <c r="V126" i="10"/>
  <c r="S156" i="10"/>
  <c r="H250" i="10"/>
  <c r="Q329" i="10"/>
  <c r="AH196" i="10"/>
  <c r="X159" i="10"/>
  <c r="P64" i="10"/>
  <c r="AA323" i="10"/>
  <c r="M237" i="10"/>
  <c r="AG222" i="10"/>
  <c r="S49" i="10"/>
  <c r="U165" i="10"/>
  <c r="W391" i="10"/>
  <c r="AH27" i="10"/>
  <c r="L236" i="10"/>
  <c r="Z371" i="10"/>
  <c r="F174" i="10"/>
  <c r="W107" i="10"/>
  <c r="AC76" i="10"/>
  <c r="J76" i="10"/>
  <c r="AF343" i="10"/>
  <c r="O97" i="10"/>
  <c r="O52" i="10"/>
  <c r="U260" i="10"/>
  <c r="P94" i="10"/>
  <c r="AB176" i="10"/>
  <c r="V189" i="10"/>
  <c r="AE200" i="10"/>
  <c r="AB209" i="10"/>
  <c r="M343" i="10"/>
  <c r="AD167" i="10"/>
  <c r="L247" i="10"/>
  <c r="Q305" i="10"/>
  <c r="T266" i="10"/>
  <c r="AG181" i="10"/>
  <c r="G275" i="10"/>
  <c r="AA54" i="10"/>
  <c r="X211" i="10"/>
  <c r="N238" i="10"/>
  <c r="AH49" i="10"/>
  <c r="AG229" i="10"/>
  <c r="H29" i="10"/>
  <c r="T271" i="10"/>
  <c r="F116" i="10"/>
  <c r="L11" i="10"/>
  <c r="K143" i="10"/>
  <c r="Y197" i="10"/>
  <c r="AD252" i="10"/>
  <c r="G148" i="10"/>
  <c r="AH112" i="10"/>
  <c r="AH205" i="10"/>
  <c r="T348" i="10"/>
  <c r="AE226" i="10"/>
  <c r="K219" i="10"/>
  <c r="H386" i="10"/>
  <c r="AG17" i="10"/>
  <c r="N29" i="10"/>
  <c r="L378" i="10"/>
  <c r="AD270" i="10"/>
  <c r="V11" i="10"/>
  <c r="P89" i="10"/>
  <c r="Q260" i="10"/>
  <c r="AE311" i="10"/>
  <c r="V116" i="10"/>
  <c r="AH116" i="10"/>
  <c r="P10" i="10"/>
  <c r="Z136" i="10"/>
  <c r="AA345" i="10"/>
  <c r="E403" i="10"/>
  <c r="E283" i="10"/>
  <c r="I128" i="10"/>
  <c r="N159" i="10"/>
  <c r="M131" i="10"/>
  <c r="S201" i="10"/>
  <c r="G76" i="10"/>
  <c r="I122" i="10"/>
  <c r="AB334" i="10"/>
  <c r="P195" i="10"/>
  <c r="Z118" i="10"/>
  <c r="AG325" i="10"/>
  <c r="AH25" i="10"/>
  <c r="E357" i="10"/>
  <c r="F411" i="10"/>
  <c r="E241" i="10"/>
  <c r="H4" i="10"/>
  <c r="AA33" i="10"/>
  <c r="W230" i="10"/>
  <c r="T138" i="10"/>
  <c r="AF179" i="10"/>
  <c r="U47" i="10"/>
  <c r="AH309" i="10"/>
  <c r="K204" i="10"/>
  <c r="W252" i="10"/>
  <c r="P373" i="10"/>
  <c r="N196" i="10"/>
  <c r="F141" i="10"/>
  <c r="X205" i="10"/>
  <c r="AG23" i="10"/>
  <c r="S267" i="10"/>
  <c r="L12" i="10"/>
  <c r="Q242" i="10"/>
  <c r="R162" i="10"/>
  <c r="AG269" i="10"/>
  <c r="AC364" i="10"/>
  <c r="AA60" i="10"/>
  <c r="Q208" i="10"/>
  <c r="L406" i="10"/>
  <c r="U92" i="10"/>
  <c r="H173" i="10"/>
  <c r="G256" i="10"/>
  <c r="P153" i="10"/>
  <c r="Q217" i="10"/>
  <c r="T261" i="10"/>
  <c r="AA183" i="10"/>
  <c r="U19" i="10"/>
  <c r="W209" i="10"/>
  <c r="AB256" i="10"/>
  <c r="J212" i="10"/>
  <c r="O344" i="10"/>
  <c r="T115" i="10"/>
  <c r="Y146" i="10"/>
  <c r="AF234" i="10"/>
  <c r="M112" i="10"/>
  <c r="Y329" i="10"/>
  <c r="W258" i="10"/>
  <c r="P137" i="10"/>
  <c r="L159" i="10"/>
  <c r="R411" i="10"/>
  <c r="K360" i="10"/>
  <c r="Z269" i="10"/>
  <c r="H28" i="10"/>
  <c r="M23" i="10"/>
  <c r="Y178" i="10"/>
  <c r="AD249" i="10"/>
  <c r="Q123" i="10"/>
  <c r="Q167" i="10"/>
  <c r="AA150" i="10"/>
  <c r="H158" i="10"/>
  <c r="J366" i="10"/>
  <c r="Z7" i="10"/>
  <c r="AA77" i="10"/>
  <c r="S167" i="10"/>
  <c r="L225" i="10"/>
  <c r="AE52" i="10"/>
  <c r="W161" i="10"/>
  <c r="T300" i="10"/>
  <c r="W21" i="10"/>
  <c r="X176" i="10"/>
  <c r="AH168" i="10"/>
  <c r="E316" i="10"/>
  <c r="E334" i="10"/>
  <c r="E169" i="10"/>
  <c r="E284" i="10"/>
  <c r="I136" i="10"/>
  <c r="W218" i="10"/>
  <c r="N330" i="10"/>
  <c r="AD82" i="10"/>
  <c r="AD197" i="10"/>
  <c r="AD194" i="10"/>
  <c r="T225" i="10"/>
  <c r="K193" i="10"/>
  <c r="O185" i="10"/>
  <c r="N266" i="10"/>
  <c r="T221" i="10"/>
  <c r="H69" i="10"/>
  <c r="Q75" i="10"/>
  <c r="Z189" i="10"/>
  <c r="P105" i="10"/>
  <c r="AD152" i="10"/>
  <c r="H50" i="10"/>
  <c r="AF91" i="10"/>
  <c r="AH382" i="10"/>
  <c r="AD153" i="10"/>
  <c r="S254" i="10"/>
  <c r="N106" i="10"/>
  <c r="T24" i="10"/>
  <c r="T149" i="10"/>
  <c r="H149" i="10"/>
  <c r="T371" i="10"/>
  <c r="V87" i="10"/>
  <c r="AH355" i="10"/>
  <c r="AD294" i="10"/>
  <c r="R129" i="10"/>
  <c r="X273" i="10"/>
  <c r="H206" i="10"/>
  <c r="P88" i="10"/>
  <c r="S294" i="10"/>
  <c r="AD401" i="10"/>
  <c r="P337" i="10"/>
  <c r="Z100" i="10"/>
  <c r="AE225" i="10"/>
  <c r="AG185" i="10"/>
  <c r="G386" i="10"/>
  <c r="S96" i="10"/>
  <c r="AH127" i="10"/>
  <c r="F299" i="10"/>
  <c r="H411" i="10"/>
  <c r="AA63" i="10"/>
  <c r="AH126" i="10"/>
  <c r="Q402" i="10"/>
  <c r="U372" i="10"/>
  <c r="F211" i="10"/>
  <c r="H196" i="10"/>
  <c r="M298" i="10"/>
  <c r="W274" i="10"/>
  <c r="AF202" i="10"/>
  <c r="V266" i="10"/>
  <c r="L316" i="10"/>
  <c r="J390" i="10"/>
  <c r="AC266" i="10"/>
  <c r="AH296" i="10"/>
  <c r="M339" i="10"/>
  <c r="N75" i="10"/>
  <c r="S245" i="10"/>
  <c r="H367" i="10"/>
  <c r="G192" i="10"/>
  <c r="Z392" i="10"/>
  <c r="R75" i="10"/>
  <c r="E298" i="10"/>
  <c r="E392" i="10"/>
  <c r="E343" i="10"/>
  <c r="E338" i="10"/>
  <c r="W203" i="10"/>
  <c r="M240" i="10"/>
  <c r="V240" i="10"/>
  <c r="O259" i="10"/>
  <c r="AH119" i="10"/>
  <c r="M78" i="10"/>
  <c r="I245" i="10"/>
  <c r="P389" i="10"/>
  <c r="AE84" i="10"/>
  <c r="Q12" i="10"/>
  <c r="F81" i="10"/>
  <c r="H99" i="10"/>
  <c r="AF243" i="10"/>
  <c r="X137" i="10"/>
  <c r="AB168" i="10"/>
  <c r="AC135" i="10"/>
  <c r="O93" i="10"/>
  <c r="N342" i="10"/>
  <c r="W408" i="10"/>
  <c r="L232" i="10"/>
  <c r="W170" i="10"/>
  <c r="X251" i="10"/>
  <c r="P76" i="10"/>
  <c r="L270" i="10"/>
  <c r="AF325" i="10"/>
  <c r="AF380" i="10"/>
  <c r="P178" i="10"/>
  <c r="AD311" i="10"/>
  <c r="O276" i="10"/>
  <c r="U374" i="10"/>
  <c r="F401" i="10"/>
  <c r="K242" i="10"/>
  <c r="AG14" i="10"/>
  <c r="AE124" i="10"/>
  <c r="AB42" i="10"/>
  <c r="AE44" i="10"/>
  <c r="N207" i="10"/>
  <c r="Z116" i="10"/>
  <c r="AE368" i="10"/>
  <c r="AD51" i="10"/>
  <c r="I166" i="10"/>
  <c r="W75" i="10"/>
  <c r="E141" i="10"/>
  <c r="W410" i="10"/>
  <c r="V149" i="10"/>
  <c r="AA113" i="10"/>
  <c r="L352" i="10"/>
  <c r="K192" i="10"/>
  <c r="L118" i="10"/>
  <c r="AH16" i="10"/>
  <c r="G169" i="10"/>
  <c r="Q202" i="10"/>
  <c r="AG96" i="10"/>
  <c r="K125" i="10"/>
  <c r="P211" i="10"/>
  <c r="AH198" i="10"/>
  <c r="X282" i="10"/>
  <c r="T338" i="10"/>
  <c r="X53" i="10"/>
  <c r="E204" i="10"/>
  <c r="E239" i="10"/>
  <c r="T5" i="10"/>
  <c r="Q366" i="10"/>
  <c r="V207" i="10"/>
  <c r="AF55" i="10"/>
  <c r="Q193" i="10"/>
  <c r="AA30" i="10"/>
  <c r="S190" i="10"/>
  <c r="F175" i="10"/>
  <c r="M199" i="10"/>
  <c r="AC153" i="10"/>
  <c r="T222" i="10"/>
  <c r="V7" i="10"/>
  <c r="V334" i="10"/>
  <c r="AC229" i="10"/>
  <c r="G194" i="10"/>
  <c r="L169" i="10"/>
  <c r="H19" i="10"/>
  <c r="AC228" i="10"/>
  <c r="S208" i="10"/>
  <c r="P206" i="10"/>
  <c r="U109" i="10"/>
  <c r="H373" i="10"/>
  <c r="W97" i="10"/>
  <c r="AF135" i="10"/>
  <c r="AA313" i="10"/>
  <c r="H141" i="10"/>
  <c r="AF216" i="10"/>
  <c r="M242" i="10"/>
  <c r="V53" i="10"/>
  <c r="AH232" i="10"/>
  <c r="F268" i="10"/>
  <c r="F279" i="10"/>
  <c r="AC247" i="10"/>
  <c r="Q376" i="10"/>
  <c r="V230" i="10"/>
  <c r="J228" i="10"/>
  <c r="O121" i="10"/>
  <c r="V385" i="10"/>
  <c r="J240" i="10"/>
  <c r="Y97" i="10"/>
  <c r="L231" i="10"/>
  <c r="I10" i="10"/>
  <c r="AH336" i="10"/>
  <c r="R220" i="10"/>
  <c r="R378" i="10"/>
  <c r="N89" i="10"/>
  <c r="G65" i="10"/>
  <c r="X80" i="10"/>
  <c r="AH230" i="10"/>
  <c r="AE11" i="10"/>
  <c r="AB47" i="10"/>
  <c r="K70" i="10"/>
  <c r="AH57" i="10"/>
  <c r="X113" i="10"/>
  <c r="AC207" i="10"/>
  <c r="U33" i="10"/>
  <c r="U329" i="10"/>
  <c r="Z398" i="10"/>
  <c r="E376" i="10"/>
  <c r="E234" i="10"/>
  <c r="E56" i="10"/>
  <c r="E85" i="10"/>
  <c r="T411" i="10"/>
  <c r="E297" i="10"/>
  <c r="E155" i="10"/>
  <c r="E315" i="10"/>
  <c r="X100" i="10"/>
  <c r="M169" i="10"/>
  <c r="K47" i="10"/>
  <c r="X131" i="10"/>
  <c r="AE47" i="10"/>
  <c r="X126" i="10"/>
  <c r="X134" i="10"/>
  <c r="AC184" i="10"/>
  <c r="M209" i="10"/>
  <c r="U117" i="10"/>
  <c r="Q149" i="10"/>
  <c r="Q33" i="10"/>
  <c r="W197" i="10"/>
  <c r="N115" i="10"/>
  <c r="U30" i="10"/>
  <c r="AF96" i="10"/>
  <c r="K72" i="10"/>
  <c r="T89" i="10"/>
  <c r="AB12" i="10"/>
  <c r="AD253" i="10"/>
  <c r="AA264" i="10"/>
  <c r="K150" i="10"/>
  <c r="W90" i="10"/>
  <c r="AG84" i="10"/>
  <c r="L201" i="10"/>
  <c r="AD351" i="10"/>
  <c r="P270" i="10"/>
  <c r="P240" i="10"/>
  <c r="AH36" i="10"/>
  <c r="N267" i="10"/>
  <c r="N122" i="10"/>
  <c r="R103" i="10"/>
  <c r="W277" i="10"/>
  <c r="F259" i="10"/>
  <c r="N319" i="10"/>
  <c r="AC53" i="10"/>
  <c r="X73" i="10"/>
  <c r="F157" i="10"/>
  <c r="I269" i="10"/>
  <c r="S161" i="10"/>
  <c r="Q171" i="10"/>
  <c r="AA380" i="10"/>
  <c r="AE274" i="10"/>
  <c r="M143" i="10"/>
  <c r="G163" i="10"/>
  <c r="P156" i="10"/>
  <c r="P220" i="10"/>
  <c r="N62" i="10"/>
  <c r="I38" i="10"/>
  <c r="AD37" i="10"/>
  <c r="H284" i="10"/>
  <c r="AC123" i="10"/>
  <c r="K158" i="10"/>
  <c r="J99" i="10"/>
  <c r="H204" i="10"/>
  <c r="M129" i="10"/>
  <c r="P289" i="10"/>
  <c r="Z369" i="10"/>
  <c r="AD151" i="10"/>
  <c r="N258" i="10"/>
  <c r="P11" i="10"/>
  <c r="Y206" i="10"/>
  <c r="R265" i="10"/>
  <c r="AD189" i="10"/>
  <c r="N126" i="10"/>
  <c r="R214" i="10"/>
  <c r="AE9" i="10"/>
  <c r="AE34" i="10"/>
  <c r="X378" i="10"/>
  <c r="AG71" i="10"/>
  <c r="AF236" i="10"/>
  <c r="G201" i="10"/>
  <c r="L206" i="10"/>
  <c r="W192" i="10"/>
  <c r="V153" i="10"/>
  <c r="AD143" i="10"/>
  <c r="R294" i="10"/>
  <c r="N295" i="10"/>
  <c r="M274" i="10"/>
  <c r="G150" i="10"/>
  <c r="K94" i="10"/>
  <c r="P170" i="10"/>
  <c r="R16" i="10"/>
  <c r="AA52" i="10"/>
  <c r="P251" i="10"/>
  <c r="AE194" i="10"/>
  <c r="H257" i="10"/>
  <c r="W30" i="10"/>
  <c r="J20" i="10"/>
  <c r="AE258" i="10"/>
  <c r="U389" i="10"/>
  <c r="H193" i="10"/>
  <c r="F99" i="10"/>
  <c r="G120" i="10"/>
  <c r="G127" i="10"/>
  <c r="Y83" i="10"/>
  <c r="G326" i="10"/>
  <c r="O396" i="10"/>
  <c r="S68" i="10"/>
  <c r="U34" i="10"/>
  <c r="T239" i="10"/>
  <c r="R73" i="10"/>
  <c r="Q404" i="10"/>
  <c r="O174" i="10"/>
  <c r="Z162" i="10"/>
  <c r="Q117" i="10"/>
  <c r="V393" i="10"/>
  <c r="V369" i="10"/>
  <c r="T317" i="10"/>
  <c r="AB140" i="10"/>
  <c r="O229" i="10"/>
  <c r="H231" i="10"/>
  <c r="M243" i="10"/>
  <c r="Q115" i="10"/>
  <c r="P175" i="10"/>
  <c r="S224" i="10"/>
  <c r="K135" i="10"/>
  <c r="AG372" i="10"/>
  <c r="Y242" i="10"/>
  <c r="T109" i="10"/>
  <c r="AE96" i="10"/>
  <c r="X175" i="10"/>
  <c r="AC324" i="10"/>
  <c r="J255" i="10"/>
  <c r="H371" i="10"/>
  <c r="X23" i="10"/>
  <c r="J384" i="10"/>
  <c r="AD357" i="10"/>
  <c r="AC318" i="10"/>
  <c r="AD122" i="10"/>
  <c r="AF120" i="10"/>
  <c r="M102" i="10"/>
  <c r="AC139" i="10"/>
  <c r="AD342" i="10"/>
  <c r="R366" i="10"/>
  <c r="Z325" i="10"/>
  <c r="F250" i="10"/>
  <c r="H166" i="10"/>
  <c r="S269" i="10"/>
  <c r="AA387" i="10"/>
  <c r="AH189" i="10"/>
  <c r="U229" i="10"/>
  <c r="AF211" i="10"/>
  <c r="Q337" i="10"/>
  <c r="F282" i="10"/>
  <c r="AD70" i="10"/>
  <c r="T184" i="10"/>
  <c r="L335" i="10"/>
  <c r="L310" i="10"/>
  <c r="J91" i="10"/>
  <c r="Q137" i="10"/>
  <c r="AH166" i="10"/>
  <c r="N84" i="10"/>
  <c r="P152" i="10"/>
  <c r="AF245" i="10"/>
  <c r="J114" i="10"/>
  <c r="V114" i="10"/>
  <c r="P161" i="10"/>
  <c r="Q121" i="10"/>
  <c r="U233" i="10"/>
  <c r="F85" i="10"/>
  <c r="X383" i="10"/>
  <c r="K368" i="10"/>
  <c r="R171" i="10"/>
  <c r="AF175" i="10"/>
  <c r="O405" i="10"/>
  <c r="L313" i="10"/>
  <c r="R388" i="10"/>
  <c r="K332" i="10"/>
  <c r="K155" i="10"/>
  <c r="Z52" i="10"/>
  <c r="U167" i="10"/>
  <c r="R195" i="10"/>
  <c r="AC71" i="10"/>
  <c r="Q357" i="10"/>
  <c r="Z241" i="10"/>
  <c r="AF229" i="10"/>
  <c r="I242" i="10"/>
  <c r="AC270" i="10"/>
  <c r="AD271" i="10"/>
  <c r="P391" i="10"/>
  <c r="AC269" i="10"/>
  <c r="AC95" i="10"/>
  <c r="AF89" i="10"/>
  <c r="K74" i="10"/>
  <c r="AB399" i="10"/>
  <c r="AH98" i="10"/>
  <c r="M255" i="10"/>
  <c r="G223" i="10"/>
  <c r="N239" i="10"/>
  <c r="AC97" i="10"/>
  <c r="Y396" i="10"/>
  <c r="K271" i="10"/>
  <c r="W222" i="10"/>
  <c r="G160" i="10"/>
  <c r="X195" i="10"/>
  <c r="R72" i="10"/>
  <c r="P16" i="10"/>
  <c r="AC7" i="10"/>
  <c r="S187" i="10"/>
  <c r="AB61" i="10"/>
  <c r="U407" i="10"/>
  <c r="Z358" i="10"/>
  <c r="AD383" i="10"/>
  <c r="Q400" i="10"/>
  <c r="AB144" i="10"/>
  <c r="I130" i="10"/>
  <c r="L192" i="10"/>
  <c r="AE400" i="10"/>
  <c r="R232" i="10"/>
  <c r="AD12" i="10"/>
  <c r="Z273" i="10"/>
  <c r="Z357" i="10"/>
  <c r="Z155" i="10"/>
  <c r="AC113" i="10"/>
  <c r="G320" i="10"/>
  <c r="L165" i="10"/>
  <c r="W308" i="10"/>
  <c r="O213" i="10"/>
  <c r="AF204" i="10"/>
  <c r="Q224" i="10"/>
  <c r="J41" i="10"/>
  <c r="L150" i="10"/>
  <c r="AB397" i="10"/>
  <c r="J230" i="10"/>
  <c r="W33" i="10"/>
  <c r="AH330" i="10"/>
  <c r="L262" i="10"/>
  <c r="I246" i="10"/>
  <c r="AC81" i="10"/>
  <c r="N45" i="10"/>
  <c r="AD262" i="10"/>
  <c r="M340" i="10"/>
  <c r="L187" i="10"/>
  <c r="H266" i="10"/>
  <c r="V176" i="10"/>
  <c r="I408" i="10"/>
  <c r="X129" i="10"/>
  <c r="Y23" i="10"/>
  <c r="E277" i="10"/>
  <c r="E149" i="10"/>
  <c r="Z245" i="10"/>
  <c r="AH368" i="10"/>
  <c r="P55" i="10"/>
  <c r="K140" i="10"/>
  <c r="AC11" i="10"/>
  <c r="Z209" i="10"/>
  <c r="O147" i="10"/>
  <c r="AG8" i="10"/>
  <c r="V215" i="10"/>
  <c r="P132" i="10"/>
  <c r="AA218" i="10"/>
  <c r="K123" i="10"/>
  <c r="W10" i="10"/>
  <c r="N346" i="10"/>
  <c r="AB159" i="10"/>
  <c r="E171" i="10"/>
  <c r="E177" i="10"/>
  <c r="E193" i="10"/>
  <c r="E308" i="10"/>
  <c r="E387" i="10"/>
  <c r="N88" i="10"/>
  <c r="Y187" i="10"/>
  <c r="G336" i="10"/>
  <c r="N269" i="10"/>
  <c r="L276" i="10"/>
  <c r="Z207" i="10"/>
  <c r="F189" i="10"/>
  <c r="AA235" i="10"/>
  <c r="J104" i="10"/>
  <c r="G182" i="10"/>
  <c r="Y110" i="10"/>
  <c r="H161" i="10"/>
  <c r="V243" i="10"/>
  <c r="O258" i="10"/>
  <c r="W212" i="10"/>
  <c r="AB83" i="10"/>
  <c r="Z361" i="10"/>
  <c r="L241" i="10"/>
  <c r="W176" i="10"/>
  <c r="K215" i="10"/>
  <c r="Z74" i="10"/>
  <c r="AE227" i="10"/>
  <c r="T92" i="10"/>
  <c r="Y254" i="10"/>
  <c r="P259" i="10"/>
  <c r="I352" i="10"/>
  <c r="F210" i="10"/>
  <c r="K224" i="10"/>
  <c r="K177" i="10"/>
  <c r="O399" i="10"/>
  <c r="N187" i="10"/>
  <c r="T45" i="10"/>
  <c r="AH21" i="10"/>
  <c r="P148" i="10"/>
  <c r="F369" i="10"/>
  <c r="J254" i="10"/>
  <c r="AC328" i="10"/>
  <c r="R86" i="10"/>
  <c r="V26" i="10"/>
  <c r="W48" i="10"/>
  <c r="H392" i="10"/>
  <c r="Z318" i="10"/>
  <c r="X240" i="10"/>
  <c r="G263" i="10"/>
  <c r="AA82" i="10"/>
  <c r="F361" i="10"/>
  <c r="AA325" i="10"/>
  <c r="AF391" i="10"/>
  <c r="M42" i="10"/>
  <c r="I321" i="10"/>
  <c r="W72" i="10"/>
  <c r="U237" i="10"/>
  <c r="X208" i="10"/>
  <c r="W386" i="10"/>
  <c r="AD230" i="10"/>
  <c r="AG246" i="10"/>
  <c r="AC111" i="10"/>
  <c r="AG112" i="10"/>
  <c r="M122" i="10"/>
  <c r="AA75" i="10"/>
  <c r="AA180" i="10"/>
  <c r="AE105" i="10"/>
  <c r="M172" i="10"/>
  <c r="S230" i="10"/>
  <c r="Z102" i="10"/>
  <c r="J73" i="10"/>
  <c r="R143" i="10"/>
  <c r="AD123" i="10"/>
  <c r="K201" i="10"/>
  <c r="J140" i="10"/>
  <c r="T299" i="10"/>
  <c r="AF143" i="10"/>
  <c r="AH351" i="10"/>
  <c r="AC25" i="10"/>
  <c r="AF138" i="10"/>
  <c r="O318" i="10"/>
  <c r="AH248" i="10"/>
  <c r="N195" i="10"/>
  <c r="X228" i="10"/>
  <c r="G397" i="10"/>
  <c r="Q318" i="10"/>
  <c r="I106" i="10"/>
  <c r="T170" i="10"/>
  <c r="AB133" i="10"/>
  <c r="AG329" i="10"/>
  <c r="AD301" i="10"/>
  <c r="AG252" i="10"/>
  <c r="AA100" i="10"/>
  <c r="P255" i="10"/>
  <c r="AG241" i="10"/>
  <c r="AG174" i="10"/>
  <c r="U332" i="10"/>
  <c r="Z148" i="10"/>
  <c r="L145" i="10"/>
  <c r="N213" i="10"/>
  <c r="AG85" i="10"/>
  <c r="V287" i="10"/>
  <c r="L257" i="10"/>
  <c r="AD148" i="10"/>
  <c r="F264" i="10"/>
  <c r="V297" i="10"/>
  <c r="P151" i="10"/>
  <c r="R92" i="10"/>
  <c r="AD17" i="10"/>
  <c r="V223" i="10"/>
  <c r="G174" i="10"/>
  <c r="AA257" i="10"/>
  <c r="AH64" i="10"/>
  <c r="AB396" i="10"/>
  <c r="AE158" i="10"/>
  <c r="Z164" i="10"/>
  <c r="P239" i="10"/>
  <c r="W92" i="10"/>
  <c r="G37" i="10"/>
  <c r="U224" i="10"/>
  <c r="T286" i="10"/>
  <c r="E281" i="10"/>
  <c r="E327" i="10"/>
  <c r="E213" i="10"/>
  <c r="E32" i="10"/>
  <c r="E151" i="10"/>
  <c r="E23" i="10"/>
  <c r="O148" i="10"/>
  <c r="K49" i="10"/>
  <c r="AB227" i="10"/>
  <c r="Z95" i="10"/>
  <c r="AF386" i="10"/>
  <c r="Y39" i="10"/>
  <c r="Z216" i="10"/>
  <c r="AE215" i="10"/>
  <c r="W260" i="10"/>
  <c r="N77" i="10"/>
  <c r="Y10" i="10"/>
  <c r="Q9" i="10"/>
  <c r="AB82" i="10"/>
  <c r="X209" i="10"/>
  <c r="R84" i="10"/>
  <c r="AB48" i="10"/>
  <c r="AE256" i="10"/>
  <c r="U364" i="10"/>
  <c r="Q125" i="10"/>
  <c r="AC43" i="10"/>
  <c r="Q239" i="10"/>
  <c r="Y91" i="10"/>
  <c r="AH131" i="10"/>
  <c r="W196" i="10"/>
  <c r="O69" i="10"/>
  <c r="F120" i="10"/>
  <c r="V9" i="10"/>
  <c r="AG357" i="10"/>
  <c r="Y301" i="10"/>
  <c r="R301" i="10"/>
  <c r="T164" i="10"/>
  <c r="Y151" i="10"/>
  <c r="AF111" i="10"/>
  <c r="X82" i="10"/>
  <c r="AH210" i="10"/>
  <c r="L21" i="10"/>
  <c r="R152" i="10"/>
  <c r="Y30" i="10"/>
  <c r="F325" i="10"/>
  <c r="AD272" i="10"/>
  <c r="AC92" i="10"/>
  <c r="I28" i="10"/>
  <c r="Q66" i="10"/>
  <c r="G240" i="10"/>
  <c r="Y125" i="10"/>
  <c r="G195" i="10"/>
  <c r="Q61" i="10"/>
  <c r="S199" i="10"/>
  <c r="V279" i="10"/>
  <c r="L252" i="10"/>
  <c r="Z167" i="10"/>
  <c r="J265" i="10"/>
  <c r="AF57" i="10"/>
  <c r="X166" i="10"/>
  <c r="W159" i="10"/>
  <c r="S319" i="10"/>
  <c r="P233" i="10"/>
  <c r="G251" i="10"/>
  <c r="F47" i="10"/>
  <c r="G208" i="10"/>
  <c r="G231" i="10"/>
  <c r="P204" i="10"/>
  <c r="AF73" i="10"/>
  <c r="T246" i="10"/>
  <c r="AG103" i="10"/>
  <c r="V164" i="10"/>
  <c r="J279" i="10"/>
  <c r="K160" i="10"/>
  <c r="J220" i="10"/>
  <c r="F35" i="10"/>
  <c r="AD157" i="10"/>
  <c r="X154" i="10"/>
  <c r="M150" i="10"/>
  <c r="S220" i="10"/>
  <c r="F368" i="10"/>
  <c r="N230" i="10"/>
  <c r="AC311" i="10"/>
  <c r="R259" i="10"/>
  <c r="AD180" i="10"/>
  <c r="J163" i="10"/>
  <c r="H133" i="10"/>
  <c r="Y82" i="10"/>
  <c r="M266" i="10"/>
  <c r="AG27" i="10"/>
  <c r="AF110" i="10"/>
  <c r="I64" i="10"/>
  <c r="V145" i="10"/>
  <c r="L140" i="10"/>
  <c r="AG118" i="10"/>
  <c r="L84" i="10"/>
  <c r="L147" i="10"/>
  <c r="U63" i="10"/>
  <c r="S166" i="10"/>
  <c r="L160" i="10"/>
  <c r="AA249" i="10"/>
  <c r="AC278" i="10"/>
  <c r="M260" i="10"/>
  <c r="AD163" i="10"/>
  <c r="W150" i="10"/>
  <c r="U176" i="10"/>
  <c r="AG66" i="10"/>
  <c r="Y327" i="10"/>
  <c r="P342" i="10"/>
  <c r="R226" i="10"/>
  <c r="AH63" i="10"/>
  <c r="AH298" i="10"/>
  <c r="U8" i="10"/>
  <c r="W67" i="10"/>
  <c r="S295" i="10"/>
  <c r="R128" i="10"/>
  <c r="V295" i="10"/>
  <c r="R209" i="10"/>
  <c r="M210" i="10"/>
  <c r="AC72" i="10"/>
  <c r="Y224" i="10"/>
  <c r="AA344" i="10"/>
  <c r="AG226" i="10"/>
  <c r="J359" i="10"/>
  <c r="G269" i="10"/>
  <c r="AF382" i="10"/>
  <c r="J258" i="10"/>
  <c r="Y275" i="10"/>
  <c r="Q165" i="10"/>
  <c r="AC347" i="10"/>
  <c r="M402" i="10"/>
  <c r="R191" i="10"/>
  <c r="AB382" i="10"/>
  <c r="W13" i="10"/>
  <c r="H191" i="10"/>
  <c r="AH194" i="10"/>
  <c r="AD337" i="10"/>
  <c r="N373" i="10"/>
  <c r="L178" i="10"/>
  <c r="V278" i="10"/>
  <c r="W367" i="10"/>
  <c r="AD263" i="10"/>
  <c r="Y86" i="10"/>
  <c r="Q118" i="10"/>
  <c r="G342" i="10"/>
  <c r="AE89" i="10"/>
  <c r="R7" i="10"/>
  <c r="AH222" i="10"/>
  <c r="Q389" i="10"/>
  <c r="K256" i="10"/>
  <c r="W356" i="10"/>
  <c r="G403" i="10"/>
  <c r="G145" i="10"/>
  <c r="K277" i="10"/>
  <c r="AG312" i="10"/>
  <c r="AC33" i="10"/>
  <c r="E313" i="10"/>
  <c r="E178" i="10"/>
  <c r="E369" i="10"/>
  <c r="E163" i="10"/>
  <c r="E182" i="10"/>
  <c r="E345" i="10"/>
  <c r="AH204" i="10"/>
  <c r="K310" i="10"/>
  <c r="L381" i="10"/>
  <c r="AH239" i="10"/>
  <c r="H95" i="10"/>
  <c r="V345" i="10"/>
  <c r="N16" i="10"/>
  <c r="AC394" i="10"/>
  <c r="Y370" i="10"/>
  <c r="X203" i="10"/>
  <c r="L93" i="10"/>
  <c r="AH134" i="10"/>
  <c r="N130" i="10"/>
  <c r="Z40" i="10"/>
  <c r="F137" i="10"/>
  <c r="T191" i="10"/>
  <c r="M225" i="10"/>
  <c r="Y399" i="10"/>
  <c r="P361" i="10"/>
  <c r="L69" i="10"/>
  <c r="S261" i="10"/>
  <c r="F301" i="10"/>
  <c r="H358" i="10"/>
  <c r="V225" i="10"/>
  <c r="AE240" i="10"/>
  <c r="W9" i="10"/>
  <c r="I31" i="10"/>
  <c r="AC250" i="10"/>
  <c r="T229" i="10"/>
  <c r="AH176" i="10"/>
  <c r="Z283" i="10"/>
  <c r="W405" i="10"/>
  <c r="N164" i="10"/>
  <c r="AD160" i="10"/>
  <c r="S140" i="10"/>
  <c r="R110" i="10"/>
  <c r="I211" i="10"/>
  <c r="V64" i="10"/>
  <c r="AD275" i="10"/>
  <c r="P42" i="10"/>
  <c r="T214" i="10"/>
  <c r="J404" i="10"/>
  <c r="Y60" i="10"/>
  <c r="I358" i="10"/>
  <c r="T154" i="10"/>
  <c r="L336" i="10"/>
  <c r="G45" i="10"/>
  <c r="AD229" i="10"/>
  <c r="AH156" i="10"/>
  <c r="F323" i="10"/>
  <c r="AB60" i="10"/>
  <c r="U272" i="10"/>
  <c r="G158" i="10"/>
  <c r="S226" i="10"/>
  <c r="AH333" i="10"/>
  <c r="AC279" i="10"/>
  <c r="AD343" i="10"/>
  <c r="O79" i="10"/>
  <c r="AF248" i="10"/>
  <c r="Y117" i="10"/>
  <c r="AD193" i="10"/>
  <c r="T181" i="10"/>
  <c r="AE347" i="10"/>
  <c r="G144" i="10"/>
  <c r="Y282" i="10"/>
  <c r="J259" i="10"/>
  <c r="Q254" i="10"/>
  <c r="AC408" i="10"/>
  <c r="Q176" i="10"/>
  <c r="AF112" i="10"/>
  <c r="K209" i="10"/>
  <c r="Q386" i="10"/>
  <c r="U268" i="10"/>
  <c r="N234" i="10"/>
  <c r="V197" i="10"/>
  <c r="O100" i="10"/>
  <c r="I19" i="10"/>
  <c r="T365" i="10"/>
  <c r="F121" i="10"/>
  <c r="AG287" i="10"/>
  <c r="AF267" i="10"/>
  <c r="R104" i="10"/>
  <c r="P15" i="10"/>
  <c r="AF336" i="10"/>
  <c r="AA196" i="10"/>
  <c r="O251" i="10"/>
  <c r="U41" i="10"/>
  <c r="AA169" i="10"/>
  <c r="L89" i="10"/>
  <c r="AA153" i="10"/>
  <c r="Y193" i="10"/>
  <c r="M151" i="10"/>
  <c r="AB124" i="10"/>
  <c r="S13" i="10"/>
  <c r="M104" i="10"/>
  <c r="X117" i="10"/>
  <c r="Y55" i="10"/>
  <c r="U236" i="10"/>
  <c r="T190" i="10"/>
  <c r="M54" i="10"/>
  <c r="Y126" i="10"/>
  <c r="M47" i="10"/>
  <c r="W130" i="10"/>
  <c r="W100" i="10"/>
  <c r="Y228" i="10"/>
  <c r="J369" i="10"/>
  <c r="F23" i="10"/>
  <c r="X268" i="10"/>
  <c r="X13" i="10"/>
  <c r="AE279" i="10"/>
  <c r="U28" i="10"/>
  <c r="Y215" i="10"/>
  <c r="G31" i="10"/>
  <c r="Z143" i="10"/>
  <c r="R365" i="10"/>
  <c r="W261" i="10"/>
  <c r="Q142" i="10"/>
  <c r="R109" i="10"/>
  <c r="W22" i="10"/>
  <c r="T284" i="10"/>
  <c r="T195" i="10"/>
  <c r="AD327" i="10"/>
  <c r="AC105" i="10"/>
  <c r="AD273" i="10"/>
  <c r="AH26" i="10"/>
  <c r="X156" i="10"/>
  <c r="T208" i="10"/>
  <c r="N174" i="10"/>
  <c r="O253" i="10"/>
  <c r="T213" i="10"/>
  <c r="AA385" i="10"/>
  <c r="AH13" i="10"/>
  <c r="J231" i="10"/>
  <c r="T100" i="10"/>
  <c r="W172" i="10"/>
  <c r="S147" i="10"/>
  <c r="S138" i="10"/>
  <c r="Y100" i="10"/>
  <c r="N12" i="10"/>
  <c r="AA53" i="10"/>
  <c r="R240" i="10"/>
  <c r="U105" i="10"/>
  <c r="AC329" i="10"/>
  <c r="V379" i="10"/>
  <c r="H340" i="10"/>
  <c r="X220" i="10"/>
  <c r="F253" i="10"/>
  <c r="M12" i="10"/>
  <c r="N381" i="10"/>
  <c r="AC295" i="10"/>
  <c r="E197" i="10"/>
  <c r="E53" i="10"/>
  <c r="E209" i="10"/>
  <c r="E113" i="10"/>
  <c r="E328" i="10"/>
  <c r="G273" i="10"/>
  <c r="AD99" i="10"/>
  <c r="Q152" i="10"/>
  <c r="G63" i="10"/>
  <c r="W140" i="10"/>
  <c r="X225" i="10"/>
  <c r="R242" i="10"/>
  <c r="AC178" i="10"/>
  <c r="S28" i="10"/>
  <c r="X321" i="10"/>
  <c r="P118" i="10"/>
  <c r="G364" i="10"/>
  <c r="U148" i="10"/>
  <c r="AC193" i="10"/>
  <c r="I44" i="10"/>
  <c r="M238" i="10"/>
  <c r="Q29" i="10"/>
  <c r="K247" i="10"/>
  <c r="G267" i="10"/>
  <c r="S213" i="10"/>
  <c r="AC14" i="10"/>
  <c r="J300" i="10"/>
  <c r="AC204" i="10"/>
  <c r="S116" i="10"/>
  <c r="Q179" i="10"/>
  <c r="Y255" i="10"/>
  <c r="V188" i="10"/>
  <c r="U226" i="10"/>
  <c r="X149" i="10"/>
  <c r="Y279" i="10"/>
  <c r="AB354" i="10"/>
  <c r="Z24" i="10"/>
  <c r="AH117" i="10"/>
  <c r="AD137" i="10"/>
  <c r="J206" i="10"/>
  <c r="AA279" i="10"/>
  <c r="AE377" i="10"/>
  <c r="W143" i="10"/>
  <c r="J23" i="10"/>
  <c r="I248" i="10"/>
  <c r="Q233" i="10"/>
  <c r="U386" i="10"/>
  <c r="R193" i="10"/>
  <c r="Q126" i="10"/>
  <c r="R248" i="10"/>
  <c r="J324" i="10"/>
  <c r="Y400" i="10"/>
  <c r="AG151" i="10"/>
  <c r="F294" i="10"/>
  <c r="J130" i="10"/>
  <c r="Z64" i="10"/>
  <c r="AG239" i="10"/>
  <c r="S240" i="10"/>
  <c r="U15" i="10"/>
  <c r="T64" i="10"/>
  <c r="Y310" i="10"/>
  <c r="L130" i="10"/>
  <c r="H323" i="10"/>
  <c r="Y389" i="10"/>
  <c r="AA274" i="10"/>
  <c r="X140" i="10"/>
  <c r="AF43" i="10"/>
  <c r="AC171" i="10"/>
  <c r="AC398" i="10"/>
  <c r="AF153" i="10"/>
  <c r="I51" i="10"/>
  <c r="W181" i="10"/>
  <c r="I303" i="10"/>
  <c r="AD279" i="10"/>
  <c r="K112" i="10"/>
  <c r="AB234" i="10"/>
  <c r="X260" i="10"/>
  <c r="AD15" i="10"/>
  <c r="AB261" i="10"/>
  <c r="Q240" i="10"/>
  <c r="N221" i="10"/>
  <c r="J50" i="10"/>
  <c r="Q302" i="10"/>
  <c r="P258" i="10"/>
  <c r="AA262" i="10"/>
  <c r="AA151" i="10"/>
  <c r="G113" i="10"/>
  <c r="X365" i="10"/>
  <c r="J347" i="10"/>
  <c r="P278" i="10"/>
  <c r="O241" i="10"/>
  <c r="P49" i="10"/>
  <c r="G234" i="10"/>
  <c r="AE159" i="10"/>
  <c r="M179" i="10"/>
  <c r="K361" i="10"/>
  <c r="V32" i="10"/>
  <c r="G313" i="10"/>
  <c r="T120" i="10"/>
  <c r="Z208" i="10"/>
  <c r="Q392" i="10"/>
  <c r="R66" i="10"/>
  <c r="R237" i="10"/>
  <c r="AE365" i="10"/>
  <c r="AF239" i="10"/>
  <c r="AC296" i="10"/>
  <c r="U44" i="10"/>
  <c r="AB148" i="10"/>
  <c r="X103" i="10"/>
  <c r="J202" i="10"/>
  <c r="H235" i="10"/>
  <c r="K305" i="10"/>
  <c r="T270" i="10"/>
  <c r="P181" i="10"/>
  <c r="V328" i="10"/>
  <c r="Y27" i="10"/>
  <c r="AD405" i="10"/>
  <c r="F9" i="10"/>
  <c r="J382" i="10"/>
  <c r="F341" i="10"/>
  <c r="L285" i="10"/>
  <c r="W335" i="10"/>
  <c r="R96" i="10"/>
  <c r="K378" i="10"/>
  <c r="AG53" i="10"/>
  <c r="V103" i="10"/>
  <c r="AD250" i="10"/>
  <c r="T73" i="10"/>
  <c r="Y278" i="10"/>
  <c r="U383" i="10"/>
  <c r="X42" i="10"/>
  <c r="AF31" i="10"/>
  <c r="Q255" i="10"/>
  <c r="W57" i="10"/>
  <c r="K10" i="10"/>
  <c r="V147" i="10"/>
  <c r="T70" i="10"/>
  <c r="K132" i="10"/>
  <c r="AB377" i="10"/>
  <c r="P209" i="10"/>
  <c r="L111" i="10"/>
  <c r="AC63" i="10"/>
  <c r="AF177" i="10"/>
  <c r="Z239" i="10"/>
  <c r="AG373" i="10"/>
  <c r="AE389" i="10"/>
  <c r="AG192" i="10"/>
  <c r="Q320" i="10"/>
  <c r="N292" i="10"/>
  <c r="O256" i="10"/>
  <c r="AC203" i="10"/>
  <c r="T390" i="10"/>
  <c r="V245" i="10"/>
  <c r="AA363" i="10"/>
  <c r="AC34" i="10"/>
  <c r="AF257" i="10"/>
  <c r="L217" i="10"/>
  <c r="R381" i="10"/>
  <c r="AF77" i="10"/>
  <c r="R316" i="10"/>
  <c r="X227" i="10"/>
  <c r="Z261" i="10"/>
  <c r="V404" i="10"/>
  <c r="Y130" i="10"/>
  <c r="K382" i="10"/>
  <c r="M272" i="10"/>
  <c r="N105" i="10"/>
  <c r="AD283" i="10"/>
  <c r="M404" i="10"/>
  <c r="AC45" i="10"/>
  <c r="N240" i="10"/>
  <c r="S40" i="10"/>
  <c r="U241" i="10"/>
  <c r="X292" i="10"/>
  <c r="P23" i="10"/>
  <c r="P61" i="10"/>
  <c r="N400" i="10"/>
  <c r="L363" i="10"/>
  <c r="G175" i="10"/>
  <c r="S19" i="10"/>
  <c r="T395" i="10"/>
  <c r="U353" i="10"/>
  <c r="X19" i="10"/>
  <c r="L174" i="10"/>
  <c r="V10" i="10"/>
  <c r="AG335" i="10"/>
  <c r="O371" i="10"/>
  <c r="AB304" i="10"/>
  <c r="O30" i="10"/>
  <c r="V343" i="10"/>
  <c r="AD39" i="10"/>
  <c r="P245" i="10"/>
  <c r="I68" i="10"/>
  <c r="J323" i="10"/>
  <c r="Q108" i="10"/>
  <c r="J150" i="10"/>
  <c r="X393" i="10"/>
  <c r="P246" i="10"/>
  <c r="J175" i="10"/>
  <c r="AB262" i="10"/>
  <c r="V78" i="10"/>
  <c r="K45" i="10"/>
  <c r="AC98" i="10"/>
  <c r="X277" i="10"/>
  <c r="AG199" i="10"/>
  <c r="Y262" i="10"/>
  <c r="G329" i="10"/>
  <c r="N124" i="10"/>
  <c r="Q183" i="10"/>
  <c r="O201" i="10"/>
  <c r="AG324" i="10"/>
  <c r="Y16" i="10"/>
  <c r="O408" i="10"/>
  <c r="Z253" i="10"/>
  <c r="AC108" i="10"/>
  <c r="L222" i="10"/>
  <c r="AH273" i="10"/>
  <c r="Y172" i="10"/>
  <c r="AF45" i="10"/>
  <c r="AG237" i="10"/>
  <c r="G198" i="10"/>
  <c r="R203" i="10"/>
  <c r="X279" i="10"/>
  <c r="X357" i="10"/>
  <c r="O168" i="10"/>
  <c r="X74" i="10"/>
  <c r="AC327" i="10"/>
  <c r="Y59" i="10"/>
  <c r="AG26" i="10"/>
  <c r="AB285" i="10"/>
  <c r="V229" i="10"/>
  <c r="Y42" i="10"/>
  <c r="F176" i="10"/>
  <c r="Y175" i="10"/>
  <c r="Q64" i="10"/>
  <c r="T39" i="10"/>
  <c r="AD138" i="10"/>
  <c r="T72" i="10"/>
  <c r="J364" i="10"/>
  <c r="Y18" i="10"/>
  <c r="U18" i="10"/>
  <c r="I225" i="10"/>
  <c r="P293" i="10"/>
  <c r="AE355" i="10"/>
  <c r="AC169" i="10"/>
  <c r="T329" i="10"/>
  <c r="R283" i="10"/>
  <c r="AC116" i="10"/>
  <c r="M119" i="10"/>
  <c r="Z28" i="10"/>
  <c r="AE251" i="10"/>
  <c r="X114" i="10"/>
  <c r="AH294" i="10"/>
  <c r="T272" i="10"/>
  <c r="U253" i="10"/>
  <c r="M153" i="10"/>
  <c r="AA46" i="10"/>
  <c r="AC158" i="10"/>
  <c r="AF342" i="10"/>
  <c r="F275" i="10"/>
  <c r="AB302" i="10"/>
  <c r="Y76" i="10"/>
  <c r="R375" i="10"/>
  <c r="Z268" i="10"/>
  <c r="I161" i="10"/>
  <c r="R361" i="10"/>
  <c r="R385" i="10"/>
  <c r="T18" i="10"/>
  <c r="U135" i="10"/>
  <c r="AB66" i="10"/>
  <c r="U82" i="10"/>
  <c r="H164" i="10"/>
  <c r="Y180" i="10"/>
  <c r="Y274" i="10"/>
  <c r="AG342" i="10"/>
  <c r="AA390" i="10"/>
  <c r="J89" i="10"/>
  <c r="AH76" i="10"/>
  <c r="Z298" i="10"/>
  <c r="G249" i="10"/>
  <c r="W151" i="10"/>
  <c r="H107" i="10"/>
  <c r="X303" i="10"/>
  <c r="AA256" i="10"/>
  <c r="J264" i="10"/>
  <c r="Y241" i="10"/>
  <c r="T255" i="10"/>
  <c r="AE199" i="10"/>
  <c r="AH312" i="10"/>
  <c r="AG156" i="10"/>
  <c r="V231" i="10"/>
  <c r="AG117" i="10"/>
  <c r="R32" i="10"/>
  <c r="R254" i="10"/>
  <c r="AB228" i="10"/>
  <c r="AE354" i="10"/>
  <c r="F399" i="10"/>
  <c r="I50" i="10"/>
  <c r="H277" i="10"/>
  <c r="AC232" i="10"/>
  <c r="U314" i="10"/>
  <c r="I86" i="10"/>
  <c r="G270" i="10"/>
  <c r="M10" i="10"/>
  <c r="R221" i="10"/>
  <c r="W251" i="10"/>
  <c r="K288" i="10"/>
  <c r="AC91" i="10"/>
  <c r="AF297" i="10"/>
  <c r="E210" i="10"/>
  <c r="E257" i="10"/>
  <c r="X219" i="10"/>
  <c r="I229" i="10"/>
  <c r="M278" i="10"/>
  <c r="X15" i="10"/>
  <c r="M388" i="10"/>
  <c r="N157" i="10"/>
  <c r="F232" i="10"/>
  <c r="V359" i="10"/>
  <c r="R266" i="10"/>
  <c r="W397" i="10"/>
  <c r="X401" i="10"/>
  <c r="AD26" i="10"/>
  <c r="T30" i="10"/>
  <c r="O351" i="10"/>
  <c r="U93" i="10"/>
  <c r="Q210" i="10"/>
  <c r="X257" i="10"/>
  <c r="AC378" i="10"/>
  <c r="L121" i="10"/>
  <c r="AD247" i="10"/>
  <c r="F4" i="10"/>
  <c r="E219" i="10"/>
  <c r="Z410" i="10"/>
  <c r="Z412" i="10" s="1"/>
  <c r="E129" i="10"/>
  <c r="E162" i="10"/>
  <c r="E252" i="10"/>
  <c r="N411" i="10"/>
  <c r="P189" i="10"/>
  <c r="X214" i="10"/>
  <c r="P128" i="10"/>
  <c r="AD363" i="10"/>
  <c r="AC208" i="10"/>
  <c r="V127" i="10"/>
  <c r="Y261" i="10"/>
  <c r="W184" i="10"/>
  <c r="H382" i="10"/>
  <c r="Y207" i="10"/>
  <c r="AE394" i="10"/>
  <c r="K374" i="10"/>
  <c r="G35" i="10"/>
  <c r="K321" i="10"/>
  <c r="M282" i="10"/>
  <c r="V23" i="10"/>
  <c r="AB90" i="10"/>
  <c r="G178" i="10"/>
  <c r="W276" i="10"/>
  <c r="AA87" i="10"/>
  <c r="L279" i="10"/>
  <c r="AE204" i="10"/>
  <c r="AF388" i="10"/>
  <c r="G54" i="10"/>
  <c r="N177" i="10"/>
  <c r="K318" i="10"/>
  <c r="L239" i="10"/>
  <c r="H401" i="10"/>
  <c r="K104" i="10"/>
  <c r="I142" i="10"/>
  <c r="AH218" i="10"/>
  <c r="U201" i="10"/>
  <c r="AE277" i="10"/>
  <c r="R132" i="10"/>
  <c r="AD119" i="10"/>
  <c r="AE249" i="10"/>
  <c r="M57" i="10"/>
  <c r="O216" i="10"/>
  <c r="AA401" i="10"/>
  <c r="P386" i="10"/>
  <c r="I372" i="10"/>
  <c r="H255" i="10"/>
  <c r="O61" i="10"/>
  <c r="I120" i="10"/>
  <c r="I43" i="10"/>
  <c r="P116" i="10"/>
  <c r="G59" i="10"/>
  <c r="P225" i="10"/>
  <c r="Q24" i="10"/>
  <c r="AE39" i="10"/>
  <c r="T142" i="10"/>
  <c r="X226" i="10"/>
  <c r="AB254" i="10"/>
  <c r="X161" i="10"/>
  <c r="X183" i="10"/>
  <c r="AF338" i="10"/>
  <c r="T65" i="10"/>
  <c r="K186" i="10"/>
  <c r="AA213" i="10"/>
  <c r="I183" i="10"/>
  <c r="Y181" i="10"/>
  <c r="G152" i="10"/>
  <c r="L405" i="10"/>
  <c r="AG79" i="10"/>
  <c r="I347" i="10"/>
  <c r="F347" i="10"/>
  <c r="H174" i="10"/>
  <c r="Z402" i="10"/>
  <c r="V179" i="10"/>
  <c r="Z57" i="10"/>
  <c r="AB146" i="10"/>
  <c r="M25" i="10"/>
  <c r="AG236" i="10"/>
  <c r="K136" i="10"/>
  <c r="Z226" i="10"/>
  <c r="AB63" i="10"/>
  <c r="K399" i="10"/>
  <c r="AB241" i="10"/>
  <c r="AC195" i="10"/>
  <c r="I83" i="10"/>
  <c r="R394" i="10"/>
  <c r="AB132" i="10"/>
  <c r="Q277" i="10"/>
  <c r="AD269" i="10"/>
  <c r="O119" i="10"/>
  <c r="K151" i="10"/>
  <c r="Q140" i="10"/>
  <c r="AB288" i="10"/>
  <c r="AG234" i="10"/>
  <c r="R168" i="10"/>
  <c r="R165" i="10"/>
  <c r="AE181" i="10"/>
  <c r="V211" i="10"/>
  <c r="O289" i="10"/>
  <c r="Y218" i="10"/>
  <c r="H207" i="10"/>
  <c r="K19" i="10"/>
  <c r="M217" i="10"/>
  <c r="G183" i="10"/>
  <c r="AG175" i="10"/>
  <c r="AA149" i="10"/>
  <c r="H96" i="10"/>
  <c r="AF47" i="10"/>
  <c r="P238" i="10"/>
  <c r="U270" i="10"/>
  <c r="U278" i="10"/>
  <c r="O122" i="10"/>
  <c r="Y37" i="10"/>
  <c r="R95" i="10"/>
  <c r="V353" i="10"/>
  <c r="AF170" i="10"/>
  <c r="M315" i="10"/>
  <c r="T99" i="10"/>
  <c r="Q347" i="10"/>
  <c r="G136" i="10"/>
  <c r="S62" i="10"/>
  <c r="U398" i="10"/>
  <c r="R81" i="10"/>
  <c r="AE346" i="10"/>
  <c r="AH375" i="10"/>
  <c r="AD398" i="10"/>
  <c r="AD164" i="10"/>
  <c r="Y316" i="10"/>
  <c r="J52" i="10"/>
  <c r="Q170" i="10"/>
  <c r="T177" i="10"/>
  <c r="AC179" i="10"/>
  <c r="AE359" i="10"/>
  <c r="Y407" i="10"/>
  <c r="AE211" i="10"/>
  <c r="X215" i="10"/>
  <c r="J242" i="10"/>
  <c r="M201" i="10"/>
  <c r="T49" i="10"/>
  <c r="Y116" i="10"/>
  <c r="AB150" i="10"/>
  <c r="J405" i="10"/>
  <c r="S192" i="10"/>
  <c r="Y166" i="10"/>
  <c r="Z236" i="10"/>
  <c r="O112" i="10"/>
  <c r="K269" i="10"/>
  <c r="AB127" i="10"/>
  <c r="L120" i="10"/>
  <c r="AB96" i="10"/>
  <c r="S265" i="10"/>
  <c r="F37" i="10"/>
  <c r="AE369" i="10"/>
  <c r="W259" i="10"/>
  <c r="J247" i="10"/>
  <c r="I107" i="10"/>
  <c r="Q22" i="10"/>
  <c r="Z203" i="10"/>
  <c r="AA29" i="10"/>
  <c r="G317" i="10"/>
  <c r="AF410" i="10"/>
  <c r="AF412" i="10" s="1"/>
  <c r="E65" i="10"/>
  <c r="E87" i="10"/>
  <c r="E291" i="10"/>
  <c r="E103" i="10"/>
  <c r="E42" i="10"/>
  <c r="E318" i="10"/>
  <c r="R116" i="10"/>
  <c r="Z339" i="10"/>
  <c r="M235" i="10"/>
  <c r="T111" i="10"/>
  <c r="L9" i="10"/>
  <c r="S58" i="10"/>
  <c r="Z138" i="10"/>
  <c r="F224" i="10"/>
  <c r="H183" i="10"/>
  <c r="L132" i="10"/>
  <c r="I247" i="10"/>
  <c r="J189" i="10"/>
  <c r="AE40" i="10"/>
  <c r="G245" i="10"/>
  <c r="V130" i="10"/>
  <c r="I261" i="10"/>
  <c r="L339" i="10"/>
  <c r="Y113" i="10"/>
  <c r="P99" i="10"/>
  <c r="X115" i="10"/>
  <c r="Y212" i="10"/>
  <c r="J112" i="10"/>
  <c r="F171" i="10"/>
  <c r="T248" i="10"/>
  <c r="I216" i="10"/>
  <c r="P205" i="10"/>
  <c r="V270" i="10"/>
  <c r="K216" i="10"/>
  <c r="L23" i="10"/>
  <c r="AA186" i="10"/>
  <c r="AD44" i="10"/>
  <c r="R224" i="10"/>
  <c r="AH259" i="10"/>
  <c r="Q194" i="10"/>
  <c r="F188" i="10"/>
  <c r="X62" i="10"/>
  <c r="G370" i="10"/>
  <c r="N278" i="10"/>
  <c r="U246" i="10"/>
  <c r="H143" i="10"/>
  <c r="AE267" i="10"/>
  <c r="Q169" i="10"/>
  <c r="P196" i="10"/>
  <c r="G398" i="10"/>
  <c r="AE95" i="10"/>
  <c r="X270" i="10"/>
  <c r="X43" i="10"/>
  <c r="Y144" i="10"/>
  <c r="Z71" i="10"/>
  <c r="Y165" i="10"/>
  <c r="G390" i="10"/>
  <c r="G358" i="10"/>
  <c r="U232" i="10"/>
  <c r="S279" i="10"/>
  <c r="L97" i="10"/>
  <c r="AH237" i="10"/>
  <c r="AF147" i="10"/>
  <c r="W24" i="10"/>
  <c r="AC87" i="10"/>
  <c r="S130" i="10"/>
  <c r="AH365" i="10"/>
  <c r="R278" i="10"/>
  <c r="AA116" i="10"/>
  <c r="R49" i="10"/>
  <c r="S51" i="10"/>
  <c r="L141" i="10"/>
  <c r="G400" i="10"/>
  <c r="AH69" i="10"/>
  <c r="U11" i="10"/>
  <c r="X382" i="10"/>
  <c r="AE253" i="10"/>
  <c r="AF182" i="10"/>
  <c r="X266" i="10"/>
  <c r="AC138" i="10"/>
  <c r="P84" i="10"/>
  <c r="AF208" i="10"/>
  <c r="Y217" i="10"/>
  <c r="AF53" i="10"/>
  <c r="L256" i="10"/>
  <c r="I133" i="10"/>
  <c r="AH347" i="10"/>
  <c r="G24" i="10"/>
  <c r="K220" i="10"/>
  <c r="U357" i="10"/>
  <c r="AD169" i="10"/>
  <c r="Z152" i="10"/>
  <c r="AB79" i="10"/>
  <c r="F238" i="10"/>
  <c r="L400" i="10"/>
  <c r="AF223" i="10"/>
  <c r="Z382" i="10"/>
  <c r="N377" i="10"/>
  <c r="AG167" i="10"/>
  <c r="AB20" i="10"/>
  <c r="K261" i="10"/>
  <c r="G21" i="10"/>
  <c r="R210" i="10"/>
  <c r="S154" i="10"/>
  <c r="AF94" i="10"/>
  <c r="AH12" i="10"/>
  <c r="AB160" i="10"/>
  <c r="AH41" i="10"/>
  <c r="Q398" i="10"/>
  <c r="S241" i="10"/>
  <c r="AH101" i="10"/>
  <c r="O219" i="10"/>
  <c r="O360" i="10"/>
  <c r="W37" i="10"/>
  <c r="H215" i="10"/>
  <c r="N254" i="10"/>
  <c r="W202" i="10"/>
  <c r="V221" i="10"/>
  <c r="L70" i="10"/>
  <c r="AD324" i="10"/>
  <c r="G100" i="10"/>
  <c r="T46" i="10"/>
  <c r="AC372" i="10"/>
  <c r="AB218" i="10"/>
  <c r="AB112" i="10"/>
  <c r="H214" i="10"/>
  <c r="AC338" i="10"/>
  <c r="V390" i="10"/>
  <c r="Q315" i="10"/>
  <c r="AD120" i="10"/>
  <c r="AF282" i="10"/>
  <c r="J182" i="10"/>
  <c r="L96" i="10"/>
  <c r="AH247" i="10"/>
  <c r="L323" i="10"/>
  <c r="AB371" i="10"/>
  <c r="Y8" i="10"/>
  <c r="U136" i="10"/>
  <c r="Q145" i="10"/>
  <c r="O136" i="10"/>
  <c r="S285" i="10"/>
  <c r="O329" i="10"/>
  <c r="K111" i="10"/>
  <c r="G10" i="10"/>
  <c r="J96" i="10"/>
  <c r="K257" i="10"/>
  <c r="H105" i="10"/>
  <c r="J198" i="10"/>
  <c r="W246" i="10"/>
  <c r="K183" i="10"/>
  <c r="W407" i="10"/>
  <c r="P316" i="10"/>
  <c r="K82" i="10"/>
  <c r="H301" i="10"/>
  <c r="AE206" i="10"/>
  <c r="R35" i="10"/>
  <c r="F64" i="10"/>
  <c r="AC235" i="10"/>
  <c r="AA111" i="10"/>
  <c r="AG356" i="10"/>
  <c r="AB110" i="10"/>
  <c r="F330" i="10"/>
  <c r="AH104" i="10"/>
  <c r="X310" i="10"/>
  <c r="I34" i="10"/>
  <c r="X346" i="10"/>
  <c r="L157" i="10"/>
  <c r="AG116" i="10"/>
  <c r="AG11" i="10"/>
  <c r="AB44" i="10"/>
  <c r="N210" i="10"/>
  <c r="AH262" i="10"/>
  <c r="Z271" i="10"/>
  <c r="J11" i="10"/>
  <c r="S244" i="10"/>
  <c r="Z391" i="10"/>
  <c r="G244" i="10"/>
  <c r="F104" i="10"/>
  <c r="U100" i="10"/>
  <c r="N97" i="10"/>
  <c r="H25" i="10"/>
  <c r="W398" i="10"/>
  <c r="AG379" i="10"/>
  <c r="U408" i="10"/>
  <c r="Z263" i="10"/>
  <c r="F311" i="10"/>
  <c r="AG108" i="10"/>
  <c r="N403" i="10"/>
  <c r="AH302" i="10"/>
  <c r="F338" i="10"/>
  <c r="W190" i="10"/>
  <c r="M333" i="10"/>
  <c r="U212" i="10"/>
  <c r="AF131" i="10"/>
  <c r="AF313" i="10"/>
  <c r="H76" i="10"/>
  <c r="O196" i="10"/>
  <c r="V362" i="10"/>
  <c r="Q332" i="10"/>
  <c r="T145" i="10"/>
  <c r="F235" i="10"/>
  <c r="G124" i="10"/>
  <c r="L344" i="10"/>
  <c r="P329" i="10"/>
  <c r="N51" i="10"/>
  <c r="F333" i="10"/>
  <c r="AG74" i="10"/>
  <c r="L127" i="10"/>
  <c r="K109" i="10"/>
  <c r="Z242" i="10"/>
  <c r="Y32" i="10"/>
  <c r="V296" i="10"/>
  <c r="Z254" i="10"/>
  <c r="H157" i="10"/>
  <c r="AG164" i="10"/>
  <c r="N328" i="10"/>
  <c r="E226" i="10"/>
  <c r="AB187" i="10"/>
  <c r="O352" i="10"/>
  <c r="P140" i="10"/>
  <c r="U61" i="10"/>
  <c r="Y20" i="10"/>
  <c r="AA261" i="10"/>
  <c r="X17" i="10"/>
  <c r="Z213" i="10"/>
  <c r="T106" i="10"/>
  <c r="AH142" i="10"/>
  <c r="S243" i="10"/>
  <c r="I109" i="10"/>
  <c r="L311" i="10"/>
  <c r="AB22" i="10"/>
  <c r="M227" i="10"/>
  <c r="AC90" i="10"/>
  <c r="J42" i="10"/>
  <c r="N56" i="10"/>
  <c r="AC214" i="10"/>
  <c r="AB153" i="10"/>
  <c r="S101" i="10"/>
  <c r="U116" i="10"/>
  <c r="AE331" i="10"/>
  <c r="Z217" i="10"/>
  <c r="Y271" i="10"/>
  <c r="P200" i="10"/>
  <c r="K60" i="10"/>
  <c r="Q112" i="10"/>
  <c r="T378" i="10"/>
  <c r="Y182" i="10"/>
  <c r="AH105" i="10"/>
  <c r="K406" i="10"/>
  <c r="S307" i="10"/>
  <c r="U192" i="10"/>
  <c r="AE152" i="10"/>
  <c r="T90" i="10"/>
  <c r="X354" i="10"/>
  <c r="AF200" i="10"/>
  <c r="J10" i="10"/>
  <c r="X349" i="10"/>
  <c r="R43" i="10"/>
  <c r="V24" i="10"/>
  <c r="Y265" i="10"/>
  <c r="AH236" i="10"/>
  <c r="R282" i="10"/>
  <c r="AB50" i="10"/>
  <c r="R245" i="10"/>
  <c r="AH186" i="10"/>
  <c r="L357" i="10"/>
  <c r="U145" i="10"/>
  <c r="AB213" i="10"/>
  <c r="T168" i="10"/>
  <c r="Z385" i="10"/>
  <c r="H47" i="10"/>
  <c r="U228" i="10"/>
  <c r="Y334" i="10"/>
  <c r="AD244" i="10"/>
  <c r="G219" i="10"/>
  <c r="V200" i="10"/>
  <c r="L269" i="10"/>
  <c r="T117" i="10"/>
  <c r="I67" i="10"/>
  <c r="F7" i="10"/>
  <c r="T15" i="10"/>
  <c r="X262" i="10"/>
  <c r="J234" i="10"/>
  <c r="AH364" i="10"/>
  <c r="U137" i="10"/>
  <c r="AG228" i="10"/>
  <c r="I158" i="10"/>
  <c r="M259" i="10"/>
  <c r="AF272" i="10"/>
  <c r="T219" i="10"/>
  <c r="H176" i="10"/>
  <c r="T379" i="10"/>
  <c r="AH381" i="10"/>
  <c r="AH213" i="10"/>
  <c r="AC262" i="10"/>
  <c r="AB26" i="10"/>
  <c r="AE45" i="10"/>
  <c r="H37" i="10"/>
  <c r="K208" i="10"/>
  <c r="W255" i="10"/>
  <c r="O158" i="10"/>
  <c r="AH288" i="10"/>
  <c r="AF176" i="10"/>
  <c r="AG142" i="10"/>
  <c r="AF266" i="10"/>
  <c r="AE324" i="10"/>
  <c r="W262" i="10"/>
  <c r="F6" i="10"/>
  <c r="T122" i="10"/>
  <c r="P47" i="10"/>
  <c r="S211" i="10"/>
  <c r="Y209" i="10"/>
  <c r="H35" i="10"/>
  <c r="G154" i="10"/>
  <c r="X407" i="10"/>
  <c r="P366" i="10"/>
  <c r="N194" i="10"/>
  <c r="H310" i="10"/>
  <c r="J107" i="10"/>
  <c r="AH197" i="10"/>
  <c r="V166" i="10"/>
  <c r="I391" i="10"/>
  <c r="AA198" i="10"/>
  <c r="W194" i="10"/>
  <c r="J49" i="10"/>
  <c r="J271" i="10"/>
  <c r="H145" i="10"/>
  <c r="L382" i="10"/>
  <c r="H405" i="10"/>
  <c r="I339" i="10"/>
  <c r="F181" i="10"/>
  <c r="X213" i="10"/>
  <c r="AG223" i="10"/>
  <c r="AG178" i="10"/>
  <c r="I279" i="10"/>
  <c r="X157" i="10"/>
  <c r="P108" i="10"/>
  <c r="AF231" i="10"/>
  <c r="K85" i="10"/>
  <c r="AH191" i="10"/>
  <c r="L376" i="10"/>
  <c r="N304" i="10"/>
  <c r="F62" i="10"/>
  <c r="H271" i="10"/>
  <c r="L205" i="10"/>
  <c r="F289" i="10"/>
  <c r="P117" i="10"/>
  <c r="J110" i="10"/>
  <c r="AC152" i="10"/>
  <c r="K120" i="10"/>
  <c r="N275" i="10"/>
  <c r="F196" i="10"/>
  <c r="AB71" i="10"/>
  <c r="K217" i="10"/>
  <c r="Y84" i="10"/>
  <c r="L47" i="10"/>
  <c r="G26" i="10"/>
  <c r="F20" i="10"/>
  <c r="R249" i="10"/>
  <c r="N57" i="10"/>
  <c r="Z110" i="10"/>
  <c r="AG390" i="10"/>
  <c r="G88" i="10"/>
  <c r="I311" i="10"/>
  <c r="V43" i="10"/>
  <c r="S102" i="10"/>
  <c r="M137" i="10"/>
  <c r="AG9" i="10"/>
  <c r="X101" i="10"/>
  <c r="G67" i="10"/>
  <c r="AC54" i="10"/>
  <c r="P317" i="10"/>
  <c r="AF44" i="10"/>
  <c r="V177" i="10"/>
  <c r="AE104" i="10"/>
  <c r="P362" i="10"/>
  <c r="S377" i="10"/>
  <c r="AC21" i="10"/>
  <c r="G191" i="10"/>
  <c r="X230" i="10"/>
  <c r="AD206" i="10"/>
  <c r="Y105" i="10"/>
  <c r="Y48" i="10"/>
  <c r="K403" i="10"/>
  <c r="AB366" i="10"/>
  <c r="S75" i="10"/>
  <c r="V346" i="10"/>
  <c r="AH284" i="10"/>
  <c r="Q258" i="10"/>
  <c r="AA176" i="10"/>
  <c r="AB278" i="10"/>
  <c r="N178" i="10"/>
  <c r="AB27" i="10"/>
  <c r="T141" i="10"/>
  <c r="AG93" i="10"/>
  <c r="AF259" i="10"/>
  <c r="AH306" i="10"/>
  <c r="H181" i="10"/>
  <c r="O65" i="10"/>
  <c r="G164" i="10"/>
  <c r="W265" i="10"/>
  <c r="AC44" i="10"/>
  <c r="AF252" i="10"/>
  <c r="AD384" i="10"/>
  <c r="J325" i="10"/>
  <c r="I317" i="10"/>
  <c r="T47" i="10"/>
  <c r="V267" i="10"/>
  <c r="R30" i="10"/>
  <c r="H34" i="10"/>
  <c r="AG376" i="10"/>
  <c r="Q98" i="10"/>
  <c r="S53" i="10"/>
  <c r="AB252" i="10"/>
  <c r="Q211" i="10"/>
  <c r="U279" i="10"/>
  <c r="V232" i="10"/>
  <c r="AD227" i="10"/>
  <c r="I178" i="10"/>
  <c r="AD325" i="10"/>
  <c r="Z147" i="10"/>
  <c r="AH256" i="10"/>
  <c r="S196" i="10"/>
  <c r="AE142" i="10"/>
  <c r="X77" i="10"/>
  <c r="AG56" i="10"/>
  <c r="AD204" i="10"/>
  <c r="M250" i="10"/>
  <c r="N76" i="10"/>
  <c r="AC213" i="10"/>
  <c r="I376" i="10"/>
  <c r="L234" i="10"/>
  <c r="AG148" i="10"/>
  <c r="AB237" i="10"/>
  <c r="AH227" i="10"/>
  <c r="AE120" i="10"/>
  <c r="AH370" i="10"/>
  <c r="N184" i="10"/>
  <c r="W132" i="10"/>
  <c r="M359" i="10"/>
  <c r="AC198" i="10"/>
  <c r="AC244" i="10"/>
  <c r="O78" i="10"/>
  <c r="AE138" i="10"/>
  <c r="T182" i="10"/>
  <c r="AA31" i="10"/>
  <c r="U138" i="10"/>
  <c r="Y248" i="10"/>
  <c r="AA83" i="10"/>
  <c r="U68" i="10"/>
  <c r="S117" i="10"/>
  <c r="S54" i="10"/>
  <c r="AF224" i="10"/>
  <c r="X197" i="10"/>
  <c r="AG272" i="10"/>
  <c r="AC185" i="10"/>
  <c r="P160" i="10"/>
  <c r="AC192" i="10"/>
  <c r="F317" i="10"/>
  <c r="S271" i="10"/>
  <c r="J329" i="10"/>
  <c r="N394" i="10"/>
  <c r="AD296" i="10"/>
  <c r="AC230" i="10"/>
  <c r="AD293" i="10"/>
  <c r="U122" i="10"/>
  <c r="AE352" i="10"/>
  <c r="X196" i="10"/>
  <c r="W42" i="10"/>
  <c r="J215" i="10"/>
  <c r="U289" i="10"/>
  <c r="AF104" i="10"/>
  <c r="L122" i="10"/>
  <c r="I24" i="10"/>
  <c r="F200" i="10"/>
  <c r="U128" i="10"/>
  <c r="AD49" i="10"/>
  <c r="Y240" i="10"/>
  <c r="AG261" i="10"/>
  <c r="AB101" i="10"/>
  <c r="AG160" i="10"/>
  <c r="Q15" i="10"/>
  <c r="O86" i="10"/>
  <c r="AG209" i="10"/>
  <c r="H385" i="10"/>
  <c r="N155" i="10"/>
  <c r="AB376" i="10"/>
  <c r="AD234" i="10"/>
  <c r="O222" i="10"/>
  <c r="H152" i="10"/>
  <c r="AE99" i="10"/>
  <c r="T146" i="10"/>
  <c r="AH322" i="10"/>
  <c r="AD233" i="10"/>
  <c r="V105" i="10"/>
  <c r="AH182" i="10"/>
  <c r="K363" i="10"/>
  <c r="V403" i="10"/>
  <c r="L248" i="10"/>
  <c r="AH143" i="10"/>
  <c r="G62" i="10"/>
  <c r="J187" i="10"/>
  <c r="J151" i="10"/>
  <c r="K359" i="10"/>
  <c r="T256" i="10"/>
  <c r="U282" i="10"/>
  <c r="Q37" i="10"/>
  <c r="Z229" i="10"/>
  <c r="K66" i="10"/>
  <c r="V224" i="10"/>
  <c r="AB137" i="10"/>
  <c r="W201" i="10"/>
  <c r="M208" i="10"/>
  <c r="AE130" i="10"/>
  <c r="Y65" i="10"/>
  <c r="Z51" i="10"/>
  <c r="I396" i="10"/>
  <c r="P159" i="10"/>
  <c r="Q174" i="10"/>
  <c r="W44" i="10"/>
  <c r="M241" i="10"/>
  <c r="L75" i="10"/>
  <c r="AE102" i="10"/>
  <c r="J53" i="10"/>
  <c r="P20" i="10"/>
  <c r="AG136" i="10"/>
  <c r="AH371" i="10"/>
  <c r="O134" i="10"/>
  <c r="L44" i="10"/>
  <c r="R31" i="10"/>
  <c r="W193" i="10"/>
  <c r="AG262" i="10"/>
  <c r="AB232" i="10"/>
  <c r="I191" i="10"/>
  <c r="AH146" i="10"/>
  <c r="N7" i="10"/>
  <c r="H227" i="10"/>
  <c r="S301" i="10"/>
  <c r="P330" i="10"/>
  <c r="AB271" i="10"/>
  <c r="AF64" i="10"/>
  <c r="W156" i="10"/>
  <c r="R288" i="10"/>
  <c r="X79" i="10"/>
  <c r="G360" i="10"/>
  <c r="AB322" i="10"/>
  <c r="AF192" i="10"/>
  <c r="Y367" i="10"/>
  <c r="AG385" i="10"/>
  <c r="AA260" i="10"/>
  <c r="M52" i="10"/>
  <c r="Q13" i="10"/>
  <c r="G170" i="10"/>
  <c r="T313" i="10"/>
  <c r="S371" i="10"/>
  <c r="T51" i="10"/>
  <c r="J82" i="10"/>
  <c r="R396" i="10"/>
  <c r="AD85" i="10"/>
  <c r="M396" i="10"/>
  <c r="AE328" i="10"/>
  <c r="W365" i="10"/>
  <c r="AB393" i="10"/>
  <c r="Y220" i="10"/>
  <c r="O19" i="10"/>
  <c r="AB13" i="10"/>
  <c r="W111" i="10"/>
  <c r="AF271" i="10"/>
  <c r="F92" i="10"/>
  <c r="V406" i="10"/>
  <c r="AF161" i="10"/>
  <c r="M14" i="10"/>
  <c r="P377" i="10"/>
  <c r="Y80" i="10"/>
  <c r="U49" i="10"/>
  <c r="R334" i="10"/>
  <c r="AB10" i="10"/>
  <c r="AF396" i="10"/>
  <c r="R172" i="10"/>
  <c r="AG166" i="10"/>
  <c r="Q30" i="10"/>
  <c r="X14" i="10"/>
  <c r="I350" i="10"/>
  <c r="M279" i="10"/>
  <c r="M362" i="10"/>
  <c r="N145" i="10"/>
  <c r="Z319" i="10"/>
  <c r="H18" i="10"/>
  <c r="X286" i="10"/>
  <c r="K388" i="10"/>
  <c r="N235" i="10"/>
  <c r="M140" i="10"/>
  <c r="AE160" i="10"/>
  <c r="T275" i="10"/>
  <c r="I252" i="10"/>
  <c r="J118" i="10"/>
  <c r="AH379" i="10"/>
  <c r="J134" i="10"/>
  <c r="M67" i="10"/>
  <c r="T189" i="10"/>
  <c r="Q310" i="10"/>
  <c r="P230" i="10"/>
  <c r="AH106" i="10"/>
  <c r="T277" i="10"/>
  <c r="H169" i="10"/>
  <c r="T44" i="10"/>
  <c r="L373" i="10"/>
  <c r="L308" i="10"/>
  <c r="H187" i="10"/>
  <c r="AB331" i="10"/>
  <c r="P125" i="10"/>
  <c r="T156" i="10"/>
  <c r="J48" i="10"/>
  <c r="F31" i="10"/>
  <c r="AH286" i="10"/>
  <c r="G290" i="10"/>
  <c r="AF368" i="10"/>
  <c r="F106" i="10"/>
  <c r="X206" i="10"/>
  <c r="Q378" i="10"/>
  <c r="F248" i="10"/>
  <c r="H262" i="10"/>
  <c r="O242" i="10"/>
  <c r="F273" i="10"/>
  <c r="S275" i="10"/>
  <c r="Z168" i="10"/>
  <c r="W26" i="10"/>
  <c r="Y194" i="10"/>
  <c r="V262" i="10"/>
  <c r="M233" i="10"/>
  <c r="W314" i="10"/>
  <c r="X174" i="10"/>
  <c r="O36" i="10"/>
  <c r="X71" i="10"/>
  <c r="O240" i="10"/>
  <c r="H185" i="10"/>
  <c r="Q222" i="10"/>
  <c r="AC39" i="10"/>
  <c r="AE51" i="10"/>
  <c r="L403" i="10"/>
  <c r="R328" i="10"/>
  <c r="M118" i="10"/>
  <c r="I129" i="10"/>
  <c r="H115" i="10"/>
  <c r="AB190" i="10"/>
  <c r="AE371" i="10"/>
  <c r="AG171" i="10"/>
  <c r="V380" i="10"/>
  <c r="Q132" i="10"/>
  <c r="S392" i="10"/>
  <c r="AA284" i="10"/>
  <c r="T211" i="10"/>
  <c r="S7" i="10"/>
  <c r="U143" i="10"/>
  <c r="AD307" i="10"/>
  <c r="R69" i="10"/>
  <c r="Y230" i="10"/>
  <c r="Z252" i="10"/>
  <c r="W353" i="10"/>
  <c r="Y101" i="10"/>
  <c r="AC350" i="10"/>
  <c r="AD89" i="10"/>
  <c r="F242" i="10"/>
  <c r="AH174" i="10"/>
  <c r="X81" i="10"/>
  <c r="G357" i="10"/>
  <c r="AC223" i="10"/>
  <c r="N314" i="10"/>
  <c r="P212" i="10"/>
  <c r="W266" i="10"/>
  <c r="S124" i="10"/>
  <c r="U70" i="10"/>
  <c r="AE248" i="10"/>
  <c r="V399" i="10"/>
  <c r="AG125" i="10"/>
  <c r="AF194" i="10"/>
  <c r="I48" i="10"/>
  <c r="M239" i="10"/>
  <c r="U78" i="10"/>
  <c r="AH242" i="10"/>
  <c r="W125" i="10"/>
  <c r="F177" i="10"/>
  <c r="L261" i="10"/>
  <c r="W94" i="10"/>
  <c r="I338" i="10"/>
  <c r="X118" i="10"/>
  <c r="Z219" i="10"/>
  <c r="AD360" i="10"/>
  <c r="M19" i="10"/>
  <c r="AC10" i="10"/>
  <c r="AF181" i="10"/>
  <c r="AA265" i="10"/>
  <c r="G179" i="10"/>
  <c r="L42" i="10"/>
  <c r="K188" i="10"/>
  <c r="M352" i="10"/>
  <c r="J398" i="10"/>
  <c r="H90" i="10"/>
  <c r="F168" i="10"/>
  <c r="F287" i="10"/>
  <c r="J276" i="10"/>
  <c r="H253" i="10"/>
  <c r="Y269" i="10"/>
  <c r="P106" i="10"/>
  <c r="J287" i="10"/>
  <c r="K139" i="10"/>
  <c r="AE27" i="10"/>
  <c r="G335" i="10"/>
  <c r="K392" i="10"/>
  <c r="P383" i="10"/>
  <c r="R98" i="10"/>
  <c r="I224" i="10"/>
  <c r="G19" i="10"/>
  <c r="O243" i="10"/>
  <c r="R153" i="10"/>
  <c r="S353" i="10"/>
  <c r="I111" i="10"/>
  <c r="I265" i="10"/>
  <c r="Q241" i="10"/>
  <c r="AF329" i="10"/>
  <c r="Z90" i="10"/>
  <c r="R258" i="10"/>
  <c r="AF167" i="10"/>
  <c r="Y300" i="10"/>
  <c r="AD159" i="10"/>
  <c r="T384" i="10"/>
  <c r="N73" i="10"/>
  <c r="S378" i="10"/>
  <c r="AA173" i="10"/>
  <c r="M73" i="10"/>
  <c r="P190" i="10"/>
  <c r="H83" i="10"/>
  <c r="M257" i="10"/>
  <c r="G99" i="10"/>
  <c r="N216" i="10"/>
  <c r="N146" i="10"/>
  <c r="I101" i="10"/>
  <c r="Y246" i="10"/>
  <c r="AF277" i="10"/>
  <c r="G173" i="10"/>
  <c r="N255" i="10"/>
  <c r="S70" i="10"/>
  <c r="H177" i="10"/>
  <c r="AE243" i="10"/>
  <c r="AA118" i="10"/>
  <c r="AC166" i="10"/>
  <c r="T52" i="10"/>
  <c r="Q11" i="10"/>
  <c r="U220" i="10"/>
  <c r="Y260" i="10"/>
  <c r="Z259" i="10"/>
  <c r="AH271" i="10"/>
  <c r="AA97" i="10"/>
  <c r="O46" i="10"/>
  <c r="AE175" i="10"/>
  <c r="Z72" i="10"/>
  <c r="I353" i="10"/>
  <c r="H125" i="10"/>
  <c r="K264" i="10"/>
  <c r="W117" i="10"/>
  <c r="H355" i="10"/>
  <c r="O20" i="10"/>
  <c r="Y163" i="10"/>
  <c r="N386" i="10"/>
  <c r="AB404" i="10"/>
  <c r="J319" i="10"/>
  <c r="I189" i="10"/>
  <c r="H36" i="10"/>
  <c r="AD371" i="10"/>
  <c r="AE154" i="10"/>
  <c r="AH345" i="10"/>
  <c r="AA384" i="10"/>
  <c r="T196" i="10"/>
  <c r="T60" i="10"/>
  <c r="V246" i="10"/>
  <c r="H130" i="10"/>
  <c r="AF350" i="10"/>
  <c r="K303" i="10"/>
  <c r="AD150" i="10"/>
  <c r="AH338" i="10"/>
  <c r="X200" i="10"/>
  <c r="AC149" i="10"/>
  <c r="P310" i="10"/>
  <c r="J83" i="10"/>
  <c r="Z173" i="10"/>
  <c r="AG105" i="10"/>
  <c r="N150" i="10"/>
  <c r="Y66" i="10"/>
  <c r="T207" i="10"/>
  <c r="F303" i="10"/>
  <c r="W321" i="10"/>
  <c r="S311" i="10"/>
  <c r="AE316" i="10"/>
  <c r="AE48" i="10"/>
  <c r="T264" i="10"/>
  <c r="I61" i="10"/>
  <c r="AB77" i="10"/>
  <c r="L326" i="10"/>
  <c r="Q18" i="10"/>
  <c r="V398" i="10"/>
  <c r="Y356" i="10"/>
  <c r="U354" i="10"/>
  <c r="J209" i="10"/>
  <c r="Q228" i="10"/>
  <c r="AF189" i="10"/>
  <c r="V209" i="10"/>
  <c r="P345" i="10"/>
  <c r="AF79" i="10"/>
  <c r="J237" i="10"/>
  <c r="N297" i="10"/>
  <c r="AC370" i="10"/>
  <c r="AB349" i="10"/>
  <c r="N176" i="10"/>
  <c r="O68" i="10"/>
  <c r="AB121" i="10"/>
  <c r="R146" i="10"/>
  <c r="AB120" i="10"/>
  <c r="U209" i="10"/>
  <c r="T160" i="10"/>
  <c r="Z88" i="10"/>
  <c r="Y368" i="10"/>
  <c r="Z350" i="10"/>
  <c r="AA172" i="10"/>
  <c r="L345" i="10"/>
  <c r="R308" i="10"/>
  <c r="Q212" i="10"/>
  <c r="N25" i="10"/>
  <c r="R299" i="10"/>
  <c r="U322" i="10"/>
  <c r="P395" i="10"/>
  <c r="F349" i="10"/>
  <c r="Y62" i="10"/>
  <c r="M191" i="10"/>
  <c r="AB221" i="10"/>
  <c r="W149" i="10"/>
  <c r="U27" i="10"/>
  <c r="I221" i="10"/>
  <c r="N285" i="10"/>
  <c r="I90" i="10"/>
  <c r="Y74" i="10"/>
  <c r="O326" i="10"/>
  <c r="N31" i="10"/>
  <c r="H342" i="10"/>
  <c r="F66" i="10"/>
  <c r="AC104" i="10"/>
  <c r="H241" i="10"/>
  <c r="Q180" i="10"/>
  <c r="AG365" i="10"/>
  <c r="AG225" i="10"/>
  <c r="U200" i="10"/>
  <c r="O56" i="10"/>
  <c r="AD306" i="10"/>
  <c r="AD334" i="10"/>
  <c r="K100" i="10"/>
  <c r="Z205" i="10"/>
  <c r="Y371" i="10"/>
  <c r="F63" i="10"/>
  <c r="U21" i="10"/>
  <c r="X98" i="10"/>
  <c r="U230" i="10"/>
  <c r="N149" i="10"/>
  <c r="W271" i="10"/>
  <c r="H408" i="10"/>
  <c r="AE144" i="10"/>
  <c r="N339" i="10"/>
  <c r="K286" i="10"/>
  <c r="AG328" i="10"/>
  <c r="AB210" i="10"/>
  <c r="X238" i="10"/>
  <c r="W129" i="10"/>
  <c r="AF215" i="10"/>
  <c r="H359" i="10"/>
  <c r="P194" i="10"/>
  <c r="AF169" i="10"/>
  <c r="F378" i="10"/>
  <c r="S93" i="10"/>
  <c r="AH60" i="10"/>
  <c r="F351" i="10"/>
  <c r="U140" i="10"/>
  <c r="J56" i="10"/>
  <c r="J278" i="10"/>
  <c r="N109" i="10"/>
  <c r="AD328" i="10"/>
  <c r="AE314" i="10"/>
  <c r="H151" i="10"/>
  <c r="AD47" i="10"/>
  <c r="AB46" i="10"/>
  <c r="F153" i="10"/>
  <c r="G138" i="10"/>
  <c r="AA251" i="10"/>
  <c r="G190" i="10"/>
  <c r="S120" i="10"/>
  <c r="AC277" i="10"/>
  <c r="AA206" i="10"/>
  <c r="S126" i="10"/>
  <c r="L176" i="10"/>
  <c r="F53" i="10"/>
  <c r="AD278" i="10"/>
  <c r="R358" i="10"/>
  <c r="S222" i="10"/>
  <c r="O234" i="10"/>
  <c r="T8" i="10"/>
  <c r="O188" i="10"/>
  <c r="R28" i="10"/>
  <c r="I65" i="10"/>
  <c r="K330" i="10"/>
  <c r="AB239" i="10"/>
  <c r="F133" i="10"/>
  <c r="Q43" i="10"/>
  <c r="V100" i="10"/>
  <c r="I356" i="10"/>
  <c r="W188" i="10"/>
  <c r="J70" i="10"/>
  <c r="U215" i="10"/>
  <c r="R91" i="10"/>
  <c r="L380" i="10"/>
  <c r="W32" i="10"/>
  <c r="T282" i="10"/>
  <c r="AE21" i="10"/>
  <c r="AH211" i="10"/>
  <c r="N190" i="10"/>
  <c r="Z53" i="10"/>
  <c r="AF366" i="10"/>
  <c r="AE108" i="10"/>
  <c r="K44" i="10"/>
  <c r="L77" i="10"/>
  <c r="AB126" i="10"/>
  <c r="H375" i="10"/>
  <c r="R177" i="10"/>
  <c r="N185" i="10"/>
  <c r="AD71" i="10"/>
  <c r="Q266" i="10"/>
  <c r="Y344" i="10"/>
  <c r="L109" i="10"/>
  <c r="AC210" i="10"/>
  <c r="P295" i="10"/>
  <c r="I188" i="10"/>
  <c r="Q155" i="10"/>
  <c r="X339" i="10"/>
  <c r="AH81" i="10"/>
  <c r="AA115" i="10"/>
  <c r="AD88" i="10"/>
  <c r="O40" i="10"/>
  <c r="V256" i="10"/>
  <c r="F277" i="10"/>
  <c r="H404" i="10"/>
  <c r="M38" i="10"/>
  <c r="F225" i="10"/>
  <c r="P351" i="10"/>
  <c r="R380" i="10"/>
  <c r="AG274" i="10"/>
  <c r="J205" i="10"/>
  <c r="H94" i="10"/>
  <c r="F156" i="10"/>
  <c r="AD312" i="10"/>
  <c r="U259" i="10"/>
  <c r="U53" i="10"/>
  <c r="Z111" i="10"/>
  <c r="V234" i="10"/>
  <c r="O361" i="10"/>
  <c r="AH88" i="10"/>
  <c r="V366" i="10"/>
  <c r="AH206" i="10"/>
  <c r="W142" i="10"/>
  <c r="Q276" i="10"/>
  <c r="I407" i="10"/>
  <c r="G292" i="10"/>
  <c r="V17" i="10"/>
  <c r="AD291" i="10"/>
  <c r="Z65" i="10"/>
  <c r="AG58" i="10"/>
  <c r="H208" i="10"/>
  <c r="L52" i="10"/>
  <c r="Q274" i="10"/>
  <c r="AH77" i="10"/>
  <c r="AF230" i="10"/>
  <c r="Q113" i="10"/>
  <c r="AA17" i="10"/>
  <c r="H134" i="10"/>
  <c r="AF9" i="10"/>
  <c r="J201" i="10"/>
  <c r="AD207" i="10"/>
  <c r="AE103" i="10"/>
  <c r="M27" i="10"/>
  <c r="F12" i="10"/>
  <c r="J223" i="10"/>
  <c r="U119" i="10"/>
  <c r="F82" i="10"/>
  <c r="Y147" i="10"/>
  <c r="J77" i="10"/>
  <c r="L86" i="10"/>
  <c r="P374" i="10"/>
  <c r="M342" i="10"/>
  <c r="AD329" i="10"/>
  <c r="AF101" i="10"/>
  <c r="N94" i="10"/>
  <c r="W121" i="10"/>
  <c r="R68" i="10"/>
  <c r="AF294" i="10"/>
  <c r="O401" i="10"/>
  <c r="S352" i="10"/>
  <c r="Q110" i="10"/>
  <c r="V175" i="10"/>
  <c r="J203" i="10"/>
  <c r="X104" i="10"/>
  <c r="AF118" i="10"/>
  <c r="Q331" i="10"/>
  <c r="F190" i="10"/>
  <c r="X141" i="10"/>
  <c r="L209" i="10"/>
  <c r="X185" i="10"/>
  <c r="W164" i="10"/>
  <c r="Q178" i="10"/>
  <c r="X221" i="10"/>
  <c r="V21" i="10"/>
  <c r="AF253" i="10"/>
  <c r="AH246" i="10"/>
  <c r="V216" i="10"/>
  <c r="R212" i="10"/>
  <c r="O74" i="10"/>
  <c r="X233" i="10"/>
  <c r="H353" i="10"/>
  <c r="AG259" i="10"/>
  <c r="H378" i="10"/>
  <c r="Z84" i="10"/>
  <c r="Q70" i="10"/>
  <c r="R363" i="10"/>
  <c r="T123" i="10"/>
  <c r="W70" i="10"/>
  <c r="AH372" i="10"/>
  <c r="V85" i="10"/>
  <c r="Q257" i="10"/>
  <c r="Y118" i="10"/>
  <c r="F386" i="10"/>
  <c r="I87" i="10"/>
  <c r="O288" i="10"/>
  <c r="Y160" i="10"/>
  <c r="AA121" i="10"/>
  <c r="L307" i="10"/>
  <c r="O66" i="10"/>
  <c r="Q77" i="10"/>
  <c r="R188" i="10"/>
  <c r="Q72" i="10"/>
  <c r="L186" i="10"/>
  <c r="U50" i="10"/>
  <c r="AC160" i="10"/>
  <c r="R56" i="10"/>
  <c r="R355" i="10"/>
  <c r="P235" i="10"/>
  <c r="I275" i="10"/>
  <c r="J217" i="10"/>
  <c r="V106" i="10"/>
  <c r="U177" i="10"/>
  <c r="AD242" i="10"/>
  <c r="Z224" i="10"/>
  <c r="N270" i="10"/>
  <c r="W362" i="10"/>
  <c r="V191" i="10"/>
  <c r="S370" i="10"/>
  <c r="AD29" i="10"/>
  <c r="H7" i="10"/>
  <c r="M101" i="10"/>
  <c r="I37" i="10"/>
  <c r="AF83" i="10"/>
  <c r="G354" i="10"/>
  <c r="E272" i="10"/>
  <c r="E67" i="10"/>
  <c r="E154" i="10"/>
  <c r="T205" i="10"/>
  <c r="G253" i="10"/>
  <c r="AC17" i="10"/>
  <c r="AB246" i="10"/>
  <c r="AB238" i="10"/>
  <c r="F172" i="10"/>
  <c r="T293" i="10"/>
  <c r="AB310" i="10"/>
  <c r="S106" i="10"/>
  <c r="L7" i="10"/>
  <c r="O221" i="10"/>
  <c r="K149" i="10"/>
  <c r="S33" i="10"/>
  <c r="R277" i="10"/>
  <c r="R382" i="10"/>
  <c r="K24" i="10"/>
  <c r="AF8" i="10"/>
  <c r="AF97" i="10"/>
  <c r="K84" i="10"/>
  <c r="L379" i="10"/>
  <c r="W110" i="10"/>
  <c r="F26" i="10"/>
  <c r="U73" i="10"/>
  <c r="U193" i="10"/>
  <c r="P358" i="10"/>
  <c r="AG81" i="10"/>
  <c r="E223" i="10"/>
  <c r="E86" i="10"/>
  <c r="E290" i="10"/>
  <c r="E354" i="10"/>
  <c r="E117" i="10"/>
  <c r="S5" i="10"/>
  <c r="AA411" i="10"/>
  <c r="E112" i="10"/>
  <c r="E263" i="10"/>
  <c r="E360" i="10"/>
  <c r="AG275" i="10"/>
  <c r="AG213" i="10"/>
  <c r="S212" i="10"/>
  <c r="AF162" i="10"/>
  <c r="N331" i="10"/>
  <c r="S11" i="10"/>
  <c r="G112" i="10"/>
  <c r="AG334" i="10"/>
  <c r="AC15" i="10"/>
  <c r="L144" i="10"/>
  <c r="AH340" i="10"/>
  <c r="O334" i="10"/>
  <c r="K393" i="10"/>
  <c r="V198" i="10"/>
  <c r="L113" i="10"/>
  <c r="F134" i="10"/>
  <c r="AA159" i="10"/>
  <c r="W101" i="10"/>
  <c r="W86" i="10"/>
  <c r="K55" i="10"/>
  <c r="G312" i="10"/>
  <c r="H272" i="10"/>
  <c r="Q95" i="10"/>
  <c r="R187" i="10"/>
  <c r="O225" i="10"/>
  <c r="T88" i="10"/>
  <c r="U211" i="10"/>
  <c r="U181" i="10"/>
  <c r="I260" i="10"/>
  <c r="AD142" i="10"/>
  <c r="J135" i="10"/>
  <c r="U124" i="10"/>
  <c r="AC399" i="10"/>
  <c r="Z94" i="10"/>
  <c r="AD53" i="10"/>
  <c r="Y200" i="10"/>
  <c r="X265" i="10"/>
  <c r="R154" i="10"/>
  <c r="W263" i="10"/>
  <c r="P75" i="10"/>
  <c r="T200" i="10"/>
  <c r="O263" i="10"/>
  <c r="L226" i="10"/>
  <c r="O59" i="10"/>
  <c r="AG383" i="10"/>
  <c r="X110" i="10"/>
  <c r="AH384" i="10"/>
  <c r="AC176" i="10"/>
  <c r="V182" i="10"/>
  <c r="W242" i="10"/>
  <c r="S207" i="10"/>
  <c r="H110" i="10"/>
  <c r="F160" i="10"/>
  <c r="T29" i="10"/>
  <c r="O246" i="10"/>
  <c r="F103" i="10"/>
  <c r="X181" i="10"/>
  <c r="K245" i="10"/>
  <c r="M183" i="10"/>
  <c r="AA226" i="10"/>
  <c r="G134" i="10"/>
  <c r="AH14" i="10"/>
  <c r="H295" i="10"/>
  <c r="AD268" i="10"/>
  <c r="H328" i="10"/>
  <c r="R21" i="10"/>
  <c r="L100" i="10"/>
  <c r="F203" i="10"/>
  <c r="L137" i="10"/>
  <c r="O232" i="10"/>
  <c r="J58" i="10"/>
  <c r="I198" i="10"/>
  <c r="AB350" i="10"/>
  <c r="S37" i="10"/>
  <c r="G399" i="10"/>
  <c r="AD140" i="10"/>
  <c r="V339" i="10"/>
  <c r="U271" i="10"/>
  <c r="L407" i="10"/>
  <c r="X171" i="10"/>
  <c r="N233" i="10"/>
  <c r="AH405" i="10"/>
  <c r="J253" i="10"/>
  <c r="W221" i="10"/>
  <c r="F381" i="10"/>
  <c r="AG80" i="10"/>
  <c r="W303" i="10"/>
  <c r="T11" i="10"/>
  <c r="G32" i="10"/>
  <c r="I274" i="10"/>
  <c r="S247" i="10"/>
  <c r="I42" i="10"/>
  <c r="AG45" i="10"/>
  <c r="AB352" i="10"/>
  <c r="AC241" i="10"/>
  <c r="N383" i="10"/>
  <c r="F84" i="10"/>
  <c r="Z96" i="10"/>
  <c r="K166" i="10"/>
  <c r="AG109" i="10"/>
  <c r="L354" i="10"/>
  <c r="N173" i="10"/>
  <c r="AF237" i="10"/>
  <c r="F269" i="10"/>
  <c r="AE157" i="10"/>
  <c r="T14" i="10"/>
  <c r="J311" i="10"/>
  <c r="Y40" i="10"/>
  <c r="X331" i="10"/>
  <c r="AC170" i="10"/>
  <c r="AH10" i="10"/>
  <c r="X106" i="10"/>
  <c r="S400" i="10"/>
  <c r="U126" i="10"/>
  <c r="N163" i="10"/>
  <c r="V29" i="10"/>
  <c r="AA241" i="10"/>
  <c r="AC9" i="10"/>
  <c r="AC23" i="10"/>
  <c r="R216" i="10"/>
  <c r="K179" i="10"/>
  <c r="AG95" i="10"/>
  <c r="O120" i="10"/>
  <c r="N104" i="10"/>
  <c r="AB111" i="10"/>
  <c r="AF408" i="10"/>
  <c r="S284" i="10"/>
  <c r="X366" i="10"/>
  <c r="V261" i="10"/>
  <c r="Q256" i="10"/>
  <c r="G228" i="10"/>
  <c r="Z103" i="10"/>
  <c r="N147" i="10"/>
  <c r="V69" i="10"/>
  <c r="Y272" i="10"/>
  <c r="O55" i="10"/>
  <c r="U235" i="10"/>
  <c r="N103" i="10"/>
  <c r="R387" i="10"/>
  <c r="K46" i="10"/>
  <c r="O236" i="10"/>
  <c r="J173" i="10"/>
  <c r="X291" i="10"/>
  <c r="I375" i="10"/>
  <c r="R151" i="10"/>
  <c r="V152" i="10"/>
  <c r="Z85" i="10"/>
  <c r="AH19" i="10"/>
  <c r="K319" i="10"/>
  <c r="AB328" i="10"/>
  <c r="H165" i="10"/>
  <c r="G50" i="10"/>
  <c r="Y161" i="10"/>
  <c r="Z221" i="10"/>
  <c r="AA339" i="10"/>
  <c r="AF233" i="10"/>
  <c r="U214" i="10"/>
  <c r="AB193" i="10"/>
  <c r="AB134" i="10"/>
  <c r="H346" i="10"/>
  <c r="K366" i="10"/>
  <c r="M86" i="10"/>
  <c r="F263" i="10"/>
  <c r="V125" i="10"/>
  <c r="AG42" i="10"/>
  <c r="AE379" i="10"/>
  <c r="T131" i="10"/>
  <c r="P307" i="10"/>
  <c r="I182" i="10"/>
  <c r="I170" i="10"/>
  <c r="O261" i="10"/>
  <c r="AG129" i="10"/>
  <c r="Q311" i="10"/>
  <c r="U152" i="10"/>
  <c r="J178" i="10"/>
  <c r="T397" i="10"/>
  <c r="I172" i="10"/>
  <c r="L119" i="10"/>
  <c r="Z43" i="10"/>
  <c r="P103" i="10"/>
  <c r="L8" i="10"/>
  <c r="AE128" i="10"/>
  <c r="Q370" i="10"/>
  <c r="G243" i="10"/>
  <c r="R42" i="10"/>
  <c r="AH362" i="10"/>
  <c r="AE145" i="10"/>
  <c r="AB68" i="10"/>
  <c r="U118" i="10"/>
  <c r="R19" i="10"/>
  <c r="AG52" i="10"/>
  <c r="G90" i="10"/>
  <c r="J238" i="10"/>
  <c r="Q48" i="10"/>
  <c r="H268" i="10"/>
  <c r="J250" i="10"/>
  <c r="S99" i="10"/>
  <c r="S251" i="10"/>
  <c r="J88" i="10"/>
  <c r="V402" i="10"/>
  <c r="G18" i="10"/>
  <c r="W173" i="10"/>
  <c r="I179" i="10"/>
  <c r="AC106" i="10"/>
  <c r="AC243" i="10"/>
  <c r="U371" i="10"/>
  <c r="AH343" i="10"/>
  <c r="E288" i="10"/>
  <c r="E220" i="10"/>
  <c r="E95" i="10"/>
  <c r="P5" i="10"/>
  <c r="E231" i="10"/>
  <c r="V5" i="10"/>
  <c r="E93" i="10"/>
  <c r="W411" i="10"/>
  <c r="N5" i="10"/>
  <c r="E358" i="10"/>
  <c r="S322" i="10"/>
  <c r="AG212" i="10"/>
  <c r="H293" i="10"/>
  <c r="G161" i="10"/>
  <c r="AD121" i="10"/>
  <c r="G274" i="10"/>
  <c r="G340" i="10"/>
  <c r="O152" i="10"/>
  <c r="AG188" i="10"/>
  <c r="R174" i="10"/>
  <c r="G288" i="10"/>
  <c r="O267" i="10"/>
  <c r="AB7" i="10"/>
  <c r="I204" i="10"/>
  <c r="AH180" i="10"/>
  <c r="H198" i="10"/>
  <c r="AC200" i="10"/>
  <c r="J243" i="10"/>
  <c r="S257" i="10"/>
  <c r="F170" i="10"/>
  <c r="AB274" i="10"/>
  <c r="Q58" i="10"/>
  <c r="Z199" i="10"/>
  <c r="S18" i="10"/>
  <c r="AA154" i="10"/>
  <c r="AA220" i="10"/>
  <c r="AD195" i="10"/>
  <c r="F163" i="10"/>
  <c r="AD246" i="10"/>
  <c r="O12" i="10"/>
  <c r="W178" i="10"/>
  <c r="P257" i="10"/>
  <c r="F70" i="10"/>
  <c r="L38" i="10"/>
  <c r="X57" i="10"/>
  <c r="AH193" i="10"/>
  <c r="AB306" i="10"/>
  <c r="R400" i="10"/>
  <c r="T224" i="10"/>
  <c r="W105" i="10"/>
  <c r="Z272" i="10"/>
  <c r="AA191" i="10"/>
  <c r="V157" i="10"/>
  <c r="J43" i="10"/>
  <c r="X9" i="10"/>
  <c r="O177" i="10"/>
  <c r="T234" i="10"/>
  <c r="AA50" i="10"/>
  <c r="Y9" i="10"/>
  <c r="O41" i="10"/>
  <c r="AC359" i="10"/>
  <c r="R131" i="10"/>
  <c r="Z368" i="10"/>
  <c r="S406" i="10"/>
  <c r="G12" i="10"/>
  <c r="R62" i="10"/>
  <c r="F16" i="10"/>
  <c r="Z80" i="10"/>
  <c r="I14" i="10"/>
  <c r="F8" i="10"/>
  <c r="W189" i="10"/>
  <c r="N229" i="10"/>
  <c r="AH157" i="10"/>
  <c r="L368" i="10"/>
  <c r="O17" i="10"/>
  <c r="G15" i="10"/>
  <c r="U239" i="10"/>
  <c r="L259" i="10"/>
  <c r="J207" i="10"/>
  <c r="AH37" i="10"/>
  <c r="O311" i="10"/>
  <c r="S108" i="10"/>
  <c r="AF188" i="10"/>
  <c r="Y13" i="10"/>
  <c r="Z179" i="10"/>
  <c r="Z215" i="10"/>
  <c r="U275" i="10"/>
  <c r="N211" i="10"/>
  <c r="U330" i="10"/>
  <c r="O341" i="10"/>
  <c r="F233" i="10"/>
  <c r="U198" i="10"/>
  <c r="T144" i="10"/>
  <c r="AD68" i="10"/>
  <c r="AE129" i="10"/>
  <c r="Q382" i="10"/>
  <c r="P82" i="10"/>
  <c r="AB162" i="10"/>
  <c r="W99" i="10"/>
  <c r="O62" i="10"/>
  <c r="V40" i="10"/>
  <c r="O80" i="10"/>
  <c r="F94" i="10"/>
  <c r="H137" i="10"/>
  <c r="Q363" i="10"/>
  <c r="R251" i="10"/>
  <c r="AG15" i="10"/>
  <c r="R60" i="10"/>
  <c r="AC251" i="10"/>
  <c r="F217" i="10"/>
  <c r="X152" i="10"/>
  <c r="R114" i="10"/>
  <c r="U366" i="10"/>
  <c r="M70" i="10"/>
  <c r="X132" i="10"/>
  <c r="AD348" i="10"/>
  <c r="S341" i="10"/>
  <c r="J336" i="10"/>
  <c r="AG130" i="10"/>
  <c r="U358" i="10"/>
  <c r="J192" i="10"/>
  <c r="K83" i="10"/>
  <c r="AE72" i="10"/>
  <c r="N169" i="10"/>
  <c r="V185" i="10"/>
  <c r="T127" i="10"/>
  <c r="V160" i="10"/>
  <c r="AH125" i="10"/>
  <c r="F11" i="10"/>
  <c r="J102" i="10"/>
  <c r="AA223" i="10"/>
  <c r="F402" i="10"/>
  <c r="AE98" i="10"/>
  <c r="AD125" i="10"/>
  <c r="M113" i="10"/>
  <c r="H103" i="10"/>
  <c r="R279" i="10"/>
  <c r="V60" i="10"/>
  <c r="H192" i="10"/>
  <c r="X245" i="10"/>
  <c r="AG224" i="10"/>
  <c r="Z200" i="10"/>
  <c r="O191" i="10"/>
  <c r="M17" i="10"/>
  <c r="O105" i="10"/>
  <c r="Y277" i="10"/>
  <c r="U159" i="10"/>
  <c r="M249" i="10"/>
  <c r="AA219" i="10"/>
  <c r="I400" i="10"/>
  <c r="H363" i="10"/>
  <c r="AG221" i="10"/>
  <c r="AB118" i="10"/>
  <c r="Z185" i="10"/>
  <c r="U99" i="10"/>
  <c r="L125" i="10"/>
  <c r="U231" i="10"/>
  <c r="G104" i="10"/>
  <c r="AF142" i="10"/>
  <c r="L90" i="10"/>
  <c r="K273" i="10"/>
  <c r="AG78" i="10"/>
  <c r="AC272" i="10"/>
  <c r="S180" i="10"/>
  <c r="G279" i="10"/>
  <c r="AB149" i="10"/>
  <c r="S14" i="10"/>
  <c r="U71" i="10"/>
  <c r="F24" i="10"/>
  <c r="K235" i="10"/>
  <c r="I255" i="10"/>
  <c r="U276" i="10"/>
  <c r="Z27" i="10"/>
  <c r="L172" i="10"/>
  <c r="Y192" i="10"/>
  <c r="AF209" i="10"/>
  <c r="W208" i="10"/>
  <c r="AD226" i="10"/>
  <c r="AF13" i="10"/>
  <c r="I45" i="10"/>
  <c r="AH55" i="10"/>
  <c r="AG220" i="10"/>
  <c r="AC78" i="10"/>
  <c r="T209" i="10"/>
  <c r="T357" i="10"/>
  <c r="AH378" i="10"/>
  <c r="AF387" i="10"/>
  <c r="G28" i="10"/>
  <c r="AG389" i="10"/>
  <c r="X172" i="10"/>
  <c r="AA35" i="10"/>
  <c r="R215" i="10"/>
  <c r="L228" i="10"/>
  <c r="Z218" i="10"/>
  <c r="R25" i="10"/>
  <c r="AG106" i="10"/>
  <c r="Q299" i="10"/>
  <c r="N395" i="10"/>
  <c r="Q63" i="10"/>
  <c r="U58" i="10"/>
  <c r="AB89" i="10"/>
  <c r="H263" i="10"/>
  <c r="T176" i="10"/>
  <c r="T231" i="10"/>
  <c r="AE155" i="10"/>
  <c r="X125" i="10"/>
  <c r="J363" i="10"/>
  <c r="Q313" i="10"/>
  <c r="AH303" i="10"/>
  <c r="H288" i="10"/>
  <c r="I277" i="10"/>
  <c r="O203" i="10"/>
  <c r="P90" i="10"/>
  <c r="Q109" i="10"/>
  <c r="AA166" i="10"/>
  <c r="AA227" i="10"/>
  <c r="T13" i="10"/>
  <c r="P300" i="10"/>
  <c r="AA408" i="10"/>
  <c r="AA103" i="10"/>
  <c r="K253" i="10"/>
  <c r="J227" i="10"/>
  <c r="L315" i="10"/>
  <c r="AD365" i="10"/>
  <c r="U277" i="10"/>
  <c r="K8" i="10"/>
  <c r="P139" i="10"/>
  <c r="AH285" i="10"/>
  <c r="N13" i="10"/>
  <c r="N200" i="10"/>
  <c r="M202" i="10"/>
  <c r="W155" i="10"/>
  <c r="Y22" i="10"/>
  <c r="V205" i="10"/>
  <c r="W152" i="10"/>
  <c r="V247" i="10"/>
  <c r="R252" i="10"/>
  <c r="AD377" i="10"/>
  <c r="V235" i="10"/>
  <c r="I201" i="10"/>
  <c r="I165" i="10"/>
  <c r="Y145" i="10"/>
  <c r="O173" i="10"/>
  <c r="S78" i="10"/>
  <c r="G43" i="10"/>
  <c r="Y247" i="10"/>
  <c r="Q330" i="10"/>
  <c r="AD144" i="10"/>
  <c r="Y332" i="10"/>
  <c r="Y179" i="10"/>
  <c r="R267" i="10"/>
  <c r="M20" i="10"/>
  <c r="AA288" i="10"/>
  <c r="AE212" i="10"/>
  <c r="T80" i="10"/>
  <c r="K389" i="10"/>
  <c r="G78" i="10"/>
  <c r="T86" i="10"/>
  <c r="W220" i="10"/>
  <c r="Z365" i="10"/>
  <c r="I146" i="10"/>
  <c r="F382" i="10"/>
  <c r="L170" i="10"/>
  <c r="Z98" i="10"/>
  <c r="AA366" i="10"/>
  <c r="X190" i="10"/>
  <c r="K260" i="10"/>
  <c r="AC287" i="10"/>
  <c r="AE112" i="10"/>
  <c r="AG298" i="10"/>
  <c r="O278" i="10"/>
  <c r="AH323" i="10"/>
  <c r="G339" i="10"/>
  <c r="O292" i="10"/>
  <c r="F117" i="10"/>
  <c r="I282" i="10"/>
  <c r="AH139" i="10"/>
  <c r="O116" i="10"/>
  <c r="U186" i="10"/>
  <c r="H67" i="10"/>
  <c r="AB223" i="10"/>
  <c r="V365" i="10"/>
  <c r="L19" i="10"/>
  <c r="N308" i="10"/>
  <c r="L314" i="10"/>
  <c r="AE179" i="10"/>
  <c r="AE17" i="10"/>
  <c r="H360" i="10"/>
  <c r="F98" i="10"/>
  <c r="AG147" i="10"/>
  <c r="Y19" i="10"/>
  <c r="U184" i="10"/>
  <c r="S123" i="10"/>
  <c r="T331" i="10"/>
  <c r="N79" i="10"/>
  <c r="S114" i="10"/>
  <c r="J123" i="10"/>
  <c r="AG384" i="10"/>
  <c r="M290" i="10"/>
  <c r="P115" i="10"/>
  <c r="AC289" i="10"/>
  <c r="Q122" i="10"/>
  <c r="X112" i="10"/>
  <c r="O227" i="10"/>
  <c r="Q104" i="10"/>
  <c r="AG179" i="10"/>
  <c r="AG204" i="10"/>
  <c r="O180" i="10"/>
  <c r="AE313" i="10"/>
  <c r="T363" i="10"/>
  <c r="H203" i="10"/>
  <c r="AB78" i="10"/>
  <c r="H230" i="10"/>
  <c r="AG386" i="10"/>
  <c r="Y373" i="10"/>
  <c r="AG318" i="10"/>
  <c r="U350" i="10"/>
  <c r="U129" i="10"/>
  <c r="V54" i="10"/>
  <c r="AG90" i="10"/>
  <c r="Y229" i="10"/>
  <c r="AH175" i="10"/>
  <c r="AE133" i="10"/>
  <c r="U127" i="10"/>
  <c r="O109" i="10"/>
  <c r="AD109" i="10"/>
  <c r="AC162" i="10"/>
  <c r="V34" i="10"/>
  <c r="O57" i="10"/>
  <c r="T163" i="10"/>
  <c r="AH240" i="10"/>
  <c r="F234" i="10"/>
  <c r="AG70" i="10"/>
  <c r="F143" i="10"/>
  <c r="T137" i="10"/>
  <c r="AC66" i="10"/>
  <c r="G60" i="10"/>
  <c r="N47" i="10"/>
  <c r="AA248" i="10"/>
  <c r="W350" i="10"/>
  <c r="U187" i="10"/>
  <c r="Q99" i="10"/>
  <c r="J194" i="10"/>
  <c r="L46" i="10"/>
  <c r="AB395" i="10"/>
  <c r="F374" i="10"/>
  <c r="V213" i="10"/>
  <c r="N137" i="10"/>
  <c r="M33" i="10"/>
  <c r="AC356" i="10"/>
  <c r="R148" i="10"/>
  <c r="AD161" i="10"/>
  <c r="AE61" i="10"/>
  <c r="U173" i="10"/>
  <c r="L105" i="10"/>
  <c r="AD205" i="10"/>
  <c r="Q407" i="10"/>
  <c r="H180" i="10"/>
  <c r="L166" i="10"/>
  <c r="J268" i="10"/>
  <c r="K18" i="10"/>
  <c r="K331" i="10"/>
  <c r="AF102" i="10"/>
  <c r="AC194" i="10"/>
  <c r="X217" i="10"/>
  <c r="AA72" i="10"/>
  <c r="AB16" i="10"/>
  <c r="AF139" i="10"/>
  <c r="R397" i="10"/>
  <c r="AE380" i="10"/>
  <c r="F67" i="10"/>
  <c r="M366" i="10"/>
  <c r="L95" i="10"/>
  <c r="V354" i="10"/>
  <c r="N247" i="10"/>
  <c r="P268" i="10"/>
  <c r="AB279" i="10"/>
  <c r="Q93" i="10"/>
  <c r="T247" i="10"/>
  <c r="G8" i="10"/>
  <c r="AG69" i="10"/>
  <c r="AE169" i="10"/>
  <c r="Z50" i="10"/>
  <c r="W185" i="10"/>
  <c r="AA201" i="10"/>
  <c r="G167" i="10"/>
  <c r="N9" i="10"/>
  <c r="H75" i="10"/>
  <c r="U80" i="10"/>
  <c r="G34" i="10"/>
  <c r="H251" i="10"/>
  <c r="I203" i="10"/>
  <c r="K41" i="10"/>
  <c r="X345" i="10"/>
  <c r="AC156" i="10"/>
  <c r="AE188" i="10"/>
  <c r="AE57" i="10"/>
  <c r="J184" i="10"/>
  <c r="S139" i="10"/>
  <c r="AB72" i="10"/>
  <c r="N19" i="10"/>
  <c r="AG282" i="10"/>
  <c r="U84" i="10"/>
  <c r="S69" i="10"/>
  <c r="G121" i="10"/>
  <c r="H54" i="10"/>
  <c r="P51" i="10"/>
  <c r="T257" i="10"/>
  <c r="O71" i="10"/>
  <c r="AD321" i="10"/>
  <c r="AH152" i="10"/>
  <c r="Z17" i="10"/>
  <c r="AE342" i="10"/>
  <c r="P325" i="10"/>
  <c r="AA354" i="10"/>
  <c r="H80" i="10"/>
  <c r="M45" i="10"/>
  <c r="U351" i="10"/>
  <c r="W273" i="10"/>
  <c r="R401" i="10"/>
  <c r="T153" i="10"/>
  <c r="Q348" i="10"/>
  <c r="I163" i="10"/>
  <c r="Z135" i="10"/>
  <c r="Q264" i="10"/>
  <c r="M387" i="10"/>
  <c r="H195" i="10"/>
  <c r="AH257" i="10"/>
  <c r="O230" i="10"/>
  <c r="H168" i="10"/>
  <c r="AH8" i="10"/>
  <c r="R41" i="10"/>
  <c r="H109" i="10"/>
  <c r="T37" i="10"/>
  <c r="F97" i="10"/>
  <c r="H136" i="10"/>
  <c r="N378" i="10"/>
  <c r="R389" i="10"/>
  <c r="AF198" i="10"/>
  <c r="Y148" i="10"/>
  <c r="T301" i="10"/>
  <c r="AC128" i="10"/>
  <c r="AG184" i="10"/>
  <c r="U89" i="10"/>
  <c r="AB242" i="10"/>
  <c r="W20" i="10"/>
  <c r="S142" i="10"/>
  <c r="F240" i="10"/>
  <c r="F220" i="10"/>
  <c r="AB384" i="10"/>
  <c r="N291" i="10"/>
  <c r="T57" i="10"/>
  <c r="O43" i="10"/>
  <c r="AA202" i="10"/>
  <c r="X202" i="10"/>
  <c r="U13" i="10"/>
  <c r="Y107" i="10"/>
  <c r="R166" i="10"/>
  <c r="F159" i="10"/>
  <c r="AD258" i="10"/>
  <c r="H13" i="10"/>
  <c r="AC282" i="10"/>
  <c r="X173" i="10"/>
  <c r="AG63" i="10"/>
  <c r="M264" i="10"/>
  <c r="W310" i="10"/>
  <c r="T330" i="10"/>
  <c r="AG83" i="10"/>
  <c r="AB62" i="10"/>
  <c r="AF98" i="10"/>
  <c r="K157" i="10"/>
  <c r="O340" i="10"/>
  <c r="H374" i="10"/>
  <c r="R372" i="10"/>
  <c r="AB289" i="10"/>
  <c r="AF334" i="10"/>
  <c r="AE293" i="10"/>
  <c r="J306" i="10"/>
  <c r="L235" i="10"/>
  <c r="N257" i="10"/>
  <c r="G254" i="10"/>
  <c r="AG141" i="10"/>
  <c r="AA236" i="10"/>
  <c r="J158" i="10"/>
  <c r="Q230" i="10"/>
  <c r="AH33" i="10"/>
  <c r="S268" i="10"/>
  <c r="K53" i="10"/>
  <c r="AC297" i="10"/>
  <c r="AC349" i="10"/>
  <c r="Q168" i="10"/>
  <c r="K199" i="10"/>
  <c r="H22" i="10"/>
  <c r="I77" i="10"/>
  <c r="S332" i="10"/>
  <c r="AG364" i="10"/>
  <c r="U254" i="10"/>
  <c r="AC386" i="10"/>
  <c r="AG25" i="10"/>
  <c r="N329" i="10"/>
  <c r="AA334" i="10"/>
  <c r="T192" i="10"/>
  <c r="AG51" i="10"/>
  <c r="AF171" i="10"/>
  <c r="K328" i="10"/>
  <c r="AG198" i="10"/>
  <c r="F283" i="10"/>
  <c r="AE78" i="10"/>
  <c r="L360" i="10"/>
  <c r="V118" i="10"/>
  <c r="I361" i="10"/>
  <c r="J55" i="10"/>
  <c r="G383" i="10"/>
  <c r="U315" i="10"/>
  <c r="U395" i="10"/>
  <c r="AA18" i="10"/>
  <c r="Q273" i="10"/>
  <c r="V323" i="10"/>
  <c r="AG37" i="10"/>
  <c r="S232" i="10"/>
  <c r="N372" i="10"/>
  <c r="AC219" i="10"/>
  <c r="U121" i="10"/>
  <c r="X182" i="10"/>
  <c r="M372" i="10"/>
  <c r="L390" i="10"/>
  <c r="O8" i="10"/>
  <c r="Y198" i="10"/>
  <c r="AE392" i="10"/>
  <c r="Z235" i="10"/>
  <c r="K67" i="10"/>
  <c r="AB301" i="10"/>
  <c r="Z73" i="10"/>
  <c r="R315" i="10"/>
  <c r="AD370" i="10"/>
  <c r="M269" i="10"/>
  <c r="AE140" i="10"/>
  <c r="T289" i="10"/>
  <c r="Y286" i="10"/>
  <c r="L283" i="10"/>
  <c r="AG336" i="10"/>
  <c r="U110" i="10"/>
  <c r="G206" i="10"/>
  <c r="AB367" i="10"/>
  <c r="AG397" i="10"/>
  <c r="J394" i="10"/>
  <c r="AA400" i="10"/>
  <c r="AF345" i="10"/>
  <c r="AA195" i="10"/>
  <c r="AB183" i="10"/>
  <c r="Q297" i="10"/>
  <c r="AC73" i="10"/>
  <c r="O24" i="10"/>
  <c r="J8" i="10"/>
  <c r="N399" i="10"/>
  <c r="M318" i="10"/>
  <c r="AB99" i="10"/>
  <c r="Y221" i="10"/>
  <c r="AE282" i="10"/>
  <c r="AG86" i="10"/>
  <c r="T202" i="10"/>
  <c r="AD11" i="10"/>
  <c r="AE100" i="10"/>
  <c r="W158" i="10"/>
  <c r="U379" i="10"/>
  <c r="AE7" i="10"/>
  <c r="AE162" i="10"/>
  <c r="N158" i="10"/>
  <c r="O146" i="10"/>
  <c r="V124" i="10"/>
  <c r="Z58" i="10"/>
  <c r="AF144" i="10"/>
  <c r="U10" i="10"/>
  <c r="J275" i="10"/>
  <c r="AD92" i="10"/>
  <c r="P213" i="10"/>
  <c r="H286" i="10"/>
  <c r="AH32" i="10"/>
  <c r="AE255" i="10"/>
  <c r="L175" i="10"/>
  <c r="K144" i="10"/>
  <c r="V233" i="10"/>
  <c r="M176" i="10"/>
  <c r="AA258" i="10"/>
  <c r="AE271" i="10"/>
  <c r="X328" i="10"/>
  <c r="L402" i="10"/>
  <c r="AB401" i="10"/>
  <c r="J226" i="10"/>
  <c r="V162" i="10"/>
  <c r="K251" i="10"/>
  <c r="O31" i="10"/>
  <c r="I272" i="10"/>
  <c r="T276" i="10"/>
  <c r="K174" i="10"/>
  <c r="L68" i="10"/>
  <c r="H126" i="10"/>
  <c r="R246" i="10"/>
  <c r="J179" i="10"/>
  <c r="AF256" i="10"/>
  <c r="AB308" i="10"/>
  <c r="M160" i="10"/>
  <c r="AA203" i="10"/>
  <c r="Z202" i="10"/>
  <c r="R271" i="10"/>
  <c r="P187" i="10"/>
  <c r="N404" i="10"/>
  <c r="AC342" i="10"/>
  <c r="AG61" i="10"/>
  <c r="AE270" i="10"/>
  <c r="N202" i="10"/>
  <c r="T38" i="10"/>
  <c r="X252" i="10"/>
  <c r="AE110" i="10"/>
  <c r="G114" i="10"/>
  <c r="M152" i="10"/>
  <c r="R23" i="10"/>
  <c r="S260" i="10"/>
  <c r="U388" i="10"/>
  <c r="F291" i="10"/>
  <c r="AE26" i="10"/>
  <c r="AA228" i="10"/>
  <c r="X394" i="10"/>
  <c r="AH123" i="10"/>
  <c r="Z22" i="10"/>
  <c r="AA9" i="10"/>
  <c r="M214" i="10"/>
  <c r="AC121" i="10"/>
  <c r="K20" i="10"/>
  <c r="I259" i="10"/>
  <c r="R181" i="10"/>
  <c r="W317" i="10"/>
  <c r="J302" i="10"/>
  <c r="Z321" i="10"/>
  <c r="G385" i="10"/>
  <c r="J68" i="10"/>
  <c r="O385" i="10"/>
  <c r="R170" i="10"/>
  <c r="O328" i="10"/>
  <c r="AH113" i="10"/>
  <c r="N92" i="10"/>
  <c r="AF235" i="10"/>
  <c r="S303" i="10"/>
  <c r="AB142" i="10"/>
  <c r="N232" i="10"/>
  <c r="AD177" i="10"/>
  <c r="K9" i="10"/>
  <c r="R342" i="10"/>
  <c r="G226" i="10"/>
  <c r="AD162" i="10"/>
  <c r="I267" i="10"/>
  <c r="P111" i="10"/>
  <c r="W7" i="10"/>
  <c r="Q268" i="10"/>
  <c r="X165" i="10"/>
  <c r="Q197" i="10"/>
  <c r="AD241" i="10"/>
  <c r="P135" i="10"/>
  <c r="J371" i="10"/>
  <c r="O349" i="10"/>
  <c r="AH261" i="10"/>
  <c r="P254" i="10"/>
  <c r="P169" i="10"/>
  <c r="H370" i="10"/>
  <c r="T118" i="10"/>
  <c r="F229" i="10"/>
  <c r="N41" i="10"/>
  <c r="P228" i="10"/>
  <c r="M21" i="10"/>
  <c r="I301" i="10"/>
  <c r="W199" i="10"/>
  <c r="AG346" i="10"/>
  <c r="AG231" i="10"/>
  <c r="X88" i="10"/>
  <c r="T69" i="10"/>
  <c r="AH252" i="10"/>
  <c r="F385" i="10"/>
  <c r="X198" i="10"/>
  <c r="P172" i="10"/>
  <c r="I250" i="10"/>
  <c r="L155" i="10"/>
  <c r="Z384" i="10"/>
  <c r="W346" i="10"/>
  <c r="L185" i="10"/>
  <c r="AD94" i="10"/>
  <c r="Z191" i="10"/>
  <c r="AE13" i="10"/>
  <c r="X8" i="10"/>
  <c r="S87" i="10"/>
  <c r="V93" i="10"/>
  <c r="T58" i="10"/>
  <c r="X253" i="10"/>
  <c r="L244" i="10"/>
  <c r="AH163" i="10"/>
  <c r="I177" i="10"/>
  <c r="V111" i="10"/>
  <c r="L300" i="10"/>
  <c r="G71" i="10"/>
  <c r="N224" i="10"/>
  <c r="Y61" i="10"/>
  <c r="X374" i="10"/>
  <c r="N356" i="10"/>
  <c r="U17" i="10"/>
  <c r="P381" i="10"/>
  <c r="I332" i="10"/>
  <c r="J15" i="10"/>
  <c r="N24" i="10"/>
  <c r="F322" i="10"/>
  <c r="AC224" i="10"/>
  <c r="F260" i="10"/>
  <c r="N151" i="10"/>
  <c r="AB205" i="10"/>
  <c r="R234" i="10"/>
  <c r="U403" i="10"/>
  <c r="P70" i="10"/>
  <c r="V350" i="10"/>
  <c r="AB273" i="10"/>
  <c r="AH209" i="10"/>
  <c r="L384" i="10"/>
  <c r="J283" i="10"/>
  <c r="AG208" i="10"/>
  <c r="AH339" i="10"/>
  <c r="U324" i="10"/>
  <c r="U174" i="10"/>
  <c r="O67" i="10"/>
  <c r="AA282" i="10"/>
  <c r="N183" i="10"/>
  <c r="G237" i="10"/>
  <c r="J396" i="10"/>
  <c r="X231" i="10"/>
  <c r="H21" i="10"/>
  <c r="W60" i="10"/>
  <c r="F184" i="10"/>
  <c r="AC67" i="10"/>
  <c r="H372" i="10"/>
  <c r="AA357" i="10"/>
  <c r="V119" i="10"/>
  <c r="Q79" i="10"/>
  <c r="S165" i="10"/>
  <c r="Q201" i="10"/>
  <c r="V248" i="10"/>
  <c r="V274" i="10"/>
  <c r="AE192" i="10"/>
  <c r="L282" i="10"/>
  <c r="L72" i="10"/>
  <c r="AF385" i="10"/>
  <c r="H9" i="10"/>
  <c r="AF210" i="10"/>
  <c r="AA222" i="10"/>
  <c r="AG297" i="10"/>
  <c r="AA8" i="10"/>
  <c r="N312" i="10"/>
  <c r="S256" i="10"/>
  <c r="K320" i="10"/>
  <c r="X246" i="10"/>
  <c r="AF369" i="10"/>
  <c r="AG49" i="10"/>
  <c r="T113" i="10"/>
  <c r="K225" i="10"/>
  <c r="H139" i="10"/>
  <c r="F73" i="10"/>
  <c r="Z370" i="10"/>
  <c r="AH70" i="10"/>
  <c r="O63" i="10"/>
  <c r="S110" i="10"/>
  <c r="AE237" i="10"/>
  <c r="I180" i="10"/>
  <c r="Q74" i="10"/>
  <c r="N222" i="10"/>
  <c r="N197" i="10"/>
  <c r="AG189" i="10"/>
  <c r="Q34" i="10"/>
  <c r="Z305" i="10"/>
  <c r="K73" i="10"/>
  <c r="F36" i="10"/>
  <c r="AA88" i="10"/>
  <c r="V307" i="10"/>
  <c r="AB85" i="10"/>
  <c r="L103" i="10"/>
  <c r="P35" i="10"/>
  <c r="AD104" i="10"/>
  <c r="Y236" i="10"/>
  <c r="G241" i="10"/>
  <c r="AH144" i="10"/>
  <c r="R219" i="10"/>
  <c r="K390" i="10"/>
  <c r="AC225" i="10"/>
  <c r="Q247" i="10"/>
  <c r="K213" i="10"/>
  <c r="AF12" i="10"/>
  <c r="Q111" i="10"/>
  <c r="G255" i="10"/>
  <c r="S61" i="10"/>
  <c r="T388" i="10"/>
  <c r="AB192" i="10"/>
  <c r="AD364" i="10"/>
  <c r="AG177" i="10"/>
  <c r="F113" i="10"/>
  <c r="AG39" i="10"/>
  <c r="I209" i="10"/>
  <c r="Y331" i="10"/>
  <c r="F132" i="10"/>
  <c r="J169" i="10"/>
  <c r="AB346" i="10"/>
  <c r="M334" i="10"/>
  <c r="X359" i="10"/>
  <c r="X302" i="10"/>
  <c r="AG7" i="10"/>
  <c r="AD186" i="10"/>
  <c r="F96" i="10"/>
  <c r="I174" i="10"/>
  <c r="F152" i="10"/>
  <c r="AE113" i="10"/>
  <c r="AH188" i="10"/>
  <c r="Q131" i="10"/>
  <c r="AH31" i="10"/>
  <c r="S233" i="10"/>
  <c r="J372" i="10"/>
  <c r="U162" i="10"/>
  <c r="I78" i="10"/>
  <c r="Q185" i="10"/>
  <c r="AE50" i="10"/>
  <c r="AC388" i="10"/>
  <c r="K293" i="10"/>
  <c r="K142" i="10"/>
  <c r="G92" i="10"/>
  <c r="AC363" i="10"/>
  <c r="AH118" i="10"/>
  <c r="H279" i="10"/>
  <c r="AH121" i="10"/>
  <c r="P318" i="10"/>
  <c r="AF395" i="10"/>
  <c r="AA266" i="10"/>
  <c r="V275" i="10"/>
  <c r="M168" i="10"/>
  <c r="M139" i="10"/>
  <c r="L198" i="10"/>
  <c r="AD36" i="10"/>
  <c r="U130" i="10"/>
  <c r="AC107" i="10"/>
  <c r="AG137" i="10"/>
  <c r="K51" i="10"/>
  <c r="F363" i="10"/>
  <c r="W109" i="10"/>
  <c r="AH11" i="10"/>
  <c r="R52" i="10"/>
  <c r="Q275" i="10"/>
  <c r="Y87" i="10"/>
  <c r="R395" i="10"/>
  <c r="F331" i="10"/>
  <c r="S104" i="10"/>
  <c r="AF48" i="10"/>
  <c r="AC154" i="10"/>
  <c r="K306" i="10"/>
  <c r="M177" i="10"/>
  <c r="I124" i="10"/>
  <c r="G46" i="10"/>
  <c r="L179" i="10"/>
  <c r="I96" i="10"/>
  <c r="T124" i="10"/>
  <c r="M265" i="10"/>
  <c r="K223" i="10"/>
  <c r="AH190" i="10"/>
  <c r="AF241" i="10"/>
  <c r="M106" i="10"/>
  <c r="AD175" i="10"/>
  <c r="R29" i="10"/>
  <c r="Z38" i="10"/>
  <c r="AA101" i="10"/>
  <c r="F60" i="10"/>
  <c r="AC132" i="10"/>
  <c r="F395" i="10"/>
  <c r="AB338" i="10"/>
  <c r="AA32" i="10"/>
  <c r="K311" i="10"/>
  <c r="U157" i="10"/>
  <c r="Z317" i="10"/>
  <c r="AH313" i="10"/>
  <c r="AD147" i="10"/>
  <c r="AG206" i="10"/>
  <c r="U65" i="10"/>
  <c r="I364" i="10"/>
  <c r="V59" i="10"/>
  <c r="N337" i="10"/>
  <c r="P52" i="10"/>
  <c r="Q136" i="10"/>
  <c r="J277" i="10"/>
  <c r="AE223" i="10"/>
  <c r="J374" i="10"/>
  <c r="O277" i="10"/>
  <c r="Z244" i="10"/>
  <c r="AA74" i="10"/>
  <c r="J106" i="10"/>
  <c r="J339" i="10"/>
  <c r="V51" i="10"/>
  <c r="T278" i="10"/>
  <c r="O49" i="10"/>
  <c r="X11" i="10"/>
  <c r="J261" i="10"/>
  <c r="Y239" i="10"/>
  <c r="Y203" i="10"/>
  <c r="F114" i="10"/>
  <c r="O16" i="10"/>
  <c r="AB230" i="10"/>
  <c r="G123" i="10"/>
  <c r="AG214" i="10"/>
  <c r="AE302" i="10"/>
  <c r="P186" i="10"/>
  <c r="AA145" i="10"/>
  <c r="M203" i="10"/>
  <c r="N361" i="10"/>
  <c r="I385" i="10"/>
  <c r="G207" i="10"/>
  <c r="W145" i="10"/>
  <c r="AF201" i="10"/>
  <c r="M377" i="10"/>
  <c r="V129" i="10"/>
  <c r="M63" i="10"/>
  <c r="Z240" i="10"/>
  <c r="J16" i="10"/>
  <c r="Y78" i="10"/>
  <c r="AG331" i="10"/>
  <c r="AB57" i="10"/>
  <c r="N290" i="10"/>
  <c r="N118" i="10"/>
  <c r="M174" i="10"/>
  <c r="U337" i="10"/>
  <c r="S155" i="10"/>
  <c r="K314" i="10"/>
  <c r="AG77" i="10"/>
  <c r="M165" i="10"/>
  <c r="G365" i="10"/>
  <c r="AE68" i="10"/>
  <c r="H65" i="10"/>
  <c r="Y223" i="10"/>
  <c r="Z89" i="10"/>
  <c r="T292" i="10"/>
  <c r="AF311" i="10"/>
  <c r="W361" i="10"/>
  <c r="AF166" i="10"/>
  <c r="K197" i="10"/>
  <c r="W206" i="10"/>
  <c r="AD196" i="10"/>
  <c r="P126" i="10"/>
  <c r="AC103" i="10"/>
  <c r="AD392" i="10"/>
  <c r="AB32" i="10"/>
  <c r="AC140" i="10"/>
  <c r="W232" i="10"/>
  <c r="U90" i="10"/>
  <c r="V80" i="10"/>
  <c r="I94" i="10"/>
  <c r="H53" i="10"/>
  <c r="S66" i="10"/>
  <c r="AE259" i="10"/>
  <c r="AA376" i="10"/>
  <c r="P274" i="10"/>
  <c r="AD367" i="10"/>
  <c r="X317" i="10"/>
  <c r="Z301" i="10"/>
  <c r="M35" i="10"/>
  <c r="AA308" i="10"/>
  <c r="M56" i="10"/>
  <c r="F41" i="10"/>
  <c r="AD274" i="10"/>
  <c r="S401" i="10"/>
  <c r="AC217" i="10"/>
  <c r="G108" i="10"/>
  <c r="J62" i="10"/>
  <c r="O291" i="10"/>
  <c r="X316" i="10"/>
  <c r="J346" i="10"/>
  <c r="G389" i="10"/>
  <c r="Y114" i="10"/>
  <c r="T151" i="10"/>
  <c r="P123" i="10"/>
  <c r="U349" i="10"/>
  <c r="AB147" i="10"/>
  <c r="AA311" i="10"/>
  <c r="K17" i="10"/>
  <c r="O77" i="10"/>
  <c r="K349" i="10"/>
  <c r="AF205" i="10"/>
  <c r="X179" i="10"/>
  <c r="X48" i="10"/>
  <c r="O392" i="10"/>
  <c r="AC319" i="10"/>
  <c r="W167" i="10"/>
  <c r="L299" i="10"/>
  <c r="AG362" i="10"/>
  <c r="I18" i="10"/>
  <c r="P50" i="10"/>
  <c r="AF145" i="10"/>
  <c r="AE94" i="10"/>
  <c r="K206" i="10"/>
  <c r="G388" i="10"/>
  <c r="AC248" i="10"/>
  <c r="W195" i="10"/>
  <c r="AA234" i="10"/>
  <c r="I54" i="10"/>
  <c r="H85" i="10"/>
  <c r="V363" i="10"/>
  <c r="S178" i="10"/>
  <c r="L370" i="10"/>
  <c r="J210" i="10"/>
  <c r="G238" i="10"/>
  <c r="Y138" i="10"/>
  <c r="O157" i="10"/>
  <c r="AH366" i="10"/>
  <c r="I155" i="10"/>
  <c r="Q173" i="10"/>
  <c r="L133" i="10"/>
  <c r="J193" i="10"/>
  <c r="U355" i="10"/>
  <c r="U104" i="10"/>
  <c r="Y270" i="10"/>
  <c r="S308" i="10"/>
  <c r="P147" i="10"/>
  <c r="S238" i="10"/>
  <c r="H349" i="10"/>
  <c r="S103" i="10"/>
  <c r="V292" i="10"/>
  <c r="AE141" i="10"/>
  <c r="X145" i="10"/>
  <c r="AF129" i="10"/>
  <c r="AB244" i="10"/>
  <c r="AG186" i="10"/>
  <c r="R71" i="10"/>
  <c r="AE216" i="10"/>
  <c r="AG123" i="10"/>
  <c r="G233" i="10"/>
  <c r="J29" i="10"/>
  <c r="Z404" i="10"/>
  <c r="AA23" i="10"/>
  <c r="J355" i="10"/>
  <c r="M181" i="10"/>
  <c r="X105" i="10"/>
  <c r="M328" i="10"/>
  <c r="G277" i="10"/>
  <c r="J32" i="10"/>
  <c r="R46" i="10"/>
  <c r="AF203" i="10"/>
  <c r="Q41" i="10"/>
  <c r="G142" i="10"/>
  <c r="AA161" i="10"/>
  <c r="W334" i="10"/>
  <c r="H178" i="10"/>
  <c r="U316" i="10"/>
  <c r="AB250" i="10"/>
  <c r="U164" i="10"/>
  <c r="U180" i="10"/>
  <c r="O192" i="10"/>
  <c r="M228" i="10"/>
  <c r="AF75" i="10"/>
  <c r="L211" i="10"/>
  <c r="X138" i="10"/>
  <c r="K90" i="10"/>
  <c r="J81" i="10"/>
  <c r="AC84" i="10"/>
  <c r="K214" i="10"/>
  <c r="R344" i="10"/>
  <c r="Y393" i="10"/>
  <c r="AD41" i="10"/>
  <c r="AE88" i="10"/>
  <c r="T249" i="10"/>
  <c r="W316" i="10"/>
  <c r="K205" i="10"/>
  <c r="G199" i="10"/>
  <c r="K326" i="10"/>
  <c r="Q369" i="10"/>
  <c r="F344" i="10"/>
  <c r="J317" i="10"/>
  <c r="AH87" i="10"/>
  <c r="L383" i="10"/>
  <c r="Z178" i="10"/>
  <c r="M329" i="10"/>
  <c r="AF302" i="10"/>
  <c r="AG22" i="10"/>
  <c r="S239" i="10"/>
  <c r="Z175" i="10"/>
  <c r="T273" i="10"/>
  <c r="X320" i="10"/>
  <c r="P232" i="10"/>
  <c r="S12" i="10"/>
  <c r="AF251" i="10"/>
  <c r="AG41" i="10"/>
  <c r="F364" i="10"/>
  <c r="T304" i="10"/>
  <c r="AA335" i="10"/>
  <c r="J113" i="10"/>
  <c r="L303" i="10"/>
  <c r="AE30" i="10"/>
  <c r="W378" i="10"/>
  <c r="M302" i="10"/>
  <c r="H66" i="10"/>
  <c r="J408" i="10"/>
  <c r="AC390" i="10"/>
  <c r="V167" i="10"/>
  <c r="O60" i="10"/>
  <c r="I164" i="10"/>
  <c r="F286" i="10"/>
  <c r="R241" i="10"/>
  <c r="O362" i="10"/>
  <c r="Y216" i="10"/>
  <c r="N323" i="10"/>
  <c r="S172" i="10"/>
  <c r="AC30" i="10"/>
  <c r="U142" i="10"/>
  <c r="M58" i="10"/>
  <c r="AE224" i="10"/>
  <c r="T216" i="10"/>
  <c r="O262" i="10"/>
  <c r="AC29" i="10"/>
  <c r="Z266" i="10"/>
  <c r="H394" i="10"/>
  <c r="AB155" i="10"/>
  <c r="AA94" i="10"/>
  <c r="AE283" i="10"/>
  <c r="S396" i="10"/>
  <c r="AA331" i="10"/>
  <c r="S71" i="10"/>
  <c r="S129" i="10"/>
  <c r="S324" i="10"/>
  <c r="I26" i="10"/>
  <c r="F295" i="10"/>
  <c r="L375" i="10"/>
  <c r="M162" i="10"/>
  <c r="Z315" i="10"/>
  <c r="R292" i="10"/>
  <c r="F87" i="10"/>
  <c r="AG284" i="10"/>
  <c r="AH377" i="10"/>
  <c r="O406" i="10"/>
  <c r="I29" i="10"/>
  <c r="G232" i="10"/>
  <c r="AF219" i="10"/>
  <c r="O83" i="10"/>
  <c r="N60" i="10"/>
  <c r="Y140" i="10"/>
  <c r="R377" i="10"/>
  <c r="L153" i="10"/>
  <c r="AA114" i="10"/>
  <c r="X189" i="10"/>
  <c r="AF165" i="10"/>
  <c r="J145" i="10"/>
  <c r="H338" i="10"/>
  <c r="Y351" i="10"/>
  <c r="AD133" i="10"/>
  <c r="AD166" i="10"/>
  <c r="AH212" i="10"/>
  <c r="AD218" i="10"/>
  <c r="V378" i="10"/>
  <c r="AG182" i="10"/>
  <c r="K352" i="10"/>
  <c r="L325" i="10"/>
  <c r="P382" i="10"/>
  <c r="K203" i="10"/>
  <c r="G17" i="10"/>
  <c r="AD126" i="10"/>
  <c r="L33" i="10"/>
  <c r="AE396" i="10"/>
  <c r="G110" i="10"/>
  <c r="T220" i="10"/>
  <c r="H352" i="10"/>
  <c r="AH367" i="10"/>
  <c r="AA391" i="10"/>
  <c r="AA286" i="10"/>
  <c r="J33" i="10"/>
  <c r="L266" i="10"/>
  <c r="O129" i="10"/>
  <c r="AG140" i="10"/>
  <c r="Y313" i="10"/>
  <c r="AF228" i="10"/>
  <c r="U24" i="10"/>
  <c r="O245" i="10"/>
  <c r="P46" i="10"/>
  <c r="AE109" i="10"/>
  <c r="O389" i="10"/>
  <c r="AF52" i="10"/>
  <c r="J22" i="10"/>
  <c r="M149" i="10"/>
  <c r="H155" i="10"/>
  <c r="G44" i="10"/>
  <c r="Q97" i="10"/>
  <c r="Z131" i="10"/>
  <c r="F307" i="10"/>
  <c r="J218" i="10"/>
  <c r="U62" i="10"/>
  <c r="I88" i="10"/>
  <c r="AA405" i="10"/>
  <c r="U396" i="10"/>
  <c r="P45" i="10"/>
  <c r="O284" i="10"/>
  <c r="U91" i="10"/>
  <c r="V332" i="10"/>
  <c r="L208" i="10"/>
  <c r="O299" i="10"/>
  <c r="N114" i="10"/>
  <c r="M43" i="10"/>
  <c r="T252" i="10"/>
  <c r="T380" i="10"/>
  <c r="U144" i="10"/>
  <c r="G349" i="10"/>
  <c r="G301" i="10"/>
  <c r="AG408" i="10"/>
  <c r="I222" i="10"/>
  <c r="Q187" i="10"/>
  <c r="L260" i="10"/>
  <c r="F406" i="10"/>
  <c r="V178" i="10"/>
  <c r="M287" i="10"/>
  <c r="AB390" i="10"/>
  <c r="W234" i="10"/>
  <c r="H377" i="10"/>
  <c r="H312" i="10"/>
  <c r="P401" i="10"/>
  <c r="V286" i="10"/>
  <c r="I232" i="10"/>
  <c r="M267" i="10"/>
  <c r="M128" i="10"/>
  <c r="J305" i="10"/>
  <c r="F398" i="10"/>
  <c r="AD136" i="10"/>
  <c r="J356" i="10"/>
  <c r="AE323" i="10"/>
  <c r="P267" i="10"/>
  <c r="AB171" i="10"/>
  <c r="N85" i="10"/>
  <c r="AH335" i="10"/>
  <c r="F252" i="10"/>
  <c r="W290" i="10"/>
  <c r="AB372" i="10"/>
  <c r="AB381" i="10"/>
  <c r="AC255" i="10"/>
  <c r="AF122" i="10"/>
  <c r="I387" i="10"/>
  <c r="N8" i="10"/>
  <c r="H56" i="10"/>
  <c r="K95" i="10"/>
  <c r="O58" i="10"/>
  <c r="AE132" i="10"/>
  <c r="G204" i="10"/>
  <c r="R303" i="10"/>
  <c r="AB204" i="10"/>
  <c r="S205" i="10"/>
  <c r="S228" i="10"/>
  <c r="W284" i="10"/>
  <c r="V22" i="10"/>
  <c r="I73" i="10"/>
  <c r="AB388" i="10"/>
  <c r="I298" i="10"/>
  <c r="AC80" i="10"/>
  <c r="V347" i="10"/>
  <c r="AA48" i="10"/>
  <c r="W247" i="10"/>
  <c r="AC142" i="10"/>
  <c r="W89" i="10"/>
  <c r="X367" i="10"/>
  <c r="O378" i="10"/>
  <c r="K189" i="10"/>
  <c r="P369" i="10"/>
  <c r="Y296" i="10"/>
  <c r="S50" i="10"/>
  <c r="X153" i="10"/>
  <c r="AF318" i="10"/>
  <c r="I66" i="10"/>
  <c r="M292" i="10"/>
  <c r="J165" i="10"/>
  <c r="T244" i="10"/>
  <c r="S17" i="10"/>
  <c r="AC300" i="10"/>
  <c r="T283" i="10"/>
  <c r="J304" i="10"/>
  <c r="V251" i="10"/>
  <c r="AH319" i="10"/>
  <c r="T296" i="10"/>
  <c r="H294" i="10"/>
  <c r="L337" i="10"/>
  <c r="Z174" i="10"/>
  <c r="R173" i="10"/>
  <c r="L50" i="10"/>
  <c r="W227" i="10"/>
  <c r="P226" i="10"/>
  <c r="I318" i="10"/>
  <c r="I85" i="10"/>
  <c r="M407" i="10"/>
  <c r="G327" i="10"/>
  <c r="F130" i="10"/>
  <c r="U171" i="10"/>
  <c r="M161" i="10"/>
  <c r="Q261" i="10"/>
  <c r="AD40" i="10"/>
  <c r="V391" i="10"/>
  <c r="T318" i="10"/>
  <c r="AC174" i="10"/>
  <c r="O273" i="10"/>
  <c r="W325" i="10"/>
  <c r="N225" i="10"/>
  <c r="AB327" i="10"/>
  <c r="AF148" i="10"/>
  <c r="O51" i="10"/>
  <c r="M384" i="10"/>
  <c r="AE350" i="10"/>
  <c r="O317" i="10"/>
  <c r="Y395" i="10"/>
  <c r="O286" i="10"/>
  <c r="N199" i="10"/>
  <c r="Z32" i="10"/>
  <c r="V201" i="10"/>
  <c r="AB309" i="10"/>
  <c r="AH65" i="10"/>
  <c r="N326" i="10"/>
  <c r="Z329" i="10"/>
  <c r="L246" i="10"/>
  <c r="W389" i="10"/>
  <c r="U377" i="10"/>
  <c r="J94" i="10"/>
  <c r="K61" i="10"/>
  <c r="F258" i="10"/>
  <c r="L374" i="10"/>
  <c r="Y315" i="10"/>
  <c r="H153" i="10"/>
  <c r="AD20" i="10"/>
  <c r="W68" i="10"/>
  <c r="U338" i="10"/>
  <c r="Y401" i="10"/>
  <c r="U252" i="10"/>
  <c r="AH346" i="10"/>
  <c r="AC352" i="10"/>
  <c r="AE29" i="10"/>
  <c r="X256" i="10"/>
  <c r="Y308" i="10"/>
  <c r="J333" i="10"/>
  <c r="Y385" i="10"/>
  <c r="V107" i="10"/>
  <c r="G141" i="10"/>
  <c r="G363" i="10"/>
  <c r="O137" i="10"/>
  <c r="T407" i="10"/>
  <c r="G259" i="10"/>
  <c r="AE20" i="10"/>
  <c r="I115" i="10"/>
  <c r="AF365" i="10"/>
  <c r="Z186" i="10"/>
  <c r="Z121" i="10"/>
  <c r="J180" i="10"/>
  <c r="AD146" i="10"/>
  <c r="U387" i="10"/>
  <c r="H218" i="10"/>
  <c r="AB249" i="10"/>
  <c r="AD319" i="10"/>
  <c r="Z44" i="10"/>
  <c r="P168" i="10"/>
  <c r="R264" i="10"/>
  <c r="AG350" i="10"/>
  <c r="G235" i="10"/>
  <c r="AA152" i="10"/>
  <c r="S186" i="10"/>
  <c r="Z204" i="10"/>
  <c r="T316" i="10"/>
  <c r="P150" i="10"/>
  <c r="J403" i="10"/>
  <c r="V335" i="10"/>
  <c r="F151" i="10"/>
  <c r="U139" i="10"/>
  <c r="S113" i="10"/>
  <c r="AA340" i="10"/>
  <c r="W56" i="10"/>
  <c r="N293" i="10"/>
  <c r="P343" i="10"/>
  <c r="H254" i="10"/>
  <c r="U303" i="10"/>
  <c r="AA374" i="10"/>
  <c r="H189" i="10"/>
  <c r="R169" i="10"/>
  <c r="AC52" i="10"/>
  <c r="Q21" i="10"/>
  <c r="X234" i="10"/>
  <c r="AE119" i="10"/>
  <c r="J87" i="10"/>
  <c r="V142" i="10"/>
  <c r="Z91" i="10"/>
  <c r="G262" i="10"/>
  <c r="AF127" i="10"/>
  <c r="L394" i="10"/>
  <c r="AE218" i="10"/>
  <c r="Z237" i="10"/>
  <c r="S38" i="10"/>
  <c r="S393" i="10"/>
  <c r="U114" i="10"/>
  <c r="O305" i="10"/>
  <c r="AG200" i="10"/>
  <c r="AG187" i="10"/>
  <c r="M300" i="10"/>
  <c r="R39" i="10"/>
  <c r="AA197" i="10"/>
  <c r="G135" i="10"/>
  <c r="W239" i="10"/>
  <c r="G7" i="10"/>
  <c r="AE101" i="10"/>
  <c r="AA190" i="10"/>
  <c r="AA157" i="10"/>
  <c r="AE399" i="10"/>
  <c r="K380" i="10"/>
  <c r="T394" i="10"/>
  <c r="L183" i="10"/>
  <c r="L62" i="10"/>
  <c r="W224" i="10"/>
  <c r="O207" i="10"/>
  <c r="AG207" i="10"/>
  <c r="X64" i="10"/>
  <c r="X177" i="10"/>
  <c r="L196" i="10"/>
  <c r="Z401" i="10"/>
  <c r="AC395" i="10"/>
  <c r="AG203" i="10"/>
  <c r="T74" i="10"/>
  <c r="AA270" i="10"/>
  <c r="W287" i="10"/>
  <c r="P79" i="10"/>
  <c r="Y202" i="10"/>
  <c r="O28" i="10"/>
  <c r="K196" i="10"/>
  <c r="J133" i="10"/>
  <c r="AE38" i="10"/>
  <c r="AA107" i="10"/>
  <c r="AA108" i="10"/>
  <c r="T50" i="10"/>
  <c r="AB143" i="10"/>
  <c r="N407" i="10"/>
  <c r="S170" i="10"/>
  <c r="M375" i="10"/>
  <c r="P102" i="10"/>
  <c r="O285" i="10"/>
  <c r="AC310" i="10"/>
  <c r="AG377" i="10"/>
  <c r="N53" i="10"/>
  <c r="AA358" i="10"/>
  <c r="W342" i="10"/>
  <c r="O54" i="10"/>
  <c r="U242" i="10"/>
  <c r="AG240" i="10"/>
  <c r="AH160" i="10"/>
  <c r="G117" i="10"/>
  <c r="I324" i="10"/>
  <c r="AA272" i="10"/>
  <c r="J284" i="10"/>
  <c r="N244" i="10"/>
  <c r="X322" i="10"/>
  <c r="O377" i="10"/>
  <c r="AD63" i="10"/>
  <c r="T84" i="10"/>
  <c r="N43" i="10"/>
  <c r="AG279" i="10"/>
  <c r="U404" i="10"/>
  <c r="W183" i="10"/>
  <c r="I308" i="10"/>
  <c r="F56" i="10"/>
  <c r="AF398" i="10"/>
  <c r="X146" i="10"/>
  <c r="AD149" i="10"/>
  <c r="AE59" i="10"/>
  <c r="H388" i="10"/>
  <c r="Y184" i="10"/>
  <c r="R83" i="10"/>
  <c r="J269" i="10"/>
  <c r="H123" i="10"/>
  <c r="K39" i="10"/>
  <c r="T119" i="10"/>
  <c r="G39" i="10"/>
  <c r="W268" i="10"/>
  <c r="O35" i="10"/>
  <c r="H97" i="10"/>
  <c r="J157" i="10"/>
  <c r="S361" i="10"/>
  <c r="AE330" i="10"/>
  <c r="J208" i="10"/>
  <c r="Y404" i="10"/>
  <c r="N193" i="10"/>
  <c r="I287" i="10"/>
  <c r="I168" i="10"/>
  <c r="O88" i="10"/>
  <c r="AD102" i="10"/>
  <c r="F343" i="10"/>
  <c r="Y132" i="10"/>
  <c r="F359" i="10"/>
  <c r="AE82" i="10"/>
  <c r="AG62" i="10"/>
  <c r="X85" i="10"/>
  <c r="O215" i="10"/>
  <c r="F14" i="10"/>
  <c r="AH274" i="10"/>
  <c r="AH408" i="10"/>
  <c r="AD50" i="10"/>
  <c r="H52" i="10"/>
  <c r="S255" i="10"/>
  <c r="AD77" i="10"/>
  <c r="S164" i="10"/>
  <c r="K238" i="10"/>
  <c r="Q156" i="10"/>
  <c r="AG406" i="10"/>
  <c r="F321" i="10"/>
  <c r="Q207" i="10"/>
  <c r="AD28" i="10"/>
  <c r="W282" i="10"/>
  <c r="Q219" i="10"/>
  <c r="O268" i="10"/>
  <c r="Y234" i="10"/>
  <c r="G337" i="10"/>
  <c r="V92" i="10"/>
  <c r="AH228" i="10"/>
  <c r="Y263" i="10"/>
  <c r="T366" i="10"/>
  <c r="AD48" i="10"/>
  <c r="Y196" i="10"/>
  <c r="K78" i="10"/>
  <c r="O304" i="10"/>
  <c r="I365" i="10"/>
  <c r="P33" i="10"/>
  <c r="H316" i="10"/>
  <c r="AG38" i="10"/>
  <c r="Q301" i="10"/>
  <c r="L254" i="10"/>
  <c r="Y57" i="10"/>
  <c r="X136" i="10"/>
  <c r="G74" i="10"/>
  <c r="P335" i="10"/>
  <c r="T166" i="10"/>
  <c r="AD145" i="10"/>
  <c r="Q355" i="10"/>
  <c r="I207" i="10"/>
  <c r="K22" i="10"/>
  <c r="R335" i="10"/>
  <c r="F339" i="10"/>
  <c r="I60" i="10"/>
  <c r="O247" i="10"/>
  <c r="AG273" i="10"/>
  <c r="AG110" i="10"/>
  <c r="Z276" i="10"/>
  <c r="I374" i="10"/>
  <c r="N132" i="10"/>
  <c r="H81" i="10"/>
  <c r="R275" i="10"/>
  <c r="T114" i="10"/>
  <c r="L99" i="10"/>
  <c r="AE191" i="10"/>
  <c r="P144" i="10"/>
  <c r="Y190" i="10"/>
  <c r="U206" i="10"/>
  <c r="AA338" i="10"/>
  <c r="S397" i="10"/>
  <c r="F204" i="10"/>
  <c r="X127" i="10"/>
  <c r="T16" i="10"/>
  <c r="AC130" i="10"/>
  <c r="N289" i="10"/>
  <c r="AB131" i="10"/>
  <c r="AB202" i="10"/>
  <c r="T370" i="10"/>
  <c r="Y350" i="10"/>
  <c r="K173" i="10"/>
  <c r="P348" i="10"/>
  <c r="O404" i="10"/>
  <c r="M136" i="10"/>
  <c r="AE190" i="10"/>
  <c r="V220" i="10"/>
  <c r="AD84" i="10"/>
  <c r="AB169" i="10"/>
  <c r="AF137" i="10"/>
  <c r="G230" i="10"/>
  <c r="N264" i="10"/>
  <c r="T218" i="10"/>
  <c r="W373" i="10"/>
  <c r="AE135" i="10"/>
  <c r="S343" i="10"/>
  <c r="F262" i="10"/>
  <c r="Y45" i="10"/>
  <c r="N102" i="10"/>
  <c r="AD224" i="10"/>
  <c r="AF220" i="10"/>
  <c r="T269" i="10"/>
  <c r="Z250" i="10"/>
  <c r="O34" i="10"/>
  <c r="H249" i="10"/>
  <c r="R8" i="10"/>
  <c r="AB75" i="10"/>
  <c r="S237" i="10"/>
  <c r="U266" i="10"/>
  <c r="H92" i="10"/>
  <c r="AE121" i="10"/>
  <c r="AF347" i="10"/>
  <c r="P201" i="10"/>
  <c r="L151" i="10"/>
  <c r="X380" i="10"/>
  <c r="W272" i="10"/>
  <c r="T95" i="10"/>
  <c r="W217" i="10"/>
  <c r="L398" i="10"/>
  <c r="I27" i="10"/>
  <c r="I197" i="10"/>
  <c r="AG337" i="10"/>
  <c r="J152" i="10"/>
  <c r="L37" i="10"/>
  <c r="J67" i="10"/>
  <c r="T350" i="10"/>
  <c r="F345" i="10"/>
  <c r="W319" i="10"/>
  <c r="I263" i="10"/>
  <c r="AH110" i="10"/>
  <c r="AA69" i="10"/>
  <c r="AD168" i="10"/>
  <c r="AA314" i="10"/>
  <c r="M173" i="10"/>
  <c r="AE395" i="10"/>
  <c r="Y89" i="10"/>
  <c r="J270" i="10"/>
  <c r="F394" i="10"/>
  <c r="S8" i="10"/>
  <c r="AC299" i="10"/>
  <c r="P376" i="10"/>
  <c r="AB28" i="10"/>
  <c r="M115" i="10"/>
  <c r="M262" i="10"/>
  <c r="P37" i="10"/>
  <c r="K384" i="10"/>
  <c r="J248" i="10"/>
  <c r="X325" i="10"/>
  <c r="AD355" i="10"/>
  <c r="AA119" i="10"/>
  <c r="W23" i="10"/>
  <c r="AH353" i="10"/>
  <c r="AA70" i="10"/>
  <c r="M310" i="10"/>
  <c r="AH314" i="10"/>
  <c r="U94" i="10"/>
  <c r="Y96" i="10"/>
  <c r="Q251" i="10"/>
  <c r="M258" i="10"/>
  <c r="J197" i="10"/>
  <c r="AE196" i="10"/>
  <c r="U333" i="10"/>
  <c r="P83" i="10"/>
  <c r="U296" i="10"/>
  <c r="W307" i="10"/>
  <c r="F243" i="10"/>
  <c r="N223" i="10"/>
  <c r="R341" i="10"/>
  <c r="S105" i="10"/>
  <c r="AD235" i="10"/>
  <c r="AD217" i="10"/>
  <c r="AE213" i="10"/>
  <c r="AA348" i="10"/>
  <c r="AH38" i="10"/>
  <c r="AF377" i="10"/>
  <c r="X342" i="10"/>
  <c r="L182" i="10"/>
  <c r="Z334" i="10"/>
  <c r="F49" i="10"/>
  <c r="N316" i="10"/>
  <c r="K312" i="10"/>
  <c r="AA146" i="10"/>
  <c r="AA123" i="10"/>
  <c r="S131" i="10"/>
  <c r="U340" i="10"/>
  <c r="AC221" i="10"/>
  <c r="S22" i="10"/>
  <c r="AG75" i="10"/>
  <c r="AG55" i="10"/>
  <c r="S111" i="10"/>
  <c r="O107" i="10"/>
  <c r="AH341" i="10"/>
  <c r="J75" i="10"/>
  <c r="AG114" i="10"/>
  <c r="U406" i="10"/>
  <c r="AA91" i="10"/>
  <c r="T259" i="10"/>
  <c r="O310" i="10"/>
  <c r="Z367" i="10"/>
  <c r="M121" i="10"/>
  <c r="AD31" i="10"/>
  <c r="M229" i="10"/>
  <c r="H333" i="10"/>
  <c r="O356" i="10"/>
  <c r="AA343" i="10"/>
  <c r="G246" i="10"/>
  <c r="J116" i="10"/>
  <c r="L306" i="10"/>
  <c r="AC314" i="10"/>
  <c r="I58" i="10"/>
  <c r="AF113" i="10"/>
  <c r="AF384" i="10"/>
  <c r="Y353" i="10"/>
  <c r="AB403" i="10"/>
  <c r="S376" i="10"/>
  <c r="AD128" i="10"/>
  <c r="M212" i="10"/>
  <c r="H42" i="10"/>
  <c r="AB184" i="10"/>
  <c r="AG326" i="10"/>
  <c r="P360" i="10"/>
  <c r="AC351" i="10"/>
  <c r="O37" i="10"/>
  <c r="N91" i="10"/>
  <c r="M360" i="10"/>
  <c r="M37" i="10"/>
  <c r="S107" i="10"/>
  <c r="Q368" i="10"/>
  <c r="AA170" i="10"/>
  <c r="T382" i="10"/>
  <c r="AC379" i="10"/>
  <c r="R13" i="10"/>
  <c r="G118" i="10"/>
  <c r="Q158" i="10"/>
  <c r="S242" i="10"/>
  <c r="P203" i="10"/>
  <c r="W306" i="10"/>
  <c r="M117" i="10"/>
  <c r="V159" i="10"/>
  <c r="AB364" i="10"/>
  <c r="AB93" i="10"/>
  <c r="AC389" i="10"/>
  <c r="AC27" i="10"/>
  <c r="Z331" i="10"/>
  <c r="AD69" i="10"/>
  <c r="AE288" i="10"/>
  <c r="AA361" i="10"/>
  <c r="M308" i="10"/>
  <c r="R347" i="10"/>
  <c r="Z211" i="10"/>
  <c r="X188" i="10"/>
  <c r="X58" i="10"/>
  <c r="AC242" i="10"/>
  <c r="O159" i="10"/>
  <c r="O81" i="10"/>
  <c r="X167" i="10"/>
  <c r="AB214" i="10"/>
  <c r="V285" i="10"/>
  <c r="G252" i="10"/>
  <c r="P375" i="10"/>
  <c r="R17" i="10"/>
  <c r="Y326" i="10"/>
  <c r="AF155" i="10"/>
  <c r="H344" i="10"/>
  <c r="P229" i="10"/>
  <c r="R310" i="10"/>
  <c r="Y11" i="10"/>
  <c r="AB324" i="10"/>
  <c r="U274" i="10"/>
  <c r="L142" i="10"/>
  <c r="O73" i="10"/>
  <c r="N282" i="10"/>
  <c r="L204" i="10"/>
  <c r="AG248" i="10"/>
  <c r="AD373" i="10"/>
  <c r="G239" i="10"/>
  <c r="I91" i="10"/>
  <c r="Q289" i="10"/>
  <c r="F124" i="10"/>
  <c r="U103" i="10"/>
  <c r="AE321" i="10"/>
  <c r="AB257" i="10"/>
  <c r="O70" i="10"/>
  <c r="O179" i="10"/>
  <c r="S148" i="10"/>
  <c r="AH404" i="10"/>
  <c r="I82" i="10"/>
  <c r="AH293" i="10"/>
  <c r="F107" i="10"/>
  <c r="AD124" i="10"/>
  <c r="P352" i="10"/>
  <c r="AH308" i="10"/>
  <c r="M299" i="10"/>
  <c r="AF374" i="10"/>
  <c r="J13" i="10"/>
  <c r="AB297" i="10"/>
  <c r="U335" i="10"/>
  <c r="I70" i="10"/>
  <c r="AD349" i="10"/>
  <c r="G330" i="10"/>
  <c r="AG243" i="10"/>
  <c r="Q153" i="10"/>
  <c r="M220" i="10"/>
  <c r="L51" i="10"/>
  <c r="K248" i="10"/>
  <c r="X147" i="10"/>
  <c r="U75" i="10"/>
  <c r="T391" i="10"/>
  <c r="AB291" i="10"/>
  <c r="I145" i="10"/>
  <c r="O145" i="10"/>
  <c r="AH132" i="10"/>
  <c r="AD402" i="10"/>
  <c r="AH200" i="10"/>
  <c r="L391" i="10"/>
  <c r="H364" i="10"/>
  <c r="U51" i="10"/>
  <c r="K15" i="10"/>
  <c r="S162" i="10"/>
  <c r="H335" i="10"/>
  <c r="H30" i="10"/>
  <c r="F27" i="10"/>
  <c r="AA229" i="10"/>
  <c r="W174" i="10"/>
  <c r="R289" i="10"/>
  <c r="Q384" i="10"/>
  <c r="G401" i="10"/>
  <c r="H287" i="10"/>
  <c r="I63" i="10"/>
  <c r="P380" i="10"/>
  <c r="U202" i="10"/>
  <c r="M231" i="10"/>
  <c r="Z300" i="10"/>
  <c r="W359" i="10"/>
  <c r="Q28" i="10"/>
  <c r="M72" i="10"/>
  <c r="AG33" i="10"/>
  <c r="L82" i="10"/>
  <c r="AA156" i="10"/>
  <c r="V357" i="10"/>
  <c r="J295" i="10"/>
  <c r="S300" i="10"/>
  <c r="AH79" i="10"/>
  <c r="AA67" i="10"/>
  <c r="J39" i="10"/>
  <c r="V299" i="10"/>
  <c r="F270" i="10"/>
  <c r="G303" i="10"/>
  <c r="AA369" i="10"/>
  <c r="S55" i="10"/>
  <c r="G210" i="10"/>
  <c r="AF303" i="10"/>
  <c r="F366" i="10"/>
  <c r="I373" i="10"/>
  <c r="N376" i="10"/>
  <c r="O226" i="10"/>
  <c r="G381" i="10"/>
  <c r="AD290" i="10"/>
  <c r="F314" i="10"/>
  <c r="AG348" i="10"/>
  <c r="AA78" i="10"/>
  <c r="T81" i="10"/>
  <c r="K365" i="10"/>
  <c r="V361" i="10"/>
  <c r="AD385" i="10"/>
  <c r="N363" i="10"/>
  <c r="Y90" i="10"/>
  <c r="Z161" i="10"/>
  <c r="AD286" i="10"/>
  <c r="J399" i="10"/>
  <c r="AB179" i="10"/>
  <c r="R225" i="10"/>
  <c r="Z146" i="10"/>
  <c r="R180" i="10"/>
  <c r="J263" i="10"/>
  <c r="T53" i="10"/>
  <c r="O90" i="10"/>
  <c r="K230" i="10"/>
  <c r="M18" i="10"/>
  <c r="AD361" i="10"/>
  <c r="AD362" i="10"/>
  <c r="AG210" i="10"/>
  <c r="M218" i="10"/>
  <c r="F127" i="10"/>
  <c r="X327" i="10"/>
  <c r="V327" i="10"/>
  <c r="N160" i="10"/>
  <c r="S195" i="10"/>
  <c r="AG201" i="10"/>
  <c r="Z388" i="10"/>
  <c r="U74" i="10"/>
  <c r="P29" i="10"/>
  <c r="W396" i="10"/>
  <c r="U76" i="10"/>
  <c r="K391" i="10"/>
  <c r="AA174" i="10"/>
  <c r="U284" i="10"/>
  <c r="H350" i="10"/>
  <c r="O358" i="10"/>
  <c r="G296" i="10"/>
  <c r="Y295" i="10"/>
  <c r="AE309" i="10"/>
  <c r="AA71" i="10"/>
  <c r="Q204" i="10"/>
  <c r="Z154" i="10"/>
  <c r="K355" i="10"/>
  <c r="I241" i="10"/>
  <c r="J191" i="10"/>
  <c r="AG320" i="10"/>
  <c r="H299" i="10"/>
  <c r="K342" i="10"/>
  <c r="AF33" i="10"/>
  <c r="AB59" i="10"/>
  <c r="K255" i="10"/>
  <c r="AE252" i="10"/>
  <c r="K371" i="10"/>
  <c r="AH399" i="10"/>
  <c r="AB102" i="10"/>
  <c r="L203" i="10"/>
  <c r="L164" i="10"/>
  <c r="AF27" i="10"/>
  <c r="I315" i="10"/>
  <c r="R268" i="10"/>
  <c r="R65" i="10"/>
  <c r="P145" i="10"/>
  <c r="G156" i="10"/>
  <c r="AB355" i="10"/>
  <c r="AB405" i="10"/>
  <c r="H236" i="10"/>
  <c r="AD369" i="10"/>
  <c r="I244" i="10"/>
  <c r="K75" i="10"/>
  <c r="V408" i="10"/>
  <c r="AC303" i="10"/>
  <c r="J31" i="10"/>
  <c r="J386" i="10"/>
  <c r="X50" i="10"/>
  <c r="I370" i="10"/>
  <c r="AF214" i="10"/>
  <c r="V383" i="10"/>
  <c r="K207" i="10"/>
  <c r="I139" i="10"/>
  <c r="AB166" i="10"/>
  <c r="T405" i="10"/>
  <c r="L156" i="10"/>
  <c r="L43" i="10"/>
  <c r="M244" i="10"/>
  <c r="M350" i="10"/>
  <c r="W382" i="10"/>
  <c r="P384" i="10"/>
  <c r="W401" i="10"/>
  <c r="G157" i="10"/>
  <c r="Q327" i="10"/>
  <c r="J19" i="10"/>
  <c r="Z156" i="10"/>
  <c r="N141" i="10"/>
  <c r="AH58" i="10"/>
  <c r="AH147" i="10"/>
  <c r="R137" i="10"/>
  <c r="AB369" i="10"/>
  <c r="S149" i="10"/>
  <c r="X400" i="10"/>
  <c r="Y28" i="10"/>
  <c r="J154" i="10"/>
  <c r="K362" i="10"/>
  <c r="X404" i="10"/>
  <c r="I98" i="10"/>
  <c r="U392" i="10"/>
  <c r="J308" i="10"/>
  <c r="Y31" i="10"/>
  <c r="AB286" i="10"/>
  <c r="V112" i="10"/>
  <c r="L318" i="10"/>
  <c r="J294" i="10"/>
  <c r="G382" i="10"/>
  <c r="AF158" i="10"/>
  <c r="AA126" i="10"/>
  <c r="Y136" i="10"/>
  <c r="P177" i="10"/>
  <c r="AH331" i="10"/>
  <c r="K50" i="10"/>
  <c r="J162" i="10"/>
  <c r="I49" i="10"/>
  <c r="AG402" i="10"/>
  <c r="G146" i="10"/>
  <c r="N380" i="10"/>
  <c r="O376" i="10"/>
  <c r="T112" i="10"/>
  <c r="AC367" i="10"/>
  <c r="S36" i="10"/>
  <c r="AC89" i="10"/>
  <c r="N39" i="10"/>
  <c r="AH342" i="10"/>
  <c r="Z232" i="10"/>
  <c r="W326" i="10"/>
  <c r="I307" i="10"/>
  <c r="U204" i="10"/>
  <c r="AD350" i="10"/>
  <c r="N288" i="10"/>
  <c r="G352" i="10"/>
  <c r="AD300" i="10"/>
  <c r="P283" i="10"/>
  <c r="U309" i="10"/>
  <c r="H315" i="10"/>
  <c r="AF356" i="10"/>
  <c r="V356" i="10"/>
  <c r="AA37" i="10"/>
  <c r="P92" i="10"/>
  <c r="K313" i="10"/>
  <c r="J351" i="10"/>
  <c r="R99" i="10"/>
  <c r="AB320" i="10"/>
  <c r="K113" i="10"/>
  <c r="W216" i="10"/>
  <c r="AE307" i="10"/>
  <c r="P129" i="10"/>
  <c r="U393" i="10"/>
  <c r="G214" i="10"/>
  <c r="AE250" i="10"/>
  <c r="G55" i="10"/>
  <c r="H232" i="10"/>
  <c r="Z79" i="10"/>
  <c r="AG218" i="10"/>
  <c r="R126" i="10"/>
  <c r="AD52" i="10"/>
  <c r="Q353" i="10"/>
  <c r="AE241" i="10"/>
  <c r="I226" i="10"/>
  <c r="H60" i="10"/>
  <c r="X67" i="10"/>
  <c r="AF76" i="10"/>
  <c r="AD76" i="10"/>
  <c r="W69" i="10"/>
  <c r="I102" i="10"/>
  <c r="AH122" i="10"/>
  <c r="M213" i="10"/>
  <c r="T385" i="10"/>
  <c r="Y123" i="10"/>
  <c r="X376" i="10"/>
  <c r="Z33" i="10"/>
  <c r="Y312" i="10"/>
  <c r="S64" i="10"/>
  <c r="AE348" i="10"/>
  <c r="AF128" i="10"/>
  <c r="K323" i="10"/>
  <c r="U302" i="10"/>
  <c r="AA20" i="10"/>
  <c r="R192" i="10"/>
  <c r="Z214" i="10"/>
  <c r="U172" i="10"/>
  <c r="J138" i="10"/>
  <c r="AC41" i="10"/>
  <c r="AD198" i="10"/>
  <c r="X353" i="10"/>
  <c r="AH89" i="10"/>
  <c r="Y319" i="10"/>
  <c r="Z332" i="10"/>
  <c r="F223" i="10"/>
  <c r="T321" i="10"/>
  <c r="S72" i="10"/>
  <c r="S356" i="10"/>
  <c r="AE76" i="10"/>
  <c r="AA337" i="10"/>
  <c r="AG354" i="10"/>
  <c r="I336" i="10"/>
  <c r="F95" i="10"/>
  <c r="T349" i="10"/>
  <c r="AC125" i="10"/>
  <c r="AD266" i="10"/>
  <c r="X313" i="10"/>
  <c r="T310" i="10"/>
  <c r="J92" i="10"/>
  <c r="Z129" i="10"/>
  <c r="AB380" i="10"/>
  <c r="Z403" i="10"/>
  <c r="Y51" i="10"/>
  <c r="P17" i="10"/>
  <c r="S203" i="10"/>
  <c r="K231" i="10"/>
  <c r="M51" i="10"/>
  <c r="I162" i="10"/>
  <c r="AC24" i="10"/>
  <c r="J380" i="10"/>
  <c r="U327" i="10"/>
  <c r="F376" i="10"/>
  <c r="AG64" i="10"/>
  <c r="AA179" i="10"/>
  <c r="Y162" i="10"/>
  <c r="K304" i="10"/>
  <c r="AE202" i="10"/>
  <c r="I384" i="10"/>
  <c r="I329" i="10"/>
  <c r="AG319" i="10"/>
  <c r="P299" i="10"/>
  <c r="T360" i="10"/>
  <c r="Q105" i="10"/>
  <c r="AD341" i="10"/>
  <c r="AG263" i="10"/>
  <c r="J143" i="10"/>
  <c r="Q103" i="10"/>
  <c r="AC234" i="10"/>
  <c r="N203" i="10"/>
  <c r="R40" i="10"/>
  <c r="K115" i="10"/>
  <c r="K168" i="10"/>
  <c r="AG401" i="10"/>
  <c r="M155" i="10"/>
  <c r="AG260" i="10"/>
  <c r="R142" i="10"/>
  <c r="T328" i="10"/>
  <c r="N144" i="10"/>
  <c r="O175" i="10"/>
  <c r="R362" i="10"/>
  <c r="AD108" i="10"/>
  <c r="X169" i="10"/>
  <c r="AC155" i="10"/>
  <c r="Q59" i="10"/>
  <c r="I150" i="10"/>
  <c r="AF244" i="10"/>
  <c r="AE235" i="10"/>
  <c r="AF29" i="10"/>
  <c r="N171" i="10"/>
  <c r="N81" i="10"/>
  <c r="N305" i="10"/>
  <c r="Q85" i="10"/>
  <c r="K194" i="10"/>
  <c r="AG24" i="10"/>
  <c r="R34" i="10"/>
  <c r="R213" i="10"/>
  <c r="J365" i="10"/>
  <c r="Z60" i="10"/>
  <c r="AH181" i="10"/>
  <c r="Z25" i="10"/>
  <c r="AA128" i="10"/>
  <c r="G91" i="10"/>
  <c r="Y252" i="10"/>
  <c r="X337" i="10"/>
  <c r="AC201" i="10"/>
  <c r="AA349" i="10"/>
  <c r="T398" i="10"/>
  <c r="H387" i="10"/>
  <c r="P180" i="10"/>
  <c r="S404" i="10"/>
  <c r="F310" i="10"/>
  <c r="AA328" i="10"/>
  <c r="X160" i="10"/>
  <c r="AF50" i="10"/>
  <c r="AF402" i="10"/>
  <c r="AC337" i="10"/>
  <c r="AB233" i="10"/>
  <c r="W331" i="10"/>
  <c r="V351" i="10"/>
  <c r="R352" i="10"/>
  <c r="L284" i="10"/>
  <c r="AB336" i="10"/>
  <c r="AD313" i="10"/>
  <c r="AD178" i="10"/>
  <c r="AB100" i="10"/>
  <c r="Q23" i="10"/>
  <c r="AD211" i="10"/>
  <c r="AG323" i="10"/>
  <c r="AC49" i="10"/>
  <c r="AH233" i="10"/>
  <c r="F312" i="10"/>
  <c r="N344" i="10"/>
  <c r="U402" i="10"/>
  <c r="M261" i="10"/>
  <c r="G109" i="10"/>
  <c r="AH380" i="10"/>
  <c r="U361" i="10"/>
  <c r="R317" i="10"/>
  <c r="S337" i="10"/>
  <c r="Z295" i="10"/>
  <c r="N332" i="10"/>
  <c r="Z21" i="10"/>
  <c r="K404" i="10"/>
  <c r="K122" i="10"/>
  <c r="AF331" i="10"/>
  <c r="L108" i="10"/>
  <c r="H201" i="10"/>
  <c r="AE74" i="10"/>
  <c r="P158" i="10"/>
  <c r="AF300" i="10"/>
  <c r="N179" i="10"/>
  <c r="Q316" i="10"/>
  <c r="H389" i="10"/>
  <c r="H17" i="10"/>
  <c r="AG395" i="10"/>
  <c r="J320" i="10"/>
  <c r="Y204" i="10"/>
  <c r="I404" i="10"/>
  <c r="S15" i="10"/>
  <c r="AH401" i="10"/>
  <c r="X381" i="10"/>
  <c r="J97" i="10"/>
  <c r="F266" i="10"/>
  <c r="Q352" i="10"/>
  <c r="S321" i="10"/>
  <c r="AG29" i="10"/>
  <c r="AD375" i="10"/>
  <c r="AF68" i="10"/>
  <c r="N138" i="10"/>
  <c r="Z265" i="10"/>
  <c r="AG149" i="10"/>
  <c r="Y150" i="10"/>
  <c r="W385" i="10"/>
  <c r="H240" i="10"/>
  <c r="W327" i="10"/>
  <c r="J296" i="10"/>
  <c r="Z196" i="10"/>
  <c r="Z23" i="10"/>
  <c r="AD43" i="10"/>
  <c r="O171" i="10"/>
  <c r="Y285" i="10"/>
  <c r="T172" i="10"/>
  <c r="T345" i="10"/>
  <c r="O359" i="10"/>
  <c r="T87" i="10"/>
  <c r="K127" i="10"/>
  <c r="Z106" i="10"/>
  <c r="K42" i="10"/>
  <c r="U373" i="10"/>
  <c r="L389" i="10"/>
  <c r="M74" i="10"/>
  <c r="N359" i="10"/>
  <c r="T305" i="10"/>
  <c r="W244" i="10"/>
  <c r="O308" i="10"/>
  <c r="P284" i="10"/>
  <c r="AE284" i="10"/>
  <c r="T375" i="10"/>
  <c r="AF399" i="10"/>
  <c r="P54" i="10"/>
  <c r="AF260" i="10"/>
  <c r="P188" i="10"/>
  <c r="T76" i="10"/>
  <c r="K117" i="10"/>
  <c r="Q361" i="10"/>
  <c r="X178" i="10"/>
  <c r="O325" i="10"/>
  <c r="G181" i="10"/>
  <c r="L80" i="10"/>
  <c r="L356" i="10"/>
  <c r="AF344" i="10"/>
  <c r="L34" i="10"/>
  <c r="U312" i="10"/>
  <c r="X83" i="10"/>
  <c r="AF72" i="10"/>
  <c r="Z70" i="10"/>
  <c r="F43" i="10"/>
  <c r="F403" i="10"/>
  <c r="M156" i="10"/>
  <c r="N299" i="10"/>
  <c r="S231" i="10"/>
  <c r="AA394" i="10"/>
  <c r="I296" i="10"/>
  <c r="AE10" i="10"/>
  <c r="W138" i="10"/>
  <c r="Q390" i="10"/>
  <c r="Y58" i="10"/>
  <c r="Y360" i="10"/>
  <c r="AG98" i="10"/>
  <c r="G147" i="10"/>
  <c r="AF136" i="10"/>
  <c r="AF392" i="10"/>
  <c r="U141" i="10"/>
  <c r="AF197" i="10"/>
  <c r="AE344" i="10"/>
  <c r="Z264" i="10"/>
  <c r="O388" i="10"/>
  <c r="L79" i="10"/>
  <c r="F357" i="10"/>
  <c r="AE183" i="10"/>
  <c r="V81" i="10"/>
  <c r="AE180" i="10"/>
  <c r="J199" i="10"/>
  <c r="U111" i="10"/>
  <c r="U347" i="10"/>
  <c r="AD103" i="10"/>
  <c r="S46" i="10"/>
  <c r="X293" i="10"/>
  <c r="AH170" i="10"/>
  <c r="G93" i="10"/>
  <c r="AE376" i="10"/>
  <c r="Q387" i="10"/>
  <c r="Q147" i="10"/>
  <c r="G289" i="10"/>
  <c r="I160" i="10"/>
  <c r="I389" i="10"/>
  <c r="M159" i="10"/>
  <c r="V375" i="10"/>
  <c r="AA59" i="10"/>
  <c r="R284" i="10"/>
  <c r="Q146" i="10"/>
  <c r="V317" i="10"/>
  <c r="Y153" i="10"/>
  <c r="I348" i="10"/>
  <c r="AE317" i="10"/>
  <c r="K96" i="10"/>
  <c r="P306" i="10"/>
  <c r="J27" i="10"/>
  <c r="N310" i="10"/>
  <c r="X186" i="10"/>
  <c r="U390" i="10"/>
  <c r="O10" i="10"/>
  <c r="O11" i="10"/>
  <c r="AB173" i="10"/>
  <c r="T126" i="10"/>
  <c r="V135" i="10"/>
  <c r="W18" i="10"/>
  <c r="AH195" i="10"/>
  <c r="AE382" i="10"/>
  <c r="AA250" i="10"/>
  <c r="O390" i="10"/>
  <c r="H303" i="10"/>
  <c r="AB408" i="10"/>
  <c r="T197" i="10"/>
  <c r="F80" i="10"/>
  <c r="N245" i="10"/>
  <c r="M32" i="10"/>
  <c r="I153" i="10"/>
  <c r="AC276" i="10"/>
  <c r="AC19" i="10"/>
  <c r="W388" i="10"/>
  <c r="F173" i="10"/>
  <c r="H82" i="10"/>
  <c r="F293" i="10"/>
  <c r="AA80" i="10"/>
  <c r="G371" i="10"/>
  <c r="AE285" i="10"/>
  <c r="Q343" i="10"/>
  <c r="AF296" i="10"/>
  <c r="L320" i="10"/>
  <c r="Z380" i="10"/>
  <c r="J389" i="10"/>
  <c r="Y284" i="10"/>
  <c r="T311" i="10"/>
  <c r="R291" i="10"/>
  <c r="AC307" i="10"/>
  <c r="AA352" i="10"/>
  <c r="M376" i="10"/>
  <c r="Z163" i="10"/>
  <c r="AG278" i="10"/>
  <c r="R122" i="10"/>
  <c r="G82" i="10"/>
  <c r="P146" i="10"/>
  <c r="Q89" i="10"/>
  <c r="F221" i="10"/>
  <c r="AB258" i="10"/>
  <c r="W374" i="10"/>
  <c r="S366" i="10"/>
  <c r="Q162" i="10"/>
  <c r="U166" i="10"/>
  <c r="U55" i="10"/>
  <c r="J60" i="10"/>
  <c r="Q373" i="10"/>
  <c r="X386" i="10"/>
  <c r="AB316" i="10"/>
  <c r="AH305" i="10"/>
  <c r="X370" i="10"/>
  <c r="M146" i="10"/>
  <c r="R53" i="10"/>
  <c r="M326" i="10"/>
  <c r="AD61" i="10"/>
  <c r="S331" i="10"/>
  <c r="J117" i="10"/>
  <c r="AD90" i="10"/>
  <c r="Y14" i="10"/>
  <c r="AA185" i="10"/>
  <c r="M320" i="10"/>
  <c r="L58" i="10"/>
  <c r="R185" i="10"/>
  <c r="AB164" i="10"/>
  <c r="H276" i="10"/>
  <c r="AB129" i="10"/>
  <c r="Z172" i="10"/>
  <c r="Y341" i="10"/>
  <c r="Z125" i="10"/>
  <c r="R324" i="10"/>
  <c r="AF393" i="10"/>
  <c r="W27" i="10"/>
  <c r="AD330" i="10"/>
  <c r="V18" i="10"/>
  <c r="M295" i="10"/>
  <c r="Y345" i="10"/>
  <c r="AA127" i="10"/>
  <c r="Q292" i="10"/>
  <c r="Q303" i="10"/>
  <c r="O199" i="10"/>
  <c r="K344" i="10"/>
  <c r="I149" i="10"/>
  <c r="AG253" i="10"/>
  <c r="U83" i="10"/>
  <c r="J288" i="10"/>
  <c r="P248" i="10"/>
  <c r="X336" i="10"/>
  <c r="J127" i="10"/>
  <c r="Y169" i="10"/>
  <c r="AA205" i="10"/>
  <c r="AD379" i="10"/>
  <c r="P356" i="10"/>
  <c r="F147" i="10"/>
  <c r="T327" i="10"/>
  <c r="N294" i="10"/>
  <c r="W312" i="10"/>
  <c r="K356" i="10"/>
  <c r="Y366" i="10"/>
  <c r="X78" i="10"/>
  <c r="K152" i="10"/>
  <c r="AB154" i="10"/>
  <c r="Z115" i="10"/>
  <c r="S288" i="10"/>
  <c r="H311" i="10"/>
  <c r="V180" i="10"/>
  <c r="S328" i="10"/>
  <c r="G187" i="10"/>
  <c r="AE325" i="10"/>
  <c r="U380" i="10"/>
  <c r="N286" i="10"/>
  <c r="T125" i="10"/>
  <c r="P25" i="10"/>
  <c r="P131" i="10"/>
  <c r="H354" i="10"/>
  <c r="F315" i="10"/>
  <c r="Z35" i="10"/>
  <c r="P309" i="10"/>
  <c r="AA381" i="10"/>
  <c r="Z166" i="10"/>
  <c r="H309" i="10"/>
  <c r="V31" i="10"/>
  <c r="Y391" i="10"/>
  <c r="O319" i="10"/>
  <c r="O306" i="10"/>
  <c r="P199" i="10"/>
  <c r="I379" i="10"/>
  <c r="AG293" i="10"/>
  <c r="J321" i="10"/>
  <c r="Y273" i="10"/>
  <c r="Z122" i="10"/>
  <c r="AB323" i="10"/>
  <c r="V318" i="10"/>
  <c r="M46" i="10"/>
  <c r="Q322" i="10"/>
  <c r="P331" i="10"/>
  <c r="AG381" i="10"/>
  <c r="Z286" i="10"/>
  <c r="AA10" i="10"/>
  <c r="G369" i="10"/>
  <c r="T400" i="10"/>
  <c r="R383" i="10"/>
  <c r="U245" i="10"/>
  <c r="AF358" i="10"/>
  <c r="M405" i="10"/>
  <c r="P404" i="10"/>
  <c r="T288" i="10"/>
  <c r="F75" i="10"/>
  <c r="Y305" i="10"/>
  <c r="AC31" i="10"/>
  <c r="T334" i="10"/>
  <c r="I405" i="10"/>
  <c r="L55" i="10"/>
  <c r="Q270" i="10"/>
  <c r="V104" i="10"/>
  <c r="T396" i="10"/>
  <c r="X402" i="10"/>
  <c r="Q298" i="10"/>
  <c r="P224" i="10"/>
  <c r="S249" i="10"/>
  <c r="AA28" i="10"/>
  <c r="S289" i="10"/>
  <c r="L364" i="10"/>
  <c r="AB109" i="10"/>
  <c r="AF207" i="10"/>
  <c r="AA199" i="10"/>
  <c r="AG145" i="10"/>
  <c r="AF93" i="10"/>
  <c r="P136" i="10"/>
  <c r="S387" i="10"/>
  <c r="Z45" i="10"/>
  <c r="L126" i="10"/>
  <c r="AA209" i="10"/>
  <c r="T322" i="10"/>
  <c r="AD339" i="10"/>
  <c r="M336" i="10"/>
  <c r="N54" i="10"/>
  <c r="F335" i="10"/>
  <c r="J45" i="10"/>
  <c r="P301" i="10"/>
  <c r="AA246" i="10"/>
  <c r="P397" i="10"/>
  <c r="J57" i="10"/>
  <c r="G95" i="10"/>
  <c r="G129" i="10"/>
  <c r="W393" i="10"/>
  <c r="AB189" i="10"/>
  <c r="M395" i="10"/>
  <c r="T309" i="10"/>
  <c r="Z302" i="10"/>
  <c r="G311" i="10"/>
  <c r="M114" i="10"/>
  <c r="K250" i="10"/>
  <c r="O193" i="10"/>
  <c r="Z181" i="10"/>
  <c r="AA165" i="10"/>
  <c r="M167" i="10"/>
  <c r="Q295" i="10"/>
  <c r="V305" i="10"/>
  <c r="AF107" i="10"/>
  <c r="AA242" i="10"/>
  <c r="J69" i="10"/>
  <c r="AB287" i="10"/>
  <c r="R64" i="10"/>
  <c r="Q372" i="10"/>
  <c r="M89" i="10"/>
  <c r="AC148" i="10"/>
  <c r="V109" i="10"/>
  <c r="AF339" i="10"/>
  <c r="AD309" i="10"/>
  <c r="I316" i="10"/>
  <c r="G73" i="10"/>
  <c r="U336" i="10"/>
  <c r="H171" i="10"/>
  <c r="AC263" i="10"/>
  <c r="AG230" i="10"/>
  <c r="V156" i="10"/>
  <c r="S263" i="10"/>
  <c r="H300" i="10"/>
  <c r="R231" i="10"/>
  <c r="O198" i="10"/>
  <c r="Z120" i="10"/>
  <c r="N72" i="10"/>
  <c r="S367" i="10"/>
  <c r="L221" i="10"/>
  <c r="H182" i="10"/>
  <c r="M338" i="10"/>
  <c r="AC122" i="10"/>
  <c r="AF63" i="10"/>
  <c r="N369" i="10"/>
  <c r="O367" i="10"/>
  <c r="N206" i="10"/>
  <c r="S31" i="10"/>
  <c r="M374" i="10"/>
  <c r="S278" i="10"/>
  <c r="AE269" i="10"/>
  <c r="H199" i="10"/>
  <c r="Y115" i="10"/>
  <c r="L31" i="10"/>
  <c r="I202" i="10"/>
  <c r="F102" i="10"/>
  <c r="AB344" i="10"/>
  <c r="I55" i="10"/>
  <c r="AB115" i="10"/>
  <c r="L29" i="10"/>
  <c r="W112" i="10"/>
  <c r="M368" i="10"/>
  <c r="AD91" i="10"/>
  <c r="Y244" i="10"/>
  <c r="AB378" i="10"/>
  <c r="O124" i="10"/>
  <c r="AH20" i="10"/>
  <c r="X223" i="10"/>
  <c r="L388" i="10"/>
  <c r="F202" i="10"/>
  <c r="K169" i="10"/>
  <c r="AG370" i="10"/>
  <c r="T325" i="10"/>
  <c r="AD314" i="10"/>
  <c r="W355" i="10"/>
  <c r="T324" i="10"/>
  <c r="AH385" i="10"/>
  <c r="AF397" i="10"/>
  <c r="AG190" i="10"/>
  <c r="M341" i="10"/>
  <c r="R161" i="10"/>
  <c r="P80" i="10"/>
  <c r="N18" i="10"/>
  <c r="G284" i="10"/>
  <c r="AF15" i="10"/>
  <c r="AE177" i="10"/>
  <c r="Z227" i="10"/>
  <c r="AH250" i="10"/>
  <c r="G272" i="10"/>
  <c r="Y318" i="10"/>
  <c r="T217" i="10"/>
  <c r="Q336" i="10"/>
  <c r="W51" i="10"/>
  <c r="N340" i="10"/>
  <c r="Q50" i="10"/>
  <c r="AG36" i="10"/>
  <c r="M378" i="10"/>
  <c r="Y36" i="10"/>
  <c r="AH349" i="10"/>
  <c r="AH317" i="10"/>
  <c r="R90" i="10"/>
  <c r="AB315" i="10"/>
  <c r="AA40" i="10"/>
  <c r="AB21" i="10"/>
  <c r="O218" i="10"/>
  <c r="Z97" i="10"/>
  <c r="Q56" i="10"/>
  <c r="Y375" i="10"/>
  <c r="P296" i="10"/>
  <c r="W17" i="10"/>
  <c r="AH389" i="10"/>
  <c r="AG347" i="10"/>
  <c r="L106" i="10"/>
  <c r="AC181" i="10"/>
  <c r="Q76" i="10"/>
  <c r="F25" i="10"/>
  <c r="F185" i="10"/>
  <c r="H71" i="10"/>
  <c r="M39" i="10"/>
  <c r="Y143" i="10"/>
  <c r="AE33" i="10"/>
  <c r="L110" i="10"/>
  <c r="AC50" i="10"/>
  <c r="U362" i="10"/>
  <c r="Z47" i="10"/>
  <c r="J342" i="10"/>
  <c r="Z284" i="10"/>
  <c r="Y322" i="10"/>
  <c r="N335" i="10"/>
  <c r="AC259" i="10"/>
  <c r="AH318" i="10"/>
  <c r="R105" i="10"/>
  <c r="G196" i="10"/>
  <c r="Q39" i="10"/>
  <c r="AC312" i="10"/>
  <c r="V30" i="10"/>
  <c r="Y276" i="10"/>
  <c r="G407" i="10"/>
  <c r="Y199" i="10"/>
  <c r="AD96" i="10"/>
  <c r="U307" i="10"/>
  <c r="Q359" i="10"/>
  <c r="R290" i="10"/>
  <c r="N321" i="10"/>
  <c r="U32" i="10"/>
  <c r="Y324" i="10"/>
  <c r="U295" i="10"/>
  <c r="AC68" i="10"/>
  <c r="AD172" i="10"/>
  <c r="M307" i="10"/>
  <c r="W315" i="10"/>
  <c r="Y64" i="10"/>
  <c r="AA171" i="10"/>
  <c r="AA359" i="10"/>
  <c r="L275" i="10"/>
  <c r="N142" i="10"/>
  <c r="M184" i="10"/>
  <c r="AE201" i="10"/>
  <c r="S273" i="10"/>
  <c r="W83" i="10"/>
  <c r="N49" i="10"/>
  <c r="AG302" i="10"/>
  <c r="AB392" i="10"/>
  <c r="I366" i="10"/>
  <c r="J51" i="10"/>
  <c r="AF330" i="10"/>
  <c r="AC51" i="10"/>
  <c r="N296" i="10"/>
  <c r="P65" i="10"/>
  <c r="N50" i="10"/>
  <c r="O403" i="10"/>
  <c r="G217" i="10"/>
  <c r="H78" i="10"/>
  <c r="H117" i="10"/>
  <c r="Z395" i="10"/>
  <c r="U23" i="10"/>
  <c r="Q304" i="10"/>
  <c r="AC16" i="10"/>
  <c r="N353" i="10"/>
  <c r="N182" i="10"/>
  <c r="Q284" i="10"/>
  <c r="M327" i="10"/>
  <c r="M154" i="10"/>
  <c r="G282" i="10"/>
  <c r="G361" i="10"/>
  <c r="U39" i="10"/>
  <c r="U367" i="10"/>
  <c r="F146" i="10"/>
  <c r="AD344" i="10"/>
  <c r="AH354" i="10"/>
  <c r="Z39" i="10"/>
  <c r="AC392" i="10"/>
  <c r="H73" i="10"/>
  <c r="Z304" i="10"/>
  <c r="S236" i="10"/>
  <c r="G11" i="10"/>
  <c r="Y49" i="10"/>
  <c r="AF276" i="10"/>
  <c r="AE295" i="10"/>
  <c r="K121" i="10"/>
  <c r="Z285" i="10"/>
  <c r="K43" i="10"/>
  <c r="AF310" i="10"/>
  <c r="V122" i="10"/>
  <c r="U376" i="10"/>
  <c r="N283" i="10"/>
  <c r="X395" i="10"/>
  <c r="H223" i="10"/>
  <c r="T91" i="10"/>
  <c r="V90" i="10"/>
  <c r="AH99" i="10"/>
  <c r="M325" i="10"/>
  <c r="AA230" i="10"/>
  <c r="AF337" i="10"/>
  <c r="H289" i="10"/>
  <c r="N214" i="10"/>
  <c r="L302" i="10"/>
  <c r="AD346" i="10"/>
  <c r="AH289" i="10"/>
  <c r="J292" i="10"/>
  <c r="AG292" i="10"/>
  <c r="J119" i="10"/>
  <c r="AD292" i="10"/>
  <c r="AE22" i="10"/>
  <c r="W147" i="10"/>
  <c r="X368" i="10"/>
  <c r="N315" i="10"/>
  <c r="Z322" i="10"/>
  <c r="P48" i="10"/>
  <c r="H379" i="10"/>
  <c r="H402" i="10"/>
  <c r="V364" i="10"/>
  <c r="W285" i="10"/>
  <c r="F44" i="10"/>
  <c r="AA86" i="10"/>
  <c r="T308" i="10"/>
  <c r="AE172" i="10"/>
  <c r="V290" i="10"/>
  <c r="I381" i="10"/>
  <c r="Q294" i="10"/>
  <c r="Q27" i="10"/>
  <c r="V293" i="10"/>
  <c r="V57" i="10"/>
  <c r="R228" i="10"/>
  <c r="Z333" i="10"/>
  <c r="AF56" i="10"/>
  <c r="N375" i="10"/>
  <c r="X406" i="10"/>
  <c r="AB325" i="10"/>
  <c r="AG255" i="10"/>
  <c r="G213" i="10"/>
  <c r="AA353" i="10"/>
  <c r="W31" i="10"/>
  <c r="R270" i="10"/>
  <c r="N70" i="10"/>
  <c r="AD316" i="10"/>
  <c r="W371" i="10"/>
  <c r="T150" i="10"/>
  <c r="I323" i="10"/>
  <c r="AF288" i="10"/>
  <c r="G341" i="10"/>
  <c r="Z289" i="10"/>
  <c r="F408" i="10"/>
  <c r="V70" i="10"/>
  <c r="X301" i="10"/>
  <c r="T105" i="10"/>
  <c r="K315" i="10"/>
  <c r="M187" i="10"/>
  <c r="AC362" i="10"/>
  <c r="R230" i="10"/>
  <c r="V48" i="10"/>
  <c r="Q338" i="10"/>
  <c r="F354" i="10"/>
  <c r="T62" i="10"/>
  <c r="AC385" i="10"/>
  <c r="AF130" i="10"/>
  <c r="Y402" i="10"/>
  <c r="AD214" i="10"/>
  <c r="O178" i="10"/>
  <c r="AH68" i="10"/>
  <c r="N71" i="10"/>
  <c r="Z275" i="10"/>
  <c r="AD380" i="10"/>
  <c r="P164" i="10"/>
  <c r="I105" i="10"/>
  <c r="Q340" i="10"/>
  <c r="AG65" i="10"/>
  <c r="K346" i="10"/>
  <c r="AC159" i="10"/>
  <c r="Z230" i="10"/>
  <c r="M111" i="10"/>
  <c r="F150" i="10"/>
  <c r="M31" i="10"/>
  <c r="AA407" i="10"/>
  <c r="J331" i="10"/>
  <c r="O114" i="10"/>
  <c r="X308" i="10"/>
  <c r="S30" i="10"/>
  <c r="J310" i="10"/>
  <c r="N59" i="10"/>
  <c r="S119" i="10"/>
  <c r="AD317" i="10"/>
  <c r="AC222" i="10"/>
  <c r="N98" i="10"/>
  <c r="AG135" i="10"/>
  <c r="Y342" i="10"/>
  <c r="AE310" i="10"/>
  <c r="AD45" i="10"/>
  <c r="AE214" i="10"/>
  <c r="X31" i="10"/>
  <c r="AF304" i="10"/>
  <c r="W113" i="10"/>
  <c r="G61" i="10"/>
  <c r="AA57" i="10"/>
  <c r="U308" i="10"/>
  <c r="AD399" i="10"/>
  <c r="P328" i="10"/>
  <c r="AA184" i="10"/>
  <c r="H225" i="10"/>
  <c r="AB167" i="10"/>
  <c r="K76" i="10"/>
  <c r="U247" i="10"/>
  <c r="U344" i="10"/>
  <c r="R309" i="10"/>
  <c r="P98" i="10"/>
  <c r="Y69" i="10"/>
  <c r="AB108" i="10"/>
  <c r="AC48" i="10"/>
  <c r="Q68" i="10"/>
  <c r="M321" i="10"/>
  <c r="N111" i="10"/>
  <c r="Q120" i="10"/>
  <c r="AE125" i="10"/>
  <c r="G119" i="10"/>
  <c r="S351" i="10"/>
  <c r="Y406" i="10"/>
  <c r="N325" i="10"/>
  <c r="Q250" i="10"/>
  <c r="J362" i="10"/>
  <c r="T352" i="10"/>
  <c r="AF28" i="10"/>
  <c r="U298" i="10"/>
  <c r="AH24" i="10"/>
  <c r="N379" i="10"/>
  <c r="AE375" i="10"/>
  <c r="Q127" i="10"/>
  <c r="Y158" i="10"/>
  <c r="AF84" i="10"/>
  <c r="V62" i="10"/>
  <c r="V28" i="10"/>
  <c r="Q200" i="10"/>
  <c r="O337" i="10"/>
  <c r="W250" i="10"/>
  <c r="P326" i="10"/>
  <c r="AF362" i="10"/>
  <c r="N116" i="10"/>
  <c r="W102" i="10"/>
  <c r="P392" i="10"/>
  <c r="S80" i="10"/>
  <c r="Y231" i="10"/>
  <c r="I33" i="10"/>
  <c r="AF389" i="10"/>
  <c r="R359" i="10"/>
  <c r="AH22" i="10"/>
  <c r="U257" i="10"/>
  <c r="AB24" i="10"/>
  <c r="AA322" i="10"/>
  <c r="K367" i="10"/>
  <c r="R27" i="10"/>
  <c r="N123" i="10"/>
  <c r="AG113" i="10"/>
  <c r="K249" i="10"/>
  <c r="L327" i="10"/>
  <c r="J224" i="10"/>
  <c r="K37" i="10"/>
  <c r="H258" i="10"/>
  <c r="U225" i="10"/>
  <c r="O293" i="10"/>
  <c r="AF305" i="10"/>
  <c r="N127" i="10"/>
  <c r="AB391" i="10"/>
  <c r="F383" i="10"/>
  <c r="U35" i="10"/>
  <c r="K265" i="10"/>
  <c r="AH47" i="10"/>
  <c r="AE210" i="10"/>
  <c r="G80" i="10"/>
  <c r="H200" i="10"/>
  <c r="N301" i="10"/>
  <c r="AF354" i="10"/>
  <c r="X284" i="10"/>
  <c r="R353" i="10"/>
  <c r="AC165" i="10"/>
  <c r="AH95" i="10"/>
  <c r="AH275" i="10"/>
  <c r="K285" i="10"/>
  <c r="L338" i="10"/>
  <c r="O295" i="10"/>
  <c r="AB41" i="10"/>
  <c r="U213" i="10"/>
  <c r="AD201" i="10"/>
  <c r="L387" i="10"/>
  <c r="AA13" i="10"/>
  <c r="M206" i="10"/>
  <c r="R349" i="10"/>
  <c r="S145" i="10"/>
  <c r="K105" i="10"/>
  <c r="M398" i="10"/>
  <c r="I100" i="10"/>
  <c r="AG339" i="10"/>
  <c r="R330" i="10"/>
  <c r="AG332" i="10"/>
  <c r="AF105" i="10"/>
  <c r="AA24" i="10"/>
  <c r="AG393" i="10"/>
  <c r="F332" i="10"/>
  <c r="AC88" i="10"/>
  <c r="F101" i="10"/>
  <c r="I360" i="10"/>
  <c r="I286" i="10"/>
  <c r="G216" i="10"/>
  <c r="Z390" i="10"/>
  <c r="J360" i="10"/>
  <c r="AF225" i="10"/>
  <c r="G366" i="10"/>
  <c r="S135" i="10"/>
  <c r="Y213" i="10"/>
  <c r="AD240" i="10"/>
  <c r="H87" i="10"/>
  <c r="T260" i="10"/>
  <c r="O252" i="10"/>
  <c r="O320" i="10"/>
  <c r="V367" i="10"/>
  <c r="H384" i="10"/>
  <c r="W322" i="10"/>
  <c r="AG300" i="10"/>
  <c r="Z37" i="10"/>
  <c r="Z354" i="10"/>
  <c r="G372" i="10"/>
  <c r="Q81" i="10"/>
  <c r="L148" i="10"/>
  <c r="Y266" i="10"/>
  <c r="F276" i="10"/>
  <c r="J221" i="10"/>
  <c r="X311" i="10"/>
  <c r="I220" i="10"/>
  <c r="I80" i="10"/>
  <c r="H347" i="10"/>
  <c r="L332" i="10"/>
  <c r="AD332" i="10"/>
  <c r="AA38" i="10"/>
  <c r="R124" i="10"/>
  <c r="AD288" i="10"/>
  <c r="Y397" i="10"/>
  <c r="N387" i="10"/>
  <c r="W139" i="10"/>
  <c r="Z348" i="10"/>
  <c r="V214" i="10"/>
  <c r="AF360" i="10"/>
  <c r="O202" i="10"/>
  <c r="F108" i="10"/>
  <c r="AE239" i="10"/>
  <c r="AA379" i="10"/>
  <c r="AH350" i="10"/>
  <c r="R238" i="10"/>
  <c r="Y170" i="10"/>
  <c r="R50" i="10"/>
  <c r="K267" i="10"/>
  <c r="AH23" i="10"/>
  <c r="Q393" i="10"/>
  <c r="AA96" i="10"/>
  <c r="G70" i="10"/>
  <c r="AB54" i="10"/>
  <c r="V321" i="10"/>
  <c r="W29" i="10"/>
  <c r="AH324" i="10"/>
  <c r="J38" i="10"/>
  <c r="Y330" i="10"/>
  <c r="AG343" i="10"/>
  <c r="AA403" i="10"/>
  <c r="AD74" i="10"/>
  <c r="F93" i="10"/>
  <c r="AE268" i="10"/>
  <c r="AD65" i="10"/>
  <c r="Q309" i="10"/>
  <c r="Z104" i="10"/>
  <c r="Z373" i="10"/>
  <c r="AF39" i="10"/>
  <c r="N352" i="10"/>
  <c r="U43" i="10"/>
  <c r="U345" i="10"/>
  <c r="AB319" i="10"/>
  <c r="L401" i="10"/>
  <c r="V218" i="10"/>
  <c r="AG111" i="10"/>
  <c r="X335" i="10"/>
  <c r="L343" i="10"/>
  <c r="AE308" i="10"/>
  <c r="AH327" i="10"/>
  <c r="W354" i="10"/>
  <c r="W82" i="10"/>
  <c r="P341" i="10"/>
  <c r="L36" i="10"/>
  <c r="O375" i="10"/>
  <c r="K341" i="10"/>
  <c r="AA351" i="10"/>
  <c r="AB14" i="10"/>
  <c r="G177" i="10"/>
  <c r="P28" i="10"/>
  <c r="I125" i="10"/>
  <c r="M306" i="10"/>
  <c r="I152" i="10"/>
  <c r="H326" i="10"/>
  <c r="U346" i="10"/>
  <c r="AH283" i="10"/>
  <c r="K325" i="10"/>
  <c r="G287" i="10"/>
  <c r="G268" i="10"/>
  <c r="AB65" i="10"/>
  <c r="AB161" i="10"/>
  <c r="X164" i="10"/>
  <c r="U29" i="10"/>
  <c r="AH329" i="10"/>
  <c r="AE171" i="10"/>
  <c r="L301" i="10"/>
  <c r="AF81" i="10"/>
  <c r="P304" i="10"/>
  <c r="G387" i="10"/>
  <c r="I92" i="10"/>
  <c r="AB345" i="10"/>
  <c r="AE337" i="10"/>
  <c r="I403" i="10"/>
  <c r="S317" i="10"/>
  <c r="U360" i="10"/>
  <c r="G68" i="10"/>
  <c r="Q371" i="10"/>
  <c r="U320" i="10"/>
  <c r="U98" i="10"/>
  <c r="Z296" i="10"/>
  <c r="F387" i="10"/>
  <c r="H380" i="10"/>
  <c r="W50" i="10"/>
  <c r="S286" i="10"/>
  <c r="AA294" i="10"/>
  <c r="L143" i="10"/>
  <c r="H283" i="10"/>
  <c r="F300" i="10"/>
  <c r="L40" i="10"/>
  <c r="AE262" i="10"/>
  <c r="F76" i="10"/>
  <c r="Y408" i="10"/>
  <c r="J368" i="10"/>
  <c r="H77" i="10"/>
  <c r="AC374" i="10"/>
  <c r="G116" i="10"/>
  <c r="N15" i="10"/>
  <c r="AA299" i="10"/>
  <c r="G306" i="10"/>
  <c r="R176" i="10"/>
  <c r="AG341" i="10"/>
  <c r="Y88" i="10"/>
  <c r="G404" i="10"/>
  <c r="G202" i="10"/>
  <c r="W381" i="10"/>
  <c r="J338" i="10"/>
  <c r="G105" i="10"/>
  <c r="Y283" i="10"/>
  <c r="AF71" i="10"/>
  <c r="P57" i="10"/>
  <c r="N96" i="10"/>
  <c r="P396" i="10"/>
  <c r="AC28" i="10"/>
  <c r="Z292" i="10"/>
  <c r="J326" i="10"/>
  <c r="L324" i="10"/>
  <c r="AF46" i="10"/>
  <c r="I185" i="10"/>
  <c r="L237" i="10"/>
  <c r="J131" i="10"/>
  <c r="P40" i="10"/>
  <c r="K64" i="10"/>
  <c r="G322" i="10"/>
  <c r="K102" i="10"/>
  <c r="T23" i="10"/>
  <c r="R392" i="10"/>
  <c r="AD374" i="10"/>
  <c r="AC20" i="10"/>
  <c r="T102" i="10"/>
  <c r="I30" i="10"/>
  <c r="I294" i="10"/>
  <c r="N385" i="10"/>
  <c r="X288" i="10"/>
  <c r="R133" i="10"/>
  <c r="M66" i="10"/>
  <c r="I239" i="10"/>
  <c r="AB53" i="10"/>
  <c r="O131" i="10"/>
  <c r="W177" i="10"/>
  <c r="M248" i="10"/>
  <c r="Z309" i="10"/>
  <c r="AF124" i="10"/>
  <c r="Z383" i="10"/>
  <c r="AD338" i="10"/>
  <c r="U293" i="10"/>
  <c r="AC117" i="10"/>
  <c r="M383" i="10"/>
  <c r="J328" i="10"/>
  <c r="G368" i="10"/>
  <c r="AE402" i="10"/>
  <c r="Z105" i="10"/>
  <c r="Q388" i="10"/>
  <c r="J337" i="10"/>
  <c r="AH135" i="10"/>
  <c r="AD101" i="10"/>
  <c r="K35" i="10"/>
  <c r="L161" i="10"/>
  <c r="I371" i="10"/>
  <c r="AE12" i="10"/>
  <c r="T165" i="10"/>
  <c r="AA290" i="10"/>
  <c r="AF312" i="10"/>
  <c r="AD372" i="10"/>
  <c r="AC284" i="10"/>
  <c r="R345" i="10"/>
  <c r="P298" i="10"/>
  <c r="AC209" i="10"/>
  <c r="R273" i="10"/>
  <c r="V308" i="10"/>
  <c r="AB358" i="10"/>
  <c r="G353" i="10"/>
  <c r="I46" i="10"/>
  <c r="W329" i="10"/>
  <c r="Q286" i="10"/>
  <c r="AH297" i="10"/>
  <c r="F88" i="10"/>
  <c r="W106" i="10"/>
  <c r="T344" i="10"/>
  <c r="S365" i="10"/>
  <c r="G348" i="10"/>
  <c r="I283" i="10"/>
  <c r="L48" i="10"/>
  <c r="AA192" i="10"/>
  <c r="X94" i="10"/>
  <c r="AG387" i="10"/>
  <c r="W168" i="10"/>
  <c r="K379" i="10"/>
  <c r="X276" i="10"/>
  <c r="AA356" i="10"/>
  <c r="X340" i="10"/>
  <c r="P185" i="10"/>
  <c r="AC358" i="10"/>
  <c r="AE384" i="10"/>
  <c r="AD221" i="10"/>
  <c r="Y17" i="10"/>
  <c r="G52" i="10"/>
  <c r="AH311" i="10"/>
  <c r="W162" i="10"/>
  <c r="AB329" i="10"/>
  <c r="AG375" i="10"/>
  <c r="AB400" i="10"/>
  <c r="AB300" i="10"/>
  <c r="AD347" i="10"/>
  <c r="O45" i="10"/>
  <c r="G316" i="10"/>
  <c r="G315" i="10"/>
  <c r="AG257" i="10"/>
  <c r="Z34" i="10"/>
  <c r="P162" i="10"/>
  <c r="W91" i="10"/>
  <c r="K129" i="10"/>
  <c r="T134" i="10"/>
  <c r="H403" i="10"/>
  <c r="T383" i="10"/>
  <c r="I257" i="10"/>
  <c r="T238" i="10"/>
  <c r="AB11" i="10"/>
  <c r="N113" i="10"/>
  <c r="H33" i="10"/>
  <c r="R351" i="10"/>
  <c r="K153" i="10"/>
  <c r="L173" i="10"/>
  <c r="K191" i="10"/>
  <c r="L168" i="10"/>
  <c r="X396" i="10"/>
  <c r="X193" i="10"/>
  <c r="AA306" i="10"/>
  <c r="L392" i="10"/>
  <c r="U170" i="10"/>
  <c r="O303" i="10"/>
  <c r="O314" i="10"/>
  <c r="AF309" i="10"/>
  <c r="P398" i="10"/>
  <c r="AH400" i="10"/>
  <c r="R139" i="10"/>
  <c r="S383" i="10"/>
  <c r="AB136" i="10"/>
  <c r="O26" i="10"/>
  <c r="Z31" i="10"/>
  <c r="AH316" i="10"/>
  <c r="AA398" i="10"/>
  <c r="J85" i="10"/>
  <c r="AE92" i="10"/>
  <c r="L341" i="10"/>
  <c r="AA25" i="10"/>
  <c r="AF10" i="10"/>
  <c r="W103" i="10"/>
  <c r="AD83" i="10"/>
  <c r="K408" i="10"/>
  <c r="Y237" i="10"/>
  <c r="R312" i="10"/>
  <c r="AG403" i="10"/>
  <c r="AG50" i="10"/>
  <c r="F91" i="10"/>
  <c r="K40" i="10"/>
  <c r="AA120" i="10"/>
  <c r="S398" i="10"/>
  <c r="AE403" i="10"/>
  <c r="Y307" i="10"/>
  <c r="L359" i="10"/>
  <c r="Z405" i="10"/>
  <c r="Y372" i="10"/>
  <c r="AG283" i="10"/>
  <c r="AH402" i="10"/>
  <c r="H345" i="10"/>
  <c r="Y290" i="10"/>
  <c r="P364" i="10"/>
  <c r="F373" i="10"/>
  <c r="AF289" i="10"/>
  <c r="X334" i="10"/>
  <c r="AB35" i="10"/>
  <c r="P277" i="10"/>
  <c r="W299" i="10"/>
  <c r="AE299" i="10"/>
  <c r="Y355" i="10"/>
  <c r="W126" i="10"/>
  <c r="F191" i="10"/>
  <c r="P183" i="10"/>
  <c r="P353" i="10"/>
  <c r="G137" i="10"/>
  <c r="AF159" i="10"/>
  <c r="U149" i="10"/>
  <c r="Q351" i="10"/>
  <c r="AA147" i="10"/>
  <c r="AA333" i="10"/>
  <c r="Q124" i="10"/>
  <c r="S306" i="10"/>
  <c r="G33" i="10"/>
  <c r="N348" i="10"/>
  <c r="AA336" i="10"/>
  <c r="K398" i="10"/>
  <c r="G351" i="10"/>
  <c r="P87" i="10"/>
  <c r="Q78" i="10"/>
  <c r="J66" i="10"/>
  <c r="F231" i="10"/>
  <c r="I253" i="10"/>
  <c r="O224" i="10"/>
  <c r="AH360" i="10"/>
  <c r="AB260" i="10"/>
  <c r="P338" i="10"/>
  <c r="L45" i="10"/>
  <c r="J343" i="10"/>
  <c r="W39" i="10"/>
  <c r="J30" i="10"/>
  <c r="S296" i="10"/>
  <c r="Z381" i="10"/>
  <c r="P400" i="10"/>
  <c r="F313" i="10"/>
  <c r="AE391" i="10"/>
  <c r="N139" i="10"/>
  <c r="AA296" i="10"/>
  <c r="R391" i="10"/>
  <c r="O331" i="10"/>
  <c r="O186" i="10"/>
  <c r="AB39" i="10"/>
  <c r="O181" i="10"/>
  <c r="W215" i="10"/>
  <c r="AG363" i="10"/>
  <c r="AF116" i="10"/>
  <c r="F58" i="10"/>
  <c r="F128" i="10"/>
  <c r="M323" i="10"/>
  <c r="AA312" i="10"/>
  <c r="AE398" i="10"/>
  <c r="AF183" i="10"/>
  <c r="F247" i="10"/>
  <c r="T315" i="10"/>
  <c r="T294" i="10"/>
  <c r="W360" i="10"/>
  <c r="Z114" i="10"/>
  <c r="M301" i="10"/>
  <c r="AE86" i="10"/>
  <c r="F131" i="10"/>
  <c r="W347" i="10"/>
  <c r="U356" i="10"/>
  <c r="V302" i="10"/>
  <c r="H304" i="10"/>
  <c r="O27" i="10"/>
  <c r="M68" i="10"/>
  <c r="AG309" i="10"/>
  <c r="AG330" i="10"/>
  <c r="W311" i="10"/>
  <c r="S310" i="10"/>
  <c r="T7" i="10"/>
  <c r="M82" i="10"/>
  <c r="W71" i="10"/>
  <c r="I144" i="10"/>
  <c r="O163" i="10"/>
  <c r="AA263" i="10"/>
  <c r="AG134" i="10"/>
  <c r="Q341" i="10"/>
  <c r="AE150" i="10"/>
  <c r="AF36" i="10"/>
  <c r="T148" i="10"/>
  <c r="V194" i="10"/>
  <c r="L138" i="10"/>
  <c r="M93" i="10"/>
  <c r="O117" i="10"/>
  <c r="X16" i="10"/>
  <c r="Z342" i="10"/>
  <c r="X297" i="10"/>
  <c r="K357" i="10"/>
  <c r="Y70" i="10"/>
  <c r="Z349" i="10"/>
  <c r="T187" i="10"/>
  <c r="AA178" i="10"/>
  <c r="U81" i="10"/>
  <c r="L334" i="10"/>
  <c r="L293" i="10"/>
  <c r="P308" i="10"/>
  <c r="X93" i="10"/>
  <c r="L397" i="10"/>
  <c r="AH363" i="10"/>
  <c r="H220" i="10"/>
  <c r="I343" i="10"/>
  <c r="AC315" i="10"/>
  <c r="K329" i="10"/>
  <c r="AD139" i="10"/>
  <c r="Q16" i="10"/>
  <c r="G133" i="10"/>
  <c r="I285" i="10"/>
  <c r="Z291" i="10"/>
  <c r="H264" i="10"/>
  <c r="AD115" i="10"/>
  <c r="F155" i="10"/>
  <c r="AH84" i="10"/>
  <c r="AC215" i="10"/>
  <c r="H79" i="10"/>
  <c r="O85" i="10"/>
  <c r="AH34" i="10"/>
  <c r="AB296" i="10"/>
  <c r="X52" i="10"/>
  <c r="AE334" i="10"/>
  <c r="U169" i="10"/>
  <c r="K290" i="10"/>
  <c r="AA253" i="10"/>
  <c r="AG249" i="10"/>
  <c r="AB387" i="10"/>
  <c r="Y46" i="10"/>
  <c r="F302" i="10"/>
  <c r="AF307" i="10"/>
  <c r="AF149" i="10"/>
  <c r="P290" i="10"/>
  <c r="U188" i="10"/>
  <c r="Q213" i="10"/>
  <c r="F320" i="10"/>
  <c r="W298" i="10"/>
  <c r="I8" i="10"/>
  <c r="K52" i="10"/>
  <c r="P174" i="10"/>
  <c r="AG88" i="10"/>
  <c r="AE362" i="10"/>
  <c r="P272" i="10"/>
  <c r="N100" i="10"/>
  <c r="P324" i="10"/>
  <c r="I346" i="10"/>
  <c r="I341" i="10"/>
  <c r="M316" i="10"/>
  <c r="AA148" i="10"/>
  <c r="P313" i="10"/>
  <c r="T364" i="10"/>
  <c r="AD95" i="10"/>
  <c r="AC344" i="10"/>
  <c r="S293" i="10"/>
  <c r="W369" i="10"/>
  <c r="S97" i="10"/>
  <c r="Z8" i="10"/>
  <c r="R141" i="10"/>
  <c r="J393" i="10"/>
  <c r="N408" i="10"/>
  <c r="F144" i="10"/>
  <c r="X385" i="10"/>
  <c r="S358" i="10"/>
  <c r="K395" i="10"/>
  <c r="Q408" i="10"/>
  <c r="AG349" i="10"/>
  <c r="J273" i="10"/>
  <c r="S181" i="10"/>
  <c r="AD58" i="10"/>
  <c r="AF287" i="10"/>
  <c r="O333" i="10"/>
  <c r="V73" i="10"/>
  <c r="V352" i="10"/>
  <c r="AE358" i="10"/>
  <c r="H86" i="10"/>
  <c r="AC22" i="10"/>
  <c r="AD116" i="10"/>
  <c r="P302" i="10"/>
  <c r="U125" i="10"/>
  <c r="N355" i="10"/>
  <c r="G318" i="10"/>
  <c r="T307" i="10"/>
  <c r="AA377" i="10"/>
  <c r="AC288" i="10"/>
  <c r="M324" i="10"/>
  <c r="AD322" i="10"/>
  <c r="P157" i="10"/>
  <c r="AG374" i="10"/>
  <c r="AD359" i="10"/>
  <c r="AA79" i="10"/>
  <c r="W344" i="10"/>
  <c r="K401" i="10"/>
  <c r="AF400" i="10"/>
  <c r="G36" i="10"/>
  <c r="AF375" i="10"/>
  <c r="L294" i="10"/>
  <c r="Z352" i="10"/>
  <c r="X347" i="10"/>
  <c r="W320" i="10"/>
  <c r="T306" i="10"/>
  <c r="AC313" i="10"/>
  <c r="G333" i="10"/>
  <c r="U359" i="10"/>
  <c r="AB351" i="10"/>
  <c r="AB25" i="10"/>
  <c r="AF383" i="10"/>
  <c r="AB356" i="10"/>
  <c r="Z335" i="10"/>
  <c r="Q154" i="10"/>
  <c r="S74" i="10"/>
  <c r="G402" i="10"/>
  <c r="AE406" i="10"/>
  <c r="M95" i="10"/>
  <c r="J358" i="10"/>
  <c r="AH83" i="10"/>
  <c r="V196" i="10"/>
  <c r="Q374" i="10"/>
  <c r="U319" i="10"/>
  <c r="O321" i="10"/>
  <c r="M294" i="10"/>
  <c r="AG31" i="10"/>
  <c r="Y340" i="10"/>
  <c r="U294" i="10"/>
  <c r="W383" i="10"/>
  <c r="V283" i="10"/>
  <c r="I319" i="10"/>
  <c r="K289" i="10"/>
  <c r="K291" i="10"/>
  <c r="Z351" i="10"/>
  <c r="AF403" i="10"/>
  <c r="Y365" i="10"/>
  <c r="G9" i="10"/>
  <c r="Z290" i="10"/>
  <c r="J65" i="10"/>
  <c r="AG295" i="10"/>
  <c r="Q151" i="10"/>
  <c r="V310" i="10"/>
  <c r="O363" i="10"/>
  <c r="M65" i="10"/>
  <c r="Y121" i="10"/>
  <c r="I69" i="10"/>
  <c r="AF361" i="10"/>
  <c r="AF70" i="10"/>
  <c r="N20" i="10"/>
  <c r="AH295" i="10"/>
  <c r="AB406" i="10"/>
  <c r="AD320" i="10"/>
  <c r="AA330" i="10"/>
  <c r="R150" i="10"/>
  <c r="J74" i="10"/>
  <c r="O353" i="10"/>
  <c r="AF349" i="10"/>
  <c r="N367" i="10"/>
  <c r="X261" i="10"/>
  <c r="Z288" i="10"/>
  <c r="L101" i="10"/>
  <c r="Z379" i="10"/>
  <c r="L92" i="10"/>
  <c r="H154" i="10"/>
  <c r="X389" i="10"/>
  <c r="V382" i="10"/>
  <c r="AF328" i="10"/>
  <c r="G331" i="10"/>
  <c r="P305" i="10"/>
  <c r="Z159" i="10"/>
  <c r="X307" i="10"/>
  <c r="AB86" i="10"/>
  <c r="AF25" i="10"/>
  <c r="O110" i="10"/>
  <c r="Y168" i="10"/>
  <c r="AB283" i="10"/>
  <c r="AH299" i="10"/>
  <c r="Y167" i="10"/>
  <c r="P192" i="10"/>
  <c r="AD336" i="10"/>
  <c r="AA15" i="10"/>
  <c r="AC305" i="10"/>
  <c r="W38" i="10"/>
  <c r="X142" i="10"/>
  <c r="I127" i="10"/>
  <c r="G356" i="10"/>
  <c r="AG340" i="10"/>
  <c r="R369" i="10"/>
  <c r="X24" i="10"/>
  <c r="AD352" i="10"/>
  <c r="T79" i="10"/>
  <c r="AB312" i="10"/>
  <c r="Q225" i="10"/>
  <c r="W200" i="10"/>
  <c r="K182" i="10"/>
  <c r="AG215" i="10"/>
  <c r="T319" i="10"/>
  <c r="AA58" i="10"/>
  <c r="AC79" i="10"/>
  <c r="AC375" i="10"/>
  <c r="AE319" i="10"/>
  <c r="H184" i="10"/>
  <c r="G25" i="10"/>
  <c r="Q40" i="10"/>
  <c r="AE333" i="10"/>
  <c r="O190" i="10"/>
  <c r="I53" i="10"/>
  <c r="AD75" i="10"/>
  <c r="J315" i="10"/>
  <c r="X355" i="10"/>
  <c r="AG47" i="10"/>
  <c r="AG13" i="10"/>
  <c r="U313" i="10"/>
  <c r="S390" i="10"/>
  <c r="R67" i="10"/>
  <c r="S388" i="10"/>
  <c r="AG316" i="10"/>
  <c r="Y405" i="10"/>
  <c r="M390" i="10"/>
  <c r="T408" i="10"/>
  <c r="V322" i="10"/>
  <c r="Z360" i="10"/>
  <c r="G334" i="10"/>
  <c r="Q306" i="10"/>
  <c r="G132" i="10"/>
  <c r="S333" i="10"/>
  <c r="U290" i="10"/>
  <c r="S77" i="10"/>
  <c r="AA395" i="10"/>
  <c r="R300" i="10"/>
  <c r="H343" i="10"/>
  <c r="T358" i="10"/>
  <c r="R297" i="10"/>
  <c r="H61" i="10"/>
  <c r="AF37" i="10"/>
  <c r="N284" i="10"/>
  <c r="L362" i="10"/>
  <c r="O44" i="10"/>
  <c r="K377" i="10"/>
  <c r="S347" i="10"/>
  <c r="Q312" i="10"/>
  <c r="R80" i="10"/>
  <c r="U297" i="10"/>
  <c r="AC377" i="10"/>
  <c r="V388" i="10"/>
  <c r="P77" i="10"/>
  <c r="AH403" i="10"/>
  <c r="Q157" i="10"/>
  <c r="AE286" i="10"/>
  <c r="AD202" i="10"/>
  <c r="AF357" i="10"/>
  <c r="Y104" i="10"/>
  <c r="R408" i="10"/>
  <c r="S309" i="10"/>
  <c r="AF290" i="10"/>
  <c r="Z117" i="10"/>
  <c r="O364" i="10"/>
  <c r="AA298" i="10"/>
  <c r="J59" i="10"/>
  <c r="V44" i="10"/>
  <c r="AE322" i="10"/>
  <c r="Y21" i="10"/>
  <c r="V268" i="10"/>
  <c r="O92" i="10"/>
  <c r="AD378" i="10"/>
  <c r="P32" i="10"/>
  <c r="I154" i="10"/>
  <c r="AG399" i="10"/>
  <c r="O346" i="10"/>
  <c r="O338" i="10"/>
  <c r="AH326" i="10"/>
  <c r="AH344" i="10"/>
  <c r="V320" i="10"/>
  <c r="O50" i="10"/>
  <c r="U45" i="10"/>
  <c r="W380" i="10"/>
  <c r="AD66" i="10"/>
  <c r="U147" i="10"/>
  <c r="O330" i="10"/>
  <c r="T41" i="10"/>
  <c r="W80" i="10"/>
  <c r="AG314" i="10"/>
  <c r="R274" i="10"/>
  <c r="Q248" i="10"/>
  <c r="J144" i="10"/>
  <c r="AC134" i="10"/>
  <c r="R74" i="10"/>
  <c r="Y379" i="10"/>
  <c r="W88" i="10"/>
  <c r="AA402" i="10"/>
  <c r="AA383" i="10"/>
  <c r="W358" i="10"/>
  <c r="K317" i="10"/>
  <c r="U305" i="10"/>
  <c r="AC341" i="10"/>
  <c r="AA326" i="10"/>
  <c r="K34" i="10"/>
  <c r="R326" i="10"/>
  <c r="F370" i="10"/>
  <c r="K322" i="10"/>
  <c r="I135" i="10"/>
  <c r="Z83" i="10"/>
  <c r="L330" i="10"/>
  <c r="Z113" i="10"/>
  <c r="L190" i="10"/>
  <c r="R373" i="10"/>
  <c r="G211" i="10"/>
  <c r="O113" i="10"/>
  <c r="L116" i="10"/>
  <c r="U95" i="10"/>
  <c r="P269" i="10"/>
  <c r="W28" i="10"/>
  <c r="X65" i="10"/>
  <c r="P405" i="10"/>
  <c r="V315" i="10"/>
  <c r="X391" i="10"/>
  <c r="AC353" i="10"/>
  <c r="P31" i="10"/>
  <c r="W352" i="10"/>
  <c r="H381" i="10"/>
  <c r="AC265" i="10"/>
  <c r="Q397" i="10"/>
  <c r="AF301" i="10"/>
  <c r="AH66" i="10"/>
  <c r="AG304" i="10"/>
  <c r="H74" i="10"/>
  <c r="AH374" i="10"/>
  <c r="W85" i="10"/>
  <c r="AG121" i="10"/>
  <c r="AA365" i="10"/>
  <c r="AH158" i="10"/>
  <c r="M50" i="10"/>
  <c r="N311" i="10"/>
  <c r="G155" i="10"/>
  <c r="H48" i="10"/>
  <c r="O368" i="10"/>
  <c r="AB389" i="10"/>
  <c r="T232" i="10"/>
  <c r="Q290" i="10"/>
  <c r="AA371" i="10"/>
  <c r="P408" i="10"/>
  <c r="AH332" i="10"/>
  <c r="AC94" i="10"/>
  <c r="F346" i="10"/>
  <c r="Y309" i="10"/>
  <c r="AH392" i="10"/>
  <c r="V242" i="10"/>
  <c r="J303" i="10"/>
  <c r="H327" i="10"/>
  <c r="P22" i="10"/>
  <c r="AA285" i="10"/>
  <c r="P399" i="10"/>
  <c r="H297" i="10"/>
  <c r="N313" i="10"/>
  <c r="S39" i="10"/>
  <c r="T78" i="10"/>
  <c r="AH92" i="10"/>
  <c r="F296" i="10"/>
  <c r="F377" i="10"/>
  <c r="AH43" i="10"/>
  <c r="AD393" i="10"/>
  <c r="H341" i="10"/>
  <c r="K295" i="10"/>
  <c r="AA346" i="10"/>
  <c r="M317" i="10"/>
  <c r="AE298" i="10"/>
  <c r="Z140" i="10"/>
  <c r="J126" i="10"/>
  <c r="AA341" i="10"/>
  <c r="V337" i="10"/>
  <c r="N61" i="10"/>
  <c r="M337" i="10"/>
  <c r="AG299" i="10"/>
  <c r="AD308" i="10"/>
  <c r="O335" i="10"/>
  <c r="K300" i="10"/>
  <c r="Q375" i="10"/>
  <c r="K351" i="10"/>
  <c r="O386" i="10"/>
  <c r="G271" i="10"/>
  <c r="K25" i="10"/>
  <c r="I76" i="10"/>
  <c r="N365" i="10"/>
  <c r="V312" i="10"/>
  <c r="N341" i="10"/>
  <c r="W63" i="10"/>
  <c r="G305" i="10"/>
  <c r="AD403" i="10"/>
  <c r="S299" i="10"/>
  <c r="R319" i="10"/>
  <c r="T332" i="10"/>
  <c r="W47" i="10"/>
  <c r="G86" i="10"/>
  <c r="AH406" i="10"/>
  <c r="Y63" i="10"/>
  <c r="V405" i="10"/>
  <c r="AA11" i="10"/>
  <c r="F89" i="10"/>
  <c r="AH162" i="10"/>
  <c r="L358" i="10"/>
  <c r="U240" i="10"/>
  <c r="AB225" i="10"/>
  <c r="AH184" i="10"/>
  <c r="T56" i="10"/>
  <c r="X49" i="10"/>
  <c r="AC75" i="10"/>
  <c r="AF54" i="10"/>
  <c r="AA315" i="10"/>
  <c r="Z87" i="10"/>
  <c r="S357" i="10"/>
  <c r="J142" i="10"/>
  <c r="V144" i="10"/>
  <c r="AG48" i="10"/>
  <c r="AF100" i="10"/>
  <c r="Y142" i="10"/>
  <c r="N396" i="10"/>
  <c r="T66" i="10"/>
  <c r="G83" i="10"/>
  <c r="R322" i="10"/>
  <c r="I148" i="10"/>
  <c r="I110" i="10"/>
  <c r="X375" i="10"/>
  <c r="V241" i="10"/>
  <c r="O347" i="10"/>
  <c r="AB294" i="10"/>
  <c r="Z303" i="10"/>
  <c r="Y302" i="10"/>
  <c r="M361" i="10"/>
  <c r="M335" i="10"/>
  <c r="AH321" i="10"/>
  <c r="Q134" i="10"/>
  <c r="P221" i="10"/>
  <c r="V372" i="10"/>
  <c r="Y44" i="10"/>
  <c r="U285" i="10"/>
  <c r="AB299" i="10"/>
  <c r="H330" i="10"/>
  <c r="AG333" i="10"/>
  <c r="Q317" i="10"/>
  <c r="AF87" i="10"/>
  <c r="AG35" i="10"/>
  <c r="Q102" i="10"/>
  <c r="O402" i="10"/>
  <c r="F290" i="10"/>
  <c r="L56" i="10"/>
  <c r="Y294" i="10"/>
  <c r="X373" i="10"/>
  <c r="AE81" i="10"/>
  <c r="W127" i="10"/>
  <c r="N186" i="10"/>
  <c r="J293" i="10"/>
  <c r="AE67" i="10"/>
  <c r="AE70" i="10"/>
  <c r="X296" i="10"/>
  <c r="S350" i="10"/>
  <c r="H26" i="10"/>
  <c r="Z372" i="10"/>
  <c r="AC332" i="10"/>
  <c r="K386" i="10"/>
  <c r="S372" i="10"/>
  <c r="X168" i="10"/>
  <c r="Z336" i="10"/>
  <c r="AB49" i="10"/>
  <c r="M393" i="10"/>
  <c r="O342" i="10"/>
  <c r="W387" i="10"/>
  <c r="X360" i="10"/>
  <c r="P379" i="10"/>
  <c r="J387" i="10"/>
  <c r="AG308" i="10"/>
  <c r="J373" i="10"/>
  <c r="AB104" i="10"/>
  <c r="F379" i="10"/>
  <c r="AH310" i="10"/>
  <c r="AF394" i="10"/>
  <c r="V66" i="10"/>
  <c r="AC402" i="10"/>
  <c r="P294" i="10"/>
  <c r="R323" i="10"/>
  <c r="S79" i="10"/>
  <c r="AC366" i="10"/>
  <c r="Y381" i="10"/>
  <c r="AG371" i="10"/>
  <c r="I337" i="10"/>
  <c r="O366" i="10"/>
  <c r="AC309" i="10"/>
  <c r="R296" i="10"/>
  <c r="M351" i="10"/>
  <c r="V389" i="10"/>
  <c r="Q314" i="10"/>
  <c r="AA309" i="10"/>
  <c r="AA320" i="10"/>
  <c r="V141" i="10"/>
  <c r="AD134" i="10"/>
  <c r="AC99" i="10"/>
  <c r="Z353" i="10"/>
  <c r="AG313" i="10"/>
  <c r="N390" i="10"/>
  <c r="AB33" i="10"/>
  <c r="I393" i="10"/>
  <c r="N241" i="10"/>
  <c r="I334" i="10"/>
  <c r="T48" i="10"/>
  <c r="S122" i="10"/>
  <c r="H122" i="10"/>
  <c r="P97" i="10"/>
  <c r="T174" i="10"/>
  <c r="G408" i="10"/>
  <c r="S302" i="10"/>
  <c r="P107" i="10"/>
  <c r="AE219" i="10"/>
  <c r="Y24" i="10"/>
  <c r="S10" i="10"/>
  <c r="AD42" i="10"/>
  <c r="AG144" i="10"/>
  <c r="AB84" i="10"/>
  <c r="S216" i="10"/>
  <c r="AE276" i="10"/>
  <c r="X244" i="10"/>
  <c r="W14" i="10"/>
  <c r="J327" i="10"/>
  <c r="AF322" i="10"/>
  <c r="P26" i="10"/>
  <c r="AG351" i="10"/>
  <c r="J334" i="10"/>
  <c r="X97" i="10"/>
  <c r="AA360" i="10"/>
  <c r="H72" i="10"/>
  <c r="F198" i="10"/>
  <c r="G101" i="10"/>
  <c r="AG264" i="10"/>
  <c r="AH334" i="10"/>
  <c r="O125" i="10"/>
  <c r="W153" i="10"/>
  <c r="AB125" i="10"/>
  <c r="AG131" i="10"/>
  <c r="Z359" i="10"/>
  <c r="M256" i="10"/>
  <c r="M108" i="10"/>
  <c r="H317" i="10"/>
  <c r="S146" i="10"/>
  <c r="Z197" i="10"/>
  <c r="I141" i="10"/>
  <c r="Y72" i="10"/>
  <c r="S94" i="10"/>
  <c r="V108" i="10"/>
  <c r="G106" i="10"/>
  <c r="Q14" i="10"/>
  <c r="K308" i="10"/>
  <c r="AC321" i="10"/>
  <c r="Y256" i="10"/>
  <c r="J188" i="10"/>
  <c r="AB347" i="10"/>
  <c r="M123" i="10"/>
  <c r="M24" i="10"/>
  <c r="N10" i="10"/>
  <c r="K156" i="10"/>
  <c r="AF324" i="10"/>
  <c r="O149" i="10"/>
  <c r="H88" i="10"/>
  <c r="T32" i="10"/>
  <c r="K110" i="10"/>
  <c r="G149" i="10"/>
  <c r="Q60" i="10"/>
  <c r="H308" i="10"/>
  <c r="R112" i="10"/>
  <c r="I187" i="10"/>
  <c r="AE148" i="10"/>
  <c r="Y134" i="10"/>
  <c r="Q267" i="10"/>
  <c r="O184" i="10"/>
  <c r="Q227" i="10"/>
  <c r="I219" i="10"/>
  <c r="AD13" i="10"/>
  <c r="O233" i="10"/>
  <c r="AF140" i="10"/>
  <c r="Z82" i="10"/>
  <c r="AB333" i="10"/>
  <c r="Z177" i="10"/>
  <c r="AD381" i="10"/>
  <c r="H329" i="10"/>
  <c r="Z187" i="10"/>
  <c r="Z307" i="10"/>
  <c r="F236" i="10"/>
  <c r="Y68" i="10"/>
  <c r="S380" i="10"/>
  <c r="K309" i="10"/>
  <c r="AB37" i="10"/>
  <c r="P163" i="10"/>
  <c r="AG327" i="10"/>
  <c r="AB365" i="10"/>
  <c r="AD38" i="10"/>
  <c r="R155" i="10"/>
  <c r="U261" i="10"/>
  <c r="Y352" i="10"/>
  <c r="H361" i="10"/>
  <c r="T393" i="10"/>
  <c r="I390" i="10"/>
  <c r="V128" i="10"/>
  <c r="W254" i="10"/>
  <c r="AE257" i="10"/>
  <c r="J375" i="10"/>
  <c r="AA277" i="10"/>
  <c r="G350" i="10"/>
  <c r="S9" i="10"/>
  <c r="W191" i="10"/>
  <c r="AB69" i="10"/>
  <c r="V96" i="10"/>
  <c r="AB107" i="10"/>
  <c r="H229" i="10"/>
  <c r="M273" i="10"/>
  <c r="V288" i="10"/>
  <c r="G392" i="10"/>
  <c r="K59" i="10"/>
  <c r="U25" i="10"/>
  <c r="K385" i="10"/>
  <c r="N347" i="10"/>
  <c r="AG290" i="10"/>
  <c r="V56" i="10"/>
  <c r="AF32" i="10"/>
  <c r="U328" i="10"/>
  <c r="L290" i="10"/>
  <c r="L26" i="10"/>
  <c r="AG162" i="10"/>
  <c r="T402" i="10"/>
  <c r="T147" i="10"/>
  <c r="Y176" i="10"/>
  <c r="K358" i="10"/>
  <c r="N161" i="10"/>
  <c r="M182" i="10"/>
  <c r="R18" i="10"/>
  <c r="AC180" i="10"/>
  <c r="AE236" i="10"/>
  <c r="L268" i="10"/>
  <c r="AF401" i="10"/>
  <c r="K348" i="10"/>
  <c r="AB174" i="10"/>
  <c r="N322" i="10"/>
  <c r="S363" i="10"/>
  <c r="AF184" i="10"/>
  <c r="H246" i="10"/>
  <c r="Y348" i="10"/>
  <c r="P67" i="10"/>
  <c r="X318" i="10"/>
  <c r="M94" i="10"/>
  <c r="AH376" i="10"/>
  <c r="M190" i="10"/>
  <c r="Y164" i="10"/>
  <c r="AH359" i="10"/>
  <c r="Z61" i="10"/>
  <c r="S171" i="10"/>
  <c r="F327" i="10"/>
  <c r="Q296" i="10"/>
  <c r="M270" i="10"/>
  <c r="U288" i="10"/>
  <c r="M75" i="10"/>
  <c r="F356" i="10"/>
  <c r="I116" i="10"/>
  <c r="P368" i="10"/>
  <c r="Y287" i="10"/>
  <c r="Y291" i="10"/>
  <c r="G242" i="10"/>
  <c r="P62" i="10"/>
  <c r="W35" i="10"/>
  <c r="AH348" i="10"/>
  <c r="AG28" i="10"/>
  <c r="AH73" i="10"/>
  <c r="L63" i="10"/>
  <c r="X90" i="10"/>
  <c r="R113" i="10"/>
  <c r="N338" i="10"/>
  <c r="AF308" i="10"/>
  <c r="AF306" i="10"/>
  <c r="J9" i="10"/>
  <c r="Z231" i="10"/>
  <c r="G205" i="10"/>
  <c r="AC293" i="10"/>
  <c r="AF269" i="10"/>
  <c r="AC258" i="10"/>
  <c r="H120" i="10"/>
  <c r="M41" i="10"/>
  <c r="V95" i="10"/>
  <c r="K146" i="10"/>
  <c r="AC264" i="10"/>
  <c r="N397" i="10"/>
  <c r="I157" i="10"/>
  <c r="AA98" i="10"/>
  <c r="V298" i="10"/>
  <c r="M193" i="10"/>
  <c r="G307" i="10"/>
  <c r="AB81" i="10"/>
  <c r="Z11" i="10"/>
  <c r="W128" i="10"/>
  <c r="V202" i="10"/>
  <c r="Q36" i="10"/>
  <c r="AD222" i="10"/>
  <c r="Q26" i="10"/>
  <c r="Y79" i="10"/>
  <c r="AF238" i="10"/>
  <c r="AH373" i="10"/>
  <c r="AA212" i="10"/>
  <c r="Z142" i="10"/>
  <c r="AA51" i="10"/>
  <c r="I251" i="10"/>
  <c r="M97" i="10"/>
  <c r="R260" i="10"/>
  <c r="AE75" i="10"/>
  <c r="K376" i="10"/>
  <c r="AA368" i="10"/>
  <c r="X330" i="10"/>
  <c r="S219" i="10"/>
  <c r="AA21" i="10"/>
  <c r="AC136" i="10"/>
  <c r="AA305" i="10"/>
  <c r="Y323" i="10"/>
  <c r="G308" i="10"/>
  <c r="AH394" i="10"/>
  <c r="AF114" i="10"/>
  <c r="P344" i="10"/>
  <c r="AH48" i="10"/>
  <c r="V84" i="10"/>
  <c r="AH307" i="10"/>
  <c r="X38" i="10"/>
  <c r="P101" i="10"/>
  <c r="Y75" i="10"/>
  <c r="J340" i="10"/>
  <c r="Z222" i="10"/>
  <c r="AD165" i="10"/>
  <c r="V374" i="10"/>
  <c r="F142" i="10"/>
  <c r="K162" i="10"/>
  <c r="AC144" i="10"/>
  <c r="I47" i="10"/>
  <c r="Q334" i="10"/>
  <c r="M319" i="10"/>
  <c r="AA110" i="10"/>
  <c r="S202" i="10"/>
  <c r="S374" i="10"/>
  <c r="AA68" i="10"/>
  <c r="I394" i="10"/>
  <c r="J291" i="10"/>
  <c r="J381" i="10"/>
  <c r="J322" i="10"/>
  <c r="AH102" i="10"/>
  <c r="Z340" i="10"/>
  <c r="S385" i="10"/>
  <c r="O343" i="10"/>
  <c r="AE329" i="10"/>
  <c r="N349" i="10"/>
  <c r="S354" i="10"/>
  <c r="X363" i="10"/>
  <c r="X314" i="10"/>
  <c r="V120" i="10"/>
  <c r="AF65" i="10"/>
  <c r="O22" i="10"/>
  <c r="X364" i="10"/>
  <c r="Q150" i="10"/>
  <c r="AG92" i="10"/>
  <c r="P58" i="10"/>
  <c r="AE401" i="10"/>
  <c r="AE127" i="10"/>
  <c r="K62" i="10"/>
  <c r="Q252" i="10"/>
  <c r="K239" i="10"/>
  <c r="T295" i="10"/>
  <c r="AD72" i="10"/>
  <c r="Q285" i="10"/>
  <c r="H39" i="10"/>
  <c r="R164" i="10"/>
  <c r="G319" i="10"/>
  <c r="AE246" i="10"/>
  <c r="X41" i="10"/>
  <c r="W84" i="10"/>
  <c r="Z346" i="10"/>
  <c r="G20" i="10"/>
  <c r="L60" i="10"/>
  <c r="Z408" i="10"/>
  <c r="AE363" i="10"/>
  <c r="G295" i="10"/>
  <c r="S379" i="10"/>
  <c r="AC369" i="10"/>
  <c r="N107" i="10"/>
  <c r="V407" i="10"/>
  <c r="Q160" i="10"/>
  <c r="P93" i="10"/>
  <c r="AG217" i="10"/>
  <c r="AD297" i="10"/>
  <c r="AH304" i="10"/>
  <c r="V99" i="10"/>
  <c r="F46" i="10"/>
  <c r="Z374" i="10"/>
  <c r="AF315" i="10"/>
  <c r="J170" i="10"/>
  <c r="Q391" i="10"/>
  <c r="V238" i="10"/>
  <c r="V341" i="10"/>
  <c r="AB236" i="10"/>
  <c r="F195" i="10"/>
  <c r="AD8" i="10"/>
  <c r="Q44" i="10"/>
  <c r="AG124" i="10"/>
  <c r="Y298" i="10"/>
  <c r="H261" i="10"/>
  <c r="I84" i="10"/>
  <c r="AG68" i="10"/>
  <c r="Y77" i="10"/>
  <c r="AD277" i="10"/>
  <c r="AF316" i="10"/>
  <c r="N168" i="10"/>
  <c r="K233" i="10"/>
  <c r="AD174" i="10"/>
  <c r="AA321" i="10"/>
  <c r="R61" i="10"/>
  <c r="M271" i="10"/>
  <c r="J274" i="10"/>
  <c r="X295" i="10"/>
  <c r="S173" i="10"/>
  <c r="U112" i="10"/>
  <c r="Z150" i="10"/>
  <c r="AA373" i="10"/>
  <c r="J26" i="10"/>
  <c r="S305" i="10"/>
  <c r="Y333" i="10"/>
  <c r="I355" i="10"/>
  <c r="AE387" i="10"/>
  <c r="J80" i="10"/>
  <c r="M251" i="10"/>
  <c r="R272" i="10"/>
  <c r="AD407" i="10"/>
  <c r="J196" i="10"/>
  <c r="P19" i="10"/>
  <c r="AG196" i="10"/>
  <c r="AA393" i="10"/>
  <c r="V83" i="10"/>
  <c r="AD55" i="10"/>
  <c r="L288" i="10"/>
  <c r="G374" i="10"/>
  <c r="AG344" i="10"/>
  <c r="V330" i="10"/>
  <c r="AA318" i="10"/>
  <c r="K272" i="10"/>
  <c r="AG392" i="10"/>
  <c r="M381" i="10"/>
  <c r="AC59" i="10"/>
  <c r="T406" i="10"/>
  <c r="Y173" i="10"/>
  <c r="Q367" i="10"/>
  <c r="AF346" i="10"/>
  <c r="AD299" i="10"/>
  <c r="X44" i="10"/>
  <c r="T298" i="10"/>
  <c r="V46" i="10"/>
  <c r="H357" i="10"/>
  <c r="F100" i="10"/>
  <c r="R360" i="10"/>
  <c r="AG398" i="10"/>
  <c r="Z299" i="10"/>
  <c r="T226" i="10"/>
  <c r="V370" i="10"/>
  <c r="AH357" i="10"/>
  <c r="AB224" i="10"/>
  <c r="Y174" i="10"/>
  <c r="M196" i="10"/>
  <c r="S47" i="10"/>
  <c r="AC127" i="10"/>
  <c r="S26" i="10"/>
  <c r="G225" i="10"/>
  <c r="S381" i="10"/>
  <c r="AE332" i="10"/>
  <c r="Y149" i="10"/>
  <c r="M346" i="10"/>
  <c r="N40" i="10"/>
  <c r="M77" i="10"/>
  <c r="Z26" i="10"/>
  <c r="M296" i="10"/>
  <c r="G49" i="10"/>
  <c r="AE31" i="10"/>
  <c r="S312" i="10"/>
  <c r="G378" i="10"/>
  <c r="Q364" i="10"/>
  <c r="AA396" i="10"/>
  <c r="W336" i="10"/>
  <c r="Y317" i="10"/>
  <c r="AF206" i="10"/>
  <c r="AC240" i="10"/>
  <c r="AF367" i="10"/>
  <c r="M285" i="10"/>
  <c r="AG120" i="10"/>
  <c r="Y195" i="10"/>
  <c r="N279" i="10"/>
  <c r="Z55" i="10"/>
  <c r="AD225" i="10"/>
  <c r="N181" i="10"/>
  <c r="AB170" i="10"/>
  <c r="K154" i="10"/>
  <c r="AE77" i="10"/>
  <c r="K181" i="10"/>
  <c r="AB36" i="10"/>
  <c r="K407" i="10"/>
  <c r="F166" i="10"/>
  <c r="AG367" i="10"/>
  <c r="K292" i="10"/>
  <c r="Q339" i="10"/>
  <c r="M22" i="10"/>
  <c r="I39" i="10"/>
  <c r="Z270" i="10"/>
  <c r="M36" i="10"/>
  <c r="X306" i="10"/>
  <c r="AB362" i="10"/>
  <c r="X324" i="10"/>
  <c r="I268" i="10"/>
  <c r="P130" i="10"/>
  <c r="L57" i="10"/>
  <c r="N350" i="10"/>
  <c r="V284" i="10"/>
  <c r="Q229" i="10"/>
  <c r="AF160" i="10"/>
  <c r="T152" i="10"/>
  <c r="AC371" i="10"/>
  <c r="U189" i="10"/>
  <c r="Z364" i="10"/>
  <c r="AG60" i="10"/>
  <c r="P370" i="10"/>
  <c r="R111" i="10"/>
  <c r="V324" i="10"/>
  <c r="AE326" i="10"/>
  <c r="AA144" i="10"/>
  <c r="O103" i="10"/>
  <c r="V163" i="10"/>
  <c r="AF340" i="10"/>
  <c r="U67" i="10"/>
  <c r="N227" i="10"/>
  <c r="F274" i="10"/>
  <c r="U22" i="10"/>
  <c r="I342" i="10"/>
  <c r="I233" i="10"/>
  <c r="AB55" i="10"/>
  <c r="G69" i="10"/>
  <c r="S183" i="10"/>
  <c r="AB374" i="10"/>
  <c r="AB330" i="10"/>
  <c r="AA90" i="10"/>
  <c r="AF178" i="10"/>
  <c r="V377" i="10"/>
  <c r="T93" i="10"/>
  <c r="AC345" i="10"/>
  <c r="Y102" i="10"/>
  <c r="AA177" i="10"/>
  <c r="AB194" i="10"/>
  <c r="Y129" i="10"/>
  <c r="X128" i="10"/>
  <c r="M401" i="10"/>
  <c r="I349" i="10"/>
  <c r="AF146" i="10"/>
  <c r="Z126" i="10"/>
  <c r="AD238" i="10"/>
  <c r="T389" i="10"/>
  <c r="J312" i="10"/>
  <c r="Z330" i="10"/>
  <c r="L367" i="10"/>
  <c r="S283" i="10"/>
  <c r="M164" i="10"/>
  <c r="W278" i="10"/>
  <c r="Z67" i="10"/>
  <c r="AA22" i="10"/>
  <c r="F396" i="10"/>
  <c r="K57" i="10"/>
  <c r="R404" i="10"/>
  <c r="N209" i="10"/>
  <c r="AA304" i="10"/>
  <c r="V150" i="10"/>
  <c r="F352" i="10"/>
  <c r="I289" i="10"/>
  <c r="Q360" i="10"/>
  <c r="AE185" i="10"/>
  <c r="Q172" i="10"/>
  <c r="X91" i="10"/>
  <c r="T297" i="10"/>
  <c r="AD46" i="10"/>
  <c r="H102" i="10"/>
  <c r="W372" i="10"/>
  <c r="X329" i="10"/>
  <c r="K176" i="10"/>
  <c r="AC65" i="10"/>
  <c r="Y259" i="10"/>
  <c r="G159" i="10"/>
  <c r="H291" i="10"/>
  <c r="N69" i="10"/>
  <c r="H135" i="10"/>
  <c r="AC381" i="10"/>
  <c r="AA109" i="10"/>
  <c r="R405" i="10"/>
  <c r="X150" i="10"/>
  <c r="AE170" i="10"/>
  <c r="J44" i="10"/>
  <c r="V148" i="10"/>
  <c r="V384" i="10"/>
  <c r="I331" i="10"/>
  <c r="AE370" i="10"/>
  <c r="N180" i="10"/>
  <c r="J105" i="10"/>
  <c r="N153" i="10"/>
  <c r="G172" i="10"/>
  <c r="AC401" i="10"/>
  <c r="Y292" i="10"/>
  <c r="M277" i="10"/>
  <c r="AC330" i="10"/>
  <c r="AD389" i="10"/>
  <c r="AE107" i="10"/>
  <c r="M91" i="10"/>
  <c r="AC253" i="10"/>
  <c r="U269" i="10"/>
  <c r="AC397" i="10"/>
  <c r="Q53" i="10"/>
  <c r="O228" i="10"/>
  <c r="AF92" i="10"/>
  <c r="AH100" i="10"/>
  <c r="L289" i="10"/>
  <c r="H314" i="10"/>
  <c r="O327" i="10"/>
  <c r="P138" i="10"/>
  <c r="H369" i="10"/>
  <c r="L295" i="10"/>
  <c r="O297" i="10"/>
  <c r="AE69" i="10"/>
  <c r="O382" i="10"/>
  <c r="F208" i="10"/>
  <c r="J289" i="10"/>
  <c r="AB335" i="10"/>
  <c r="T287" i="10"/>
  <c r="M303" i="10"/>
  <c r="AA292" i="10"/>
  <c r="F340" i="10"/>
  <c r="R82" i="10"/>
  <c r="AF321" i="10"/>
  <c r="M110" i="10"/>
  <c r="S408" i="10"/>
  <c r="K141" i="10"/>
  <c r="L393" i="10"/>
  <c r="K400" i="10"/>
  <c r="Q65" i="10"/>
  <c r="R406" i="10"/>
  <c r="O82" i="10"/>
  <c r="R276" i="10"/>
  <c r="W363" i="10"/>
  <c r="AC8" i="10"/>
  <c r="V131" i="10"/>
  <c r="N128" i="10"/>
  <c r="AH80" i="10"/>
  <c r="AG235" i="10"/>
  <c r="L139" i="10"/>
  <c r="K282" i="10"/>
  <c r="Q214" i="10"/>
  <c r="U85" i="10"/>
  <c r="AD19" i="10"/>
  <c r="P21" i="10"/>
  <c r="Z277" i="10"/>
  <c r="AG154" i="10"/>
  <c r="M134" i="10"/>
  <c r="P349" i="10"/>
  <c r="R130" i="10"/>
  <c r="AC365" i="10"/>
  <c r="J183" i="10"/>
  <c r="J379" i="10"/>
  <c r="V386" i="10"/>
  <c r="N392" i="10"/>
  <c r="H23" i="10"/>
  <c r="AC236" i="10"/>
  <c r="AD276" i="10"/>
  <c r="AE37" i="10"/>
  <c r="Q71" i="10"/>
  <c r="AD358" i="10"/>
  <c r="I368" i="10"/>
  <c r="P406" i="10"/>
  <c r="W123" i="10"/>
  <c r="AA329" i="10"/>
  <c r="AF258" i="10"/>
  <c r="AB342" i="10"/>
  <c r="AA397" i="10"/>
  <c r="L296" i="10"/>
  <c r="N87" i="10"/>
  <c r="AG388" i="10"/>
  <c r="S339" i="10"/>
  <c r="AC212" i="10"/>
  <c r="R354" i="10"/>
  <c r="F216" i="10"/>
  <c r="X351" i="10"/>
  <c r="Q54" i="10"/>
  <c r="M197" i="10"/>
  <c r="AE265" i="10"/>
  <c r="AF371" i="10"/>
  <c r="V303" i="10"/>
  <c r="AH328" i="10"/>
  <c r="AF359" i="10"/>
  <c r="Z387" i="10"/>
  <c r="H252" i="10"/>
  <c r="AE56" i="10"/>
  <c r="P223" i="10"/>
  <c r="K172" i="10"/>
  <c r="AA55" i="10"/>
  <c r="AD192" i="10"/>
  <c r="Q67" i="10"/>
  <c r="W64" i="10"/>
  <c r="W300" i="10"/>
  <c r="Z274" i="10"/>
  <c r="M397" i="10"/>
  <c r="AE198" i="10"/>
  <c r="AA247" i="10"/>
  <c r="H27" i="10"/>
  <c r="AA297" i="10"/>
  <c r="U59" i="10"/>
  <c r="F288" i="10"/>
  <c r="J129" i="10"/>
  <c r="AE315" i="10"/>
  <c r="M76" i="10"/>
  <c r="W292" i="10"/>
  <c r="AA289" i="10"/>
  <c r="Z328" i="10"/>
  <c r="I326" i="10"/>
  <c r="AE338" i="10"/>
  <c r="AB295" i="10"/>
  <c r="T374" i="10"/>
  <c r="T337" i="10"/>
  <c r="AC163" i="10"/>
  <c r="AG256" i="10"/>
  <c r="Z109" i="10"/>
  <c r="G362" i="10"/>
  <c r="F110" i="10"/>
  <c r="W76" i="10"/>
  <c r="J171" i="10"/>
  <c r="S177" i="10"/>
  <c r="N252" i="10"/>
  <c r="Q345" i="10"/>
  <c r="AA232" i="10"/>
  <c r="AE122" i="10"/>
  <c r="N242" i="10"/>
  <c r="U291" i="10"/>
  <c r="U20" i="10"/>
  <c r="F186" i="10"/>
  <c r="Y376" i="10"/>
  <c r="X384" i="10"/>
  <c r="AH46" i="10"/>
  <c r="I309" i="10"/>
  <c r="O108" i="10"/>
  <c r="R403" i="10"/>
  <c r="F405" i="10"/>
  <c r="P350" i="10"/>
  <c r="M367" i="10"/>
  <c r="AA300" i="10"/>
  <c r="V371" i="10"/>
  <c r="Q324" i="10"/>
  <c r="T333" i="10"/>
  <c r="S402" i="10"/>
  <c r="L328" i="10"/>
  <c r="O355" i="10"/>
  <c r="AD97" i="10"/>
  <c r="L64" i="10"/>
  <c r="Q42" i="10"/>
  <c r="AH39" i="10"/>
  <c r="V25" i="10"/>
  <c r="W11" i="10"/>
  <c r="R393" i="10"/>
  <c r="AG143" i="10"/>
  <c r="K93" i="10"/>
  <c r="X109" i="10"/>
  <c r="S258" i="10"/>
  <c r="U97" i="10"/>
  <c r="AE217" i="10"/>
  <c r="N276" i="10"/>
  <c r="U249" i="10"/>
  <c r="AE343" i="10"/>
  <c r="R337" i="10"/>
  <c r="Z297" i="10"/>
  <c r="M107" i="10"/>
  <c r="S42" i="10"/>
  <c r="Q288" i="10"/>
  <c r="Y314" i="10"/>
  <c r="AE360" i="10"/>
  <c r="AA106" i="10"/>
  <c r="AB80" i="10"/>
  <c r="AF35" i="10"/>
  <c r="Q259" i="10"/>
  <c r="X315" i="10"/>
  <c r="K353" i="10"/>
  <c r="AF21" i="10"/>
  <c r="Y343" i="10"/>
  <c r="W357" i="10"/>
  <c r="AD368" i="10"/>
  <c r="T169" i="10"/>
  <c r="Y336" i="10"/>
  <c r="AA362" i="10"/>
  <c r="P327" i="10"/>
  <c r="AC83" i="10"/>
  <c r="L251" i="10"/>
  <c r="Q47" i="10"/>
  <c r="S23" i="10"/>
  <c r="F390" i="10"/>
  <c r="O127" i="10"/>
  <c r="I295" i="10"/>
  <c r="AF323" i="10"/>
  <c r="W41" i="10"/>
  <c r="R269" i="10"/>
  <c r="L297" i="10"/>
  <c r="J100" i="10"/>
  <c r="Y335" i="10"/>
  <c r="R318" i="10"/>
  <c r="L197" i="10"/>
  <c r="AD112" i="10"/>
  <c r="AD78" i="10"/>
  <c r="H397" i="10"/>
  <c r="M254" i="10"/>
  <c r="L30" i="10"/>
  <c r="Z198" i="10"/>
  <c r="Q323" i="10"/>
  <c r="G332" i="10"/>
  <c r="AB67" i="10"/>
  <c r="T303" i="10"/>
  <c r="AA302" i="10"/>
  <c r="AH337" i="10"/>
  <c r="Y337" i="10"/>
  <c r="R184" i="10"/>
  <c r="F77" i="10"/>
  <c r="F22" i="10"/>
  <c r="G384" i="10"/>
  <c r="AD171" i="10"/>
  <c r="K33" i="10"/>
  <c r="X29" i="10"/>
  <c r="V333" i="10"/>
  <c r="S292" i="10"/>
  <c r="P38" i="10"/>
  <c r="X95" i="10"/>
  <c r="N58" i="10"/>
  <c r="M286" i="10"/>
  <c r="I302" i="10"/>
  <c r="L85" i="10"/>
  <c r="AD323" i="10"/>
  <c r="G310" i="10"/>
  <c r="K336" i="10"/>
  <c r="AC357" i="10"/>
  <c r="T43" i="10"/>
  <c r="AD57" i="10"/>
  <c r="O101" i="10"/>
  <c r="O150" i="10"/>
  <c r="H31" i="10"/>
  <c r="G14" i="10"/>
  <c r="I270" i="10"/>
  <c r="K339" i="10"/>
  <c r="T235" i="10"/>
  <c r="U325" i="10"/>
  <c r="K296" i="10"/>
  <c r="T71" i="10"/>
  <c r="M371" i="10"/>
  <c r="W163" i="10"/>
  <c r="Z12" i="10"/>
  <c r="V329" i="10"/>
  <c r="O348" i="10"/>
  <c r="S59" i="10"/>
  <c r="K187" i="10"/>
  <c r="G209" i="10"/>
  <c r="AB8" i="10"/>
  <c r="I293" i="10"/>
  <c r="AF285" i="10"/>
  <c r="W253" i="10"/>
  <c r="H334" i="10"/>
  <c r="Q62" i="10"/>
  <c r="M370" i="10"/>
  <c r="AD387" i="10"/>
  <c r="X403" i="10"/>
  <c r="AC306" i="10"/>
  <c r="AB52" i="10"/>
  <c r="AB311" i="10"/>
  <c r="S407" i="10"/>
  <c r="J341" i="10"/>
  <c r="I304" i="10"/>
  <c r="W313" i="10"/>
  <c r="AH67" i="10"/>
  <c r="AF163" i="10"/>
  <c r="T67" i="10"/>
  <c r="O370" i="10"/>
  <c r="O96" i="10"/>
  <c r="S86" i="10"/>
  <c r="V309" i="10"/>
  <c r="AD397" i="10"/>
  <c r="F353" i="10"/>
  <c r="M49" i="10"/>
  <c r="AB29" i="10"/>
  <c r="T404" i="10"/>
  <c r="M291" i="10"/>
  <c r="U227" i="10"/>
  <c r="N262" i="10"/>
  <c r="K86" i="10"/>
  <c r="T323" i="10"/>
  <c r="AD209" i="10"/>
  <c r="I22" i="10"/>
  <c r="AC85" i="10"/>
  <c r="Z112" i="10"/>
  <c r="AA64" i="10"/>
  <c r="O395" i="10"/>
  <c r="AF80" i="10"/>
  <c r="AB43" i="10"/>
  <c r="T21" i="10"/>
  <c r="X304" i="10"/>
  <c r="U301" i="10"/>
  <c r="AA207" i="10"/>
  <c r="Q335" i="10"/>
  <c r="AD181" i="10"/>
  <c r="AB182" i="10"/>
  <c r="Z10" i="10"/>
  <c r="Z30" i="10"/>
  <c r="I300" i="10"/>
  <c r="M356" i="10"/>
  <c r="Y325" i="10"/>
  <c r="T403" i="10"/>
  <c r="AA102" i="10"/>
  <c r="M170" i="10"/>
  <c r="U38" i="10"/>
  <c r="X305" i="10"/>
  <c r="N354" i="10"/>
  <c r="AD406" i="10"/>
  <c r="S349" i="10"/>
  <c r="M289" i="10"/>
  <c r="L292" i="10"/>
  <c r="L385" i="10"/>
  <c r="AF295" i="10"/>
  <c r="AF353" i="10"/>
  <c r="O324" i="10"/>
  <c r="AH292" i="10"/>
  <c r="M288" i="10"/>
  <c r="T376" i="10"/>
  <c r="Y347" i="10"/>
  <c r="K343" i="10"/>
  <c r="X75" i="10"/>
  <c r="AA389" i="10"/>
  <c r="Y346" i="10"/>
  <c r="P321" i="10"/>
  <c r="L273" i="10"/>
  <c r="N274" i="10"/>
  <c r="W141" i="10"/>
  <c r="P193" i="10"/>
  <c r="N67" i="10"/>
  <c r="AC323" i="10"/>
  <c r="S209" i="10"/>
  <c r="J37" i="10"/>
  <c r="H391" i="10"/>
  <c r="AC150" i="10"/>
  <c r="Q403" i="10"/>
  <c r="AH35" i="10"/>
  <c r="P14" i="10"/>
  <c r="AG161" i="10"/>
  <c r="AC86" i="10"/>
  <c r="T355" i="10"/>
  <c r="Y35" i="10"/>
  <c r="F21" i="10"/>
  <c r="N307" i="10"/>
  <c r="G324" i="10"/>
  <c r="Q362" i="10"/>
  <c r="J350" i="10"/>
  <c r="Q135" i="10"/>
  <c r="S336" i="10"/>
  <c r="AF341" i="10"/>
  <c r="X312" i="10"/>
  <c r="AD395" i="10"/>
  <c r="AH208" i="10"/>
  <c r="Y382" i="10"/>
  <c r="O312" i="10"/>
  <c r="J376" i="10"/>
  <c r="V155" i="10"/>
  <c r="I291" i="10"/>
  <c r="AE336" i="10"/>
  <c r="J316" i="10"/>
  <c r="R47" i="10"/>
  <c r="F32" i="10"/>
  <c r="J79" i="10"/>
  <c r="L214" i="10"/>
  <c r="Z76" i="10"/>
  <c r="Q356" i="10"/>
  <c r="I325" i="10"/>
  <c r="Z363" i="10"/>
  <c r="X287" i="10"/>
  <c r="AC197" i="10"/>
  <c r="Y127" i="10"/>
  <c r="K7" i="10"/>
  <c r="AF99" i="10"/>
  <c r="X69" i="10"/>
  <c r="W309" i="10"/>
  <c r="AB200" i="10"/>
  <c r="AG306" i="10"/>
  <c r="O302" i="10"/>
  <c r="X119" i="10"/>
  <c r="L298" i="10"/>
  <c r="Y251" i="10"/>
  <c r="N351" i="10"/>
  <c r="J357" i="10"/>
  <c r="X108" i="10"/>
  <c r="AC391" i="10"/>
  <c r="AG285" i="10"/>
  <c r="N120" i="10"/>
  <c r="H57" i="10"/>
  <c r="F105" i="10"/>
  <c r="AC298" i="10"/>
  <c r="N402" i="10"/>
  <c r="M62" i="10"/>
  <c r="AA36" i="10"/>
  <c r="AD59" i="10"/>
  <c r="L61" i="10"/>
  <c r="Y378" i="10"/>
  <c r="AB284" i="10"/>
  <c r="M7" i="10"/>
  <c r="Q321" i="10"/>
  <c r="W59" i="10"/>
  <c r="I380" i="10"/>
  <c r="R101" i="10"/>
  <c r="AB76" i="10"/>
  <c r="AA327" i="10"/>
  <c r="P253" i="10"/>
  <c r="R370" i="10"/>
  <c r="Z399" i="10"/>
  <c r="O393" i="10"/>
  <c r="AC36" i="10"/>
  <c r="H362" i="10"/>
  <c r="I41" i="10"/>
  <c r="AB298" i="10"/>
  <c r="I21" i="10"/>
  <c r="O38" i="10"/>
  <c r="T387" i="10"/>
  <c r="AH301" i="10"/>
  <c r="S382" i="10"/>
  <c r="S298" i="10"/>
  <c r="R356" i="10"/>
  <c r="T341" i="10"/>
  <c r="L348" i="10"/>
  <c r="AF286" i="10"/>
  <c r="V306" i="10"/>
  <c r="AF24" i="10"/>
  <c r="T340" i="10"/>
  <c r="H58" i="10"/>
  <c r="AF292" i="10"/>
  <c r="Z314" i="10"/>
  <c r="Q186" i="10"/>
  <c r="Q350" i="10"/>
  <c r="G42" i="10"/>
  <c r="Q394" i="10"/>
  <c r="H285" i="10"/>
  <c r="J285" i="10"/>
  <c r="U323" i="10"/>
  <c r="J349" i="10"/>
  <c r="R44" i="10"/>
  <c r="AH356" i="10"/>
  <c r="AB290" i="10"/>
  <c r="F371" i="10"/>
  <c r="AC101" i="10"/>
  <c r="G325" i="10"/>
  <c r="U283" i="10"/>
  <c r="H70" i="10"/>
  <c r="H41" i="10"/>
  <c r="H68" i="10"/>
  <c r="AE289" i="10"/>
  <c r="U304" i="10"/>
  <c r="AE287" i="10"/>
  <c r="N309" i="10"/>
  <c r="T22" i="10"/>
  <c r="AE320" i="10"/>
  <c r="X326" i="10"/>
  <c r="L408" i="10"/>
  <c r="F65" i="10"/>
  <c r="AE335" i="10"/>
  <c r="AB402" i="10"/>
  <c r="K337" i="10"/>
  <c r="V42" i="10"/>
  <c r="N300" i="10"/>
  <c r="AD304" i="10"/>
  <c r="T351" i="10"/>
  <c r="S325" i="10"/>
  <c r="V39" i="10"/>
  <c r="M330" i="10"/>
  <c r="R386" i="10"/>
  <c r="Q406" i="10"/>
  <c r="I72" i="10"/>
  <c r="N117" i="10"/>
  <c r="W257" i="10"/>
  <c r="AG317" i="10"/>
  <c r="AC109" i="10"/>
  <c r="G323" i="10"/>
  <c r="S174" i="10"/>
  <c r="M124" i="10"/>
  <c r="T183" i="10"/>
  <c r="V183" i="10"/>
  <c r="W400" i="10"/>
  <c r="AA273" i="10"/>
  <c r="U382" i="10"/>
  <c r="AE291" i="10"/>
  <c r="O167" i="10"/>
  <c r="Y54" i="10"/>
  <c r="AA267" i="10"/>
  <c r="I322" i="10"/>
  <c r="L88" i="10"/>
  <c r="I333" i="10"/>
  <c r="AA404" i="10"/>
  <c r="R305" i="10"/>
  <c r="S391" i="10"/>
  <c r="R298" i="10"/>
  <c r="AE373" i="10"/>
  <c r="T85" i="10"/>
  <c r="W302" i="10"/>
  <c r="AD80" i="10"/>
  <c r="J245" i="10"/>
  <c r="AH393" i="10"/>
  <c r="AE290" i="10"/>
  <c r="S134" i="10"/>
  <c r="M96" i="10"/>
  <c r="AE63" i="10"/>
  <c r="O309" i="10"/>
  <c r="Y359" i="10"/>
  <c r="AH61" i="10"/>
  <c r="F39" i="10"/>
  <c r="Z42" i="10"/>
  <c r="H118" i="10"/>
  <c r="AE220" i="10"/>
  <c r="AH397" i="10"/>
  <c r="X158" i="10"/>
  <c r="Y386" i="10"/>
  <c r="AE168" i="10"/>
  <c r="T42" i="10"/>
  <c r="AE197" i="10"/>
  <c r="T162" i="10"/>
  <c r="I104" i="10"/>
  <c r="AB198" i="10"/>
  <c r="G130" i="10"/>
  <c r="T35" i="10"/>
  <c r="V123" i="10"/>
  <c r="AC382" i="10"/>
  <c r="P120" i="10"/>
  <c r="T28" i="10"/>
  <c r="X369" i="10"/>
  <c r="T19" i="10"/>
  <c r="AD158" i="10"/>
  <c r="AE297" i="10"/>
  <c r="F256" i="10"/>
  <c r="N391" i="10"/>
  <c r="F324" i="10"/>
  <c r="F74" i="10"/>
  <c r="W283" i="10"/>
  <c r="M157" i="10"/>
  <c r="I284" i="10"/>
  <c r="W104" i="10"/>
  <c r="N401" i="10"/>
  <c r="P332" i="10"/>
  <c r="Y135" i="10"/>
  <c r="N343" i="10"/>
  <c r="H356" i="10"/>
  <c r="L377" i="10"/>
  <c r="AD354" i="10"/>
  <c r="P334" i="10"/>
  <c r="S348" i="10"/>
  <c r="AC346" i="10"/>
  <c r="O315" i="10"/>
  <c r="X289" i="10"/>
  <c r="L287" i="10"/>
  <c r="P402" i="10"/>
  <c r="AC205" i="10"/>
  <c r="X272" i="10"/>
  <c r="T36" i="10"/>
  <c r="AC340" i="10"/>
  <c r="S194" i="10"/>
  <c r="AH85" i="10"/>
  <c r="X250" i="10"/>
  <c r="AC335" i="10"/>
  <c r="H365" i="10"/>
  <c r="AA217" i="10"/>
  <c r="M69" i="10"/>
  <c r="AA65" i="10"/>
  <c r="T245" i="10"/>
  <c r="M252" i="10"/>
  <c r="X121" i="10"/>
  <c r="Z13" i="10"/>
  <c r="AF156" i="10"/>
  <c r="R163" i="10"/>
  <c r="R11" i="10"/>
  <c r="J378" i="10"/>
  <c r="I200" i="10"/>
  <c r="AA39" i="10"/>
  <c r="Z29" i="10"/>
  <c r="I97" i="10"/>
  <c r="N125" i="10"/>
  <c r="AC196" i="10"/>
  <c r="L245" i="10"/>
  <c r="AC168" i="10"/>
  <c r="X32" i="10"/>
  <c r="G355" i="10"/>
  <c r="W301" i="10"/>
  <c r="J286" i="10"/>
  <c r="AA317" i="10"/>
  <c r="Y384" i="10"/>
  <c r="AB313" i="10"/>
  <c r="U26" i="10"/>
  <c r="R58" i="10"/>
  <c r="T369" i="10"/>
  <c r="AE278" i="10"/>
  <c r="F68" i="10"/>
  <c r="M80" i="10"/>
  <c r="R364" i="10"/>
  <c r="AA56" i="10"/>
  <c r="O23" i="10"/>
  <c r="O290" i="10"/>
  <c r="R286" i="10"/>
  <c r="N35" i="10"/>
  <c r="J177" i="10"/>
  <c r="AA355" i="10"/>
  <c r="J301" i="10"/>
  <c r="V20" i="10"/>
  <c r="F375" i="10"/>
  <c r="AD340" i="10"/>
  <c r="AH388" i="10"/>
  <c r="K298" i="10"/>
  <c r="M120" i="10"/>
  <c r="P231" i="10"/>
  <c r="M103" i="10"/>
  <c r="X222" i="10"/>
  <c r="K89" i="10"/>
  <c r="T110" i="10"/>
  <c r="L117" i="10"/>
  <c r="N191" i="10"/>
  <c r="K202" i="10"/>
  <c r="G51" i="10"/>
  <c r="AD23" i="10"/>
  <c r="G122" i="10"/>
  <c r="O266" i="10"/>
  <c r="AH320" i="10"/>
  <c r="T68" i="10"/>
  <c r="F355" i="10"/>
  <c r="X102" i="10"/>
  <c r="W154" i="10"/>
  <c r="R206" i="10"/>
  <c r="P24" i="10"/>
  <c r="R70" i="10"/>
  <c r="W54" i="10"/>
  <c r="S144" i="10"/>
  <c r="F297" i="10"/>
  <c r="AA392" i="10"/>
  <c r="I169" i="10"/>
  <c r="AF293" i="10"/>
  <c r="AA62" i="10"/>
  <c r="M348" i="10"/>
  <c r="J64" i="10"/>
  <c r="AC114" i="10"/>
  <c r="G300" i="10"/>
  <c r="N306" i="10"/>
  <c r="AE64" i="10"/>
  <c r="AE114" i="10"/>
  <c r="AD289" i="10"/>
  <c r="S375" i="10"/>
  <c r="I367" i="10"/>
  <c r="J318" i="10"/>
  <c r="AE296" i="10"/>
  <c r="W341" i="10"/>
  <c r="AH153" i="10"/>
  <c r="M148" i="10"/>
  <c r="M309" i="10"/>
  <c r="AA134" i="10"/>
  <c r="AB326" i="10"/>
  <c r="U326" i="10"/>
  <c r="AA399" i="10"/>
  <c r="Y303" i="10"/>
  <c r="AD356" i="10"/>
  <c r="F372" i="10"/>
  <c r="P407" i="10"/>
  <c r="H106" i="10"/>
  <c r="AB293" i="10"/>
  <c r="S304" i="10"/>
  <c r="S346" i="10"/>
  <c r="O87" i="10"/>
  <c r="N265" i="10"/>
  <c r="AC403" i="10"/>
  <c r="M116" i="10"/>
  <c r="W235" i="10"/>
  <c r="AD282" i="10"/>
  <c r="AB30" i="10"/>
  <c r="AH167" i="10"/>
  <c r="AE55" i="10"/>
  <c r="G373" i="10"/>
  <c r="R368" i="10"/>
  <c r="K27" i="10"/>
  <c r="AC316" i="10"/>
  <c r="AB31" i="10"/>
  <c r="S153" i="10"/>
  <c r="W291" i="10"/>
  <c r="W78" i="10"/>
  <c r="K116" i="10"/>
  <c r="U368" i="10"/>
  <c r="Q51" i="10"/>
  <c r="Z41" i="10"/>
  <c r="M332" i="10"/>
  <c r="U183" i="10"/>
  <c r="U341" i="10"/>
  <c r="AB145" i="10"/>
  <c r="AH278" i="10"/>
  <c r="AG232" i="10"/>
  <c r="G176" i="10"/>
  <c r="Y392" i="10"/>
  <c r="AH300" i="10"/>
  <c r="U14" i="10"/>
  <c r="M284" i="10"/>
  <c r="Y288" i="10"/>
  <c r="P372" i="10"/>
  <c r="K397" i="10"/>
  <c r="AB177" i="10"/>
  <c r="N374" i="10"/>
  <c r="W77" i="10"/>
  <c r="Z311" i="10"/>
  <c r="T354" i="10"/>
  <c r="F178" i="10"/>
  <c r="AE353" i="10"/>
  <c r="AA347" i="10"/>
  <c r="N121" i="10"/>
  <c r="S168" i="10"/>
  <c r="Y109" i="10"/>
  <c r="H111" i="10"/>
  <c r="AD335" i="10"/>
  <c r="AG139" i="10"/>
  <c r="U394" i="10"/>
  <c r="R94" i="10"/>
  <c r="F334" i="10"/>
  <c r="G345" i="10"/>
  <c r="H142" i="10"/>
  <c r="M344" i="10"/>
  <c r="S362" i="10"/>
  <c r="AE66" i="10"/>
  <c r="AB317" i="10"/>
  <c r="N334" i="10"/>
  <c r="AB303" i="10"/>
  <c r="AH108" i="10"/>
  <c r="U384" i="10"/>
  <c r="V340" i="10"/>
  <c r="H376" i="10"/>
  <c r="S136" i="10"/>
  <c r="AC40" i="10"/>
  <c r="AC164" i="10"/>
  <c r="W119" i="10"/>
  <c r="Q209" i="10"/>
  <c r="AE115" i="10"/>
  <c r="AC360" i="10"/>
  <c r="S200" i="10"/>
  <c r="V13" i="10"/>
  <c r="Q342" i="10"/>
  <c r="Z62" i="10"/>
  <c r="AC406" i="10"/>
  <c r="X371" i="10"/>
  <c r="Z59" i="10"/>
  <c r="X84" i="10"/>
  <c r="W377" i="10"/>
  <c r="V33" i="10"/>
  <c r="M349" i="10"/>
  <c r="J397" i="10"/>
  <c r="W296" i="10"/>
  <c r="Z375" i="10"/>
  <c r="AA301" i="10"/>
  <c r="W294" i="10"/>
  <c r="AA143" i="10"/>
  <c r="V210" i="10"/>
  <c r="AH165" i="10"/>
  <c r="U299" i="10"/>
  <c r="R57" i="10"/>
  <c r="S253" i="10"/>
  <c r="G377" i="10"/>
  <c r="T314" i="10"/>
  <c r="R376" i="10"/>
  <c r="P336" i="10"/>
  <c r="Q326" i="10"/>
  <c r="AF66" i="10"/>
  <c r="T381" i="10"/>
  <c r="F179" i="10"/>
  <c r="AG404" i="10"/>
  <c r="Z397" i="10"/>
  <c r="R329" i="10"/>
  <c r="H320" i="10"/>
  <c r="S210" i="10"/>
  <c r="AH383" i="10"/>
  <c r="N38" i="10"/>
  <c r="AE366" i="10"/>
  <c r="Y73" i="10"/>
  <c r="AF133" i="10"/>
  <c r="K373" i="10"/>
  <c r="W399" i="10"/>
  <c r="O398" i="10"/>
  <c r="N393" i="10"/>
  <c r="AC339" i="10"/>
  <c r="P285" i="10"/>
  <c r="L22" i="10"/>
  <c r="S320" i="10"/>
  <c r="Z400" i="10"/>
  <c r="G81" i="10"/>
  <c r="W34" i="10"/>
  <c r="Z287" i="10"/>
  <c r="M99" i="10"/>
  <c r="AC396" i="10"/>
  <c r="Q293" i="10"/>
  <c r="Q283" i="10"/>
  <c r="Q84" i="10"/>
  <c r="T75" i="10"/>
  <c r="G391" i="10"/>
  <c r="P39" i="10"/>
  <c r="AE208" i="10"/>
  <c r="J361" i="10"/>
  <c r="H202" i="10"/>
  <c r="X397" i="10"/>
  <c r="G38" i="10"/>
  <c r="V76" i="10"/>
  <c r="AD287" i="10"/>
  <c r="P387" i="10"/>
  <c r="K126" i="10"/>
  <c r="Z75" i="10"/>
  <c r="U217" i="10"/>
  <c r="AC216" i="10"/>
  <c r="M322" i="10"/>
  <c r="F342" i="10"/>
  <c r="K48" i="10"/>
  <c r="AB188" i="10"/>
  <c r="X162" i="10"/>
  <c r="Z389" i="10"/>
  <c r="Y390" i="10"/>
  <c r="AF40" i="10"/>
  <c r="S65" i="10"/>
  <c r="H348" i="10"/>
  <c r="F337" i="10"/>
  <c r="O95" i="10"/>
  <c r="U397" i="10"/>
  <c r="H132" i="10"/>
  <c r="T40" i="10"/>
  <c r="AC380" i="10"/>
  <c r="U69" i="10"/>
  <c r="AE300" i="10"/>
  <c r="G297" i="10"/>
  <c r="K347" i="10"/>
  <c r="AA293" i="10"/>
  <c r="G293" i="10"/>
  <c r="R357" i="10"/>
  <c r="AF187" i="10"/>
  <c r="Q377" i="10"/>
  <c r="O133" i="10"/>
  <c r="H324" i="10"/>
  <c r="S318" i="10"/>
  <c r="AG34" i="10"/>
  <c r="AD127" i="10"/>
  <c r="M380" i="10"/>
  <c r="V373" i="10"/>
  <c r="J28" i="10"/>
  <c r="AG378" i="10"/>
  <c r="U339" i="10"/>
  <c r="L128" i="10"/>
  <c r="AD87" i="10"/>
  <c r="H44" i="10"/>
  <c r="AH91" i="10"/>
  <c r="S227" i="10"/>
  <c r="U264" i="10"/>
  <c r="J235" i="10"/>
  <c r="Y349" i="10"/>
  <c r="U369" i="10"/>
  <c r="AH395" i="10"/>
  <c r="P236" i="10"/>
  <c r="J335" i="10"/>
  <c r="X124" i="10"/>
  <c r="I359" i="10"/>
  <c r="M88" i="10"/>
  <c r="O354" i="10"/>
  <c r="AF172" i="10"/>
  <c r="U348" i="10"/>
  <c r="V117" i="10"/>
  <c r="AB113" i="10"/>
  <c r="AE87" i="10"/>
  <c r="AH315" i="10"/>
  <c r="W395" i="10"/>
  <c r="AE85" i="10"/>
  <c r="L67" i="10"/>
  <c r="L250" i="10"/>
  <c r="AD284" i="10"/>
  <c r="W52" i="10"/>
  <c r="F180" i="10"/>
  <c r="AC286" i="10"/>
  <c r="Q287" i="10"/>
  <c r="L154" i="10"/>
  <c r="J40" i="10"/>
  <c r="AE58" i="10"/>
  <c r="W351" i="10"/>
  <c r="X377" i="10"/>
  <c r="I299" i="10"/>
  <c r="W368" i="10"/>
  <c r="O387" i="10"/>
  <c r="AD79" i="10"/>
  <c r="AE386" i="10"/>
  <c r="K91" i="10"/>
  <c r="S329" i="10"/>
  <c r="R333" i="10"/>
  <c r="H336" i="10"/>
  <c r="J93" i="10"/>
  <c r="AD400" i="10"/>
  <c r="G58" i="10"/>
  <c r="P297" i="10"/>
  <c r="F367" i="10"/>
  <c r="R87" i="10"/>
  <c r="F69" i="10"/>
  <c r="Z324" i="10"/>
  <c r="H322" i="10"/>
  <c r="S338" i="10"/>
  <c r="AG311" i="10"/>
  <c r="AG305" i="10"/>
  <c r="AE357" i="10"/>
  <c r="U321" i="10"/>
  <c r="J313" i="10"/>
  <c r="L331" i="10"/>
  <c r="I23" i="10"/>
  <c r="X28" i="10"/>
  <c r="Q86" i="10"/>
  <c r="AC325" i="10"/>
  <c r="I292" i="10"/>
  <c r="L317" i="10"/>
  <c r="S32" i="10"/>
  <c r="T33" i="10"/>
  <c r="Z344" i="10"/>
  <c r="T373" i="10"/>
  <c r="N389" i="10"/>
  <c r="S405" i="10"/>
  <c r="T346" i="10"/>
  <c r="O372" i="10"/>
  <c r="I89" i="10"/>
  <c r="Z310" i="10"/>
  <c r="N143" i="10"/>
  <c r="AF381" i="10"/>
  <c r="W375" i="10"/>
  <c r="P311" i="10"/>
  <c r="O48" i="10"/>
  <c r="G346" i="10"/>
  <c r="AC407" i="10"/>
  <c r="G304" i="10"/>
  <c r="F306" i="10"/>
  <c r="AH71" i="10"/>
  <c r="W288" i="10"/>
  <c r="T97" i="10"/>
  <c r="AD310" i="10"/>
  <c r="AB385" i="10"/>
  <c r="Y374" i="10"/>
  <c r="I330" i="10"/>
  <c r="P86" i="10"/>
  <c r="AB318" i="10"/>
  <c r="V401" i="10"/>
  <c r="AB383" i="10"/>
  <c r="G406" i="10"/>
  <c r="R350" i="10"/>
  <c r="V158" i="10"/>
  <c r="Y306" i="10"/>
  <c r="K345" i="10"/>
  <c r="AC308" i="10"/>
  <c r="F350" i="10"/>
  <c r="AA310" i="10"/>
  <c r="N406" i="10"/>
  <c r="AH40" i="10"/>
  <c r="Q380" i="10"/>
  <c r="K333" i="10"/>
  <c r="P166" i="10"/>
  <c r="N303" i="10"/>
  <c r="P286" i="10"/>
  <c r="F45" i="10"/>
  <c r="O323" i="10"/>
  <c r="P319" i="10"/>
  <c r="U381" i="10"/>
  <c r="AE349" i="10"/>
  <c r="W339" i="10"/>
  <c r="T26" i="10"/>
  <c r="T171" i="10"/>
  <c r="P320" i="10"/>
  <c r="V304" i="10"/>
  <c r="AD404" i="10"/>
  <c r="K302" i="10"/>
  <c r="Z378" i="10"/>
  <c r="AD388" i="10"/>
  <c r="V271" i="10"/>
  <c r="V121" i="10"/>
  <c r="F55" i="10"/>
  <c r="T291" i="10"/>
  <c r="Y388" i="10"/>
  <c r="L404" i="10"/>
  <c r="AG303" i="10"/>
  <c r="X68" i="10"/>
  <c r="AB45" i="10"/>
  <c r="AB343" i="10"/>
  <c r="V294" i="10"/>
  <c r="P72" i="10"/>
  <c r="V139" i="10"/>
  <c r="X387" i="10"/>
  <c r="Y364" i="10"/>
  <c r="N370" i="10"/>
  <c r="Y191" i="10"/>
  <c r="T251" i="10"/>
  <c r="M198" i="10"/>
  <c r="AC202" i="10"/>
  <c r="AE390" i="10"/>
  <c r="AF109" i="10"/>
  <c r="S389" i="10"/>
  <c r="H242" i="10"/>
  <c r="AC326" i="10"/>
  <c r="W243" i="10"/>
  <c r="H383" i="10"/>
  <c r="AB307" i="10"/>
  <c r="H400" i="10"/>
  <c r="AF88" i="10"/>
  <c r="I327" i="10"/>
  <c r="K92" i="10"/>
  <c r="AB375" i="10"/>
  <c r="X332" i="10"/>
  <c r="O350" i="10"/>
  <c r="P291" i="10"/>
  <c r="M391" i="10"/>
  <c r="R45" i="10"/>
  <c r="F57" i="10"/>
  <c r="G111" i="10"/>
  <c r="AA43" i="10"/>
  <c r="O42" i="10"/>
  <c r="T161" i="10"/>
  <c r="W241" i="10"/>
  <c r="O357" i="10"/>
  <c r="M204" i="10"/>
  <c r="L124" i="10"/>
  <c r="F393" i="10"/>
  <c r="P354" i="10"/>
  <c r="L123" i="10"/>
  <c r="AA34" i="10"/>
  <c r="Z220" i="10"/>
  <c r="AB339" i="10"/>
  <c r="AD27" i="10"/>
  <c r="G328" i="10"/>
  <c r="V291" i="10"/>
  <c r="P346" i="10"/>
  <c r="L41" i="10"/>
  <c r="T285" i="10"/>
  <c r="AH325" i="10"/>
  <c r="Z327" i="10"/>
  <c r="N80" i="10"/>
  <c r="I320" i="10"/>
  <c r="H296" i="10"/>
  <c r="O296" i="10"/>
  <c r="J383" i="10"/>
  <c r="AE151" i="10"/>
  <c r="I340" i="10"/>
  <c r="P312" i="10"/>
  <c r="F336" i="10"/>
  <c r="H407" i="10"/>
  <c r="AG368" i="10"/>
  <c r="AA370" i="10"/>
  <c r="P403" i="10"/>
  <c r="S98" i="10"/>
  <c r="J332" i="10"/>
  <c r="M44" i="10"/>
  <c r="G286" i="10"/>
  <c r="O384" i="10"/>
  <c r="G347" i="10"/>
  <c r="M369" i="10"/>
  <c r="U243" i="10"/>
  <c r="L27" i="10"/>
  <c r="J307" i="10"/>
  <c r="R76" i="10"/>
  <c r="L15" i="10"/>
  <c r="L49" i="10"/>
  <c r="L17" i="10"/>
  <c r="AF407" i="10"/>
  <c r="AF121" i="10"/>
  <c r="Z362" i="10"/>
  <c r="O271" i="10"/>
  <c r="J345" i="10"/>
  <c r="AD243" i="10"/>
  <c r="M293" i="10"/>
  <c r="S327" i="10"/>
  <c r="K38" i="10"/>
  <c r="T194" i="10"/>
  <c r="AC405" i="10"/>
  <c r="W343" i="10"/>
  <c r="X63" i="10"/>
  <c r="V38" i="10"/>
  <c r="R332" i="10"/>
  <c r="N228" i="10"/>
  <c r="G394" i="10"/>
  <c r="T233" i="10"/>
  <c r="AC256" i="10"/>
  <c r="Q221" i="10"/>
  <c r="AG72" i="10"/>
  <c r="J298" i="10"/>
  <c r="AG132" i="10"/>
  <c r="AA295" i="10"/>
  <c r="I194" i="10"/>
  <c r="P303" i="10"/>
  <c r="AA45" i="10"/>
  <c r="Z393" i="10"/>
  <c r="W133" i="10"/>
  <c r="AH352" i="10"/>
  <c r="F78" i="10"/>
  <c r="AF299" i="10"/>
  <c r="P385" i="10"/>
  <c r="L309" i="10"/>
  <c r="X46" i="10"/>
  <c r="M230" i="10"/>
  <c r="AG310" i="10"/>
  <c r="S290" i="10"/>
  <c r="J71" i="10"/>
  <c r="V336" i="10"/>
  <c r="I140" i="10"/>
  <c r="AH136" i="10"/>
  <c r="I351" i="10"/>
  <c r="Y219" i="10"/>
  <c r="AE36" i="10"/>
  <c r="AE351" i="10"/>
  <c r="X323" i="10"/>
  <c r="K338" i="10"/>
  <c r="J299" i="10"/>
  <c r="R343" i="10"/>
  <c r="X348" i="10"/>
  <c r="AA375" i="10"/>
  <c r="X30" i="10"/>
  <c r="Z341" i="10"/>
  <c r="X362" i="10"/>
  <c r="H305" i="10"/>
  <c r="L342" i="10"/>
  <c r="S395" i="10"/>
  <c r="T336" i="10"/>
  <c r="F309" i="10"/>
  <c r="AF364" i="10"/>
  <c r="M406" i="10"/>
  <c r="Q385" i="10"/>
  <c r="AA350" i="10"/>
  <c r="S369" i="10"/>
  <c r="P56" i="10"/>
  <c r="L355" i="10"/>
  <c r="J353" i="10"/>
  <c r="M127" i="10"/>
  <c r="T347" i="10"/>
  <c r="AG291" i="10"/>
  <c r="Q80" i="10"/>
  <c r="W324" i="10"/>
  <c r="O400" i="10"/>
  <c r="N48" i="10"/>
  <c r="S89" i="10"/>
  <c r="K405" i="10"/>
  <c r="AC292" i="10"/>
  <c r="N317" i="10"/>
  <c r="L333" i="10"/>
  <c r="W404" i="10"/>
  <c r="Z377" i="10"/>
  <c r="G291" i="10"/>
  <c r="X343" i="10"/>
  <c r="F308" i="10"/>
  <c r="K334" i="10"/>
  <c r="N119" i="10"/>
  <c r="M145" i="10"/>
  <c r="K381" i="10"/>
  <c r="X180" i="10"/>
  <c r="V355" i="10"/>
  <c r="Q379" i="10"/>
  <c r="O298" i="10"/>
  <c r="R302" i="10"/>
  <c r="I354" i="10"/>
  <c r="W87" i="10"/>
  <c r="U310" i="10"/>
  <c r="AE312" i="10"/>
  <c r="F201" i="10"/>
  <c r="Q307" i="10"/>
  <c r="Q383" i="10"/>
  <c r="X290" i="10"/>
  <c r="U223" i="10"/>
  <c r="AF291" i="10"/>
  <c r="O369" i="10"/>
  <c r="Y311" i="10"/>
  <c r="AE294" i="10"/>
  <c r="P390" i="10"/>
  <c r="H395" i="10"/>
  <c r="U306" i="10"/>
  <c r="AD318" i="10"/>
  <c r="H292" i="10"/>
  <c r="Z127" i="10"/>
  <c r="S326" i="10"/>
  <c r="AH82" i="10"/>
  <c r="M135" i="10"/>
  <c r="K297" i="10"/>
  <c r="Z366" i="10"/>
  <c r="W36" i="10"/>
  <c r="T386" i="10"/>
  <c r="AH56" i="10"/>
  <c r="AG40" i="10"/>
  <c r="Z294" i="10"/>
  <c r="AA367" i="10"/>
  <c r="AE318" i="10"/>
  <c r="L305" i="10"/>
  <c r="Q319" i="10"/>
  <c r="Q300" i="10"/>
  <c r="Q365" i="10"/>
  <c r="O339" i="10"/>
  <c r="L386" i="10"/>
  <c r="K131" i="10"/>
  <c r="AG400" i="10"/>
  <c r="AA307" i="10"/>
  <c r="I314" i="10"/>
  <c r="AE80" i="10"/>
  <c r="AB359" i="10"/>
  <c r="F319" i="10"/>
  <c r="AF59" i="10"/>
  <c r="AB341" i="10"/>
  <c r="O307" i="10"/>
  <c r="R325" i="10"/>
  <c r="AE28" i="10"/>
  <c r="L312" i="10"/>
  <c r="S399" i="10"/>
  <c r="N358" i="10"/>
  <c r="AC58" i="10"/>
  <c r="H337" i="10"/>
  <c r="H398" i="10"/>
  <c r="Z308" i="10"/>
  <c r="G309" i="10"/>
  <c r="AG352" i="10"/>
  <c r="M365" i="10"/>
  <c r="G298" i="10"/>
  <c r="AC291" i="10"/>
  <c r="W384" i="10"/>
  <c r="P371" i="10"/>
  <c r="AA291" i="10"/>
  <c r="H302" i="10"/>
  <c r="AC361" i="10"/>
  <c r="L291" i="10"/>
  <c r="M283" i="10"/>
  <c r="O336" i="10"/>
  <c r="G321" i="10"/>
  <c r="AF284" i="10"/>
  <c r="L396" i="10"/>
  <c r="H399" i="10"/>
  <c r="V58" i="10"/>
  <c r="M373" i="10"/>
  <c r="Y361" i="10"/>
  <c r="J35" i="10"/>
  <c r="S386" i="10"/>
  <c r="AD305" i="10"/>
  <c r="M83" i="10"/>
  <c r="G338" i="10"/>
  <c r="Z396" i="10"/>
  <c r="AA89" i="10"/>
  <c r="T392" i="10"/>
  <c r="G299" i="10"/>
  <c r="S287" i="10"/>
  <c r="S345" i="10"/>
  <c r="AA287" i="10"/>
  <c r="G367" i="10"/>
  <c r="X96" i="10"/>
  <c r="L149" i="10"/>
  <c r="AD24" i="10"/>
  <c r="R160" i="10"/>
  <c r="M313" i="10"/>
  <c r="W328" i="10"/>
  <c r="N333" i="10"/>
  <c r="AB220" i="10"/>
  <c r="N318" i="10"/>
  <c r="J61" i="10"/>
  <c r="H307" i="10"/>
  <c r="N324" i="10"/>
  <c r="AC348" i="10"/>
  <c r="G56" i="10"/>
  <c r="I297" i="10"/>
  <c r="AD131" i="10"/>
  <c r="R79" i="10"/>
  <c r="W61" i="10"/>
  <c r="AA378" i="10"/>
  <c r="I313" i="10"/>
  <c r="N78" i="10"/>
  <c r="H64" i="10"/>
  <c r="AF60" i="10"/>
  <c r="V319" i="10"/>
  <c r="H290" i="10"/>
  <c r="I312" i="10"/>
  <c r="Z316" i="10"/>
  <c r="AB337" i="10"/>
  <c r="R295" i="10"/>
  <c r="V88" i="10"/>
  <c r="P314" i="10"/>
  <c r="Z355" i="10"/>
  <c r="AA342" i="10"/>
  <c r="AE303" i="10"/>
  <c r="T359" i="10"/>
  <c r="R88" i="10"/>
  <c r="G302" i="10"/>
  <c r="R311" i="10"/>
  <c r="X148" i="10"/>
  <c r="L322" i="10"/>
  <c r="Q25" i="10"/>
  <c r="AG67" i="10"/>
  <c r="J401" i="10"/>
  <c r="G283" i="10"/>
  <c r="O294" i="10"/>
  <c r="J309" i="10"/>
  <c r="K383" i="10"/>
  <c r="K294" i="10"/>
  <c r="G102" i="10"/>
  <c r="T312" i="10"/>
  <c r="F285" i="10"/>
  <c r="H298" i="10"/>
  <c r="H331" i="10"/>
  <c r="AD30" i="10"/>
  <c r="AG382" i="10"/>
  <c r="X398" i="10"/>
  <c r="I328" i="10"/>
  <c r="AH287" i="10"/>
  <c r="V138" i="10"/>
  <c r="AD353" i="10"/>
  <c r="L340" i="10"/>
  <c r="Q395" i="10"/>
  <c r="AD33" i="10"/>
  <c r="AH390" i="10"/>
  <c r="AF319" i="10"/>
  <c r="AE54" i="10"/>
  <c r="AD333" i="10"/>
  <c r="H406" i="10"/>
  <c r="T339" i="10"/>
  <c r="M403" i="10"/>
  <c r="X56" i="10"/>
  <c r="AA47" i="10"/>
  <c r="AD285" i="10"/>
  <c r="G84" i="10"/>
  <c r="U31" i="10"/>
  <c r="P323" i="10"/>
  <c r="X372" i="10"/>
  <c r="AD391" i="10"/>
  <c r="X241" i="10"/>
  <c r="N131" i="10"/>
  <c r="R314" i="10"/>
  <c r="AC368" i="10"/>
  <c r="N298" i="10"/>
  <c r="M394" i="10"/>
  <c r="AB23" i="10"/>
  <c r="R287" i="10"/>
  <c r="X299" i="10"/>
  <c r="P322" i="10"/>
  <c r="AC118" i="10"/>
  <c r="AD54" i="10"/>
  <c r="U317" i="10"/>
  <c r="O287" i="10"/>
  <c r="AG353" i="10"/>
  <c r="AD315" i="10"/>
  <c r="AD64" i="10"/>
  <c r="V342" i="10"/>
  <c r="O283" i="10"/>
  <c r="AD302" i="10"/>
  <c r="R140" i="10"/>
  <c r="G380" i="10"/>
  <c r="AD326" i="10"/>
  <c r="N32" i="10"/>
  <c r="S291" i="10"/>
  <c r="V91" i="10"/>
  <c r="Z293" i="10"/>
  <c r="S83" i="10"/>
  <c r="V313" i="10"/>
  <c r="M399" i="10"/>
  <c r="I288" i="10"/>
  <c r="AC334" i="10"/>
  <c r="U286" i="10"/>
  <c r="I205" i="10"/>
  <c r="Q69" i="10"/>
  <c r="M311" i="10"/>
  <c r="K299" i="10"/>
  <c r="Y33" i="10"/>
  <c r="Y137" i="10"/>
  <c r="V311" i="10"/>
  <c r="J314" i="10"/>
  <c r="G22" i="10"/>
  <c r="N90" i="10"/>
  <c r="M138" i="10"/>
  <c r="J348" i="10"/>
  <c r="AC387" i="10"/>
  <c r="W406" i="10"/>
  <c r="F54" i="10"/>
  <c r="U378" i="10"/>
  <c r="M412" i="10" l="1"/>
  <c r="N413" i="10"/>
  <c r="R413" i="10"/>
  <c r="S412" i="10"/>
  <c r="I413" i="10"/>
  <c r="AC413" i="10"/>
  <c r="AG413" i="10"/>
  <c r="X412" i="10"/>
  <c r="O413" i="10"/>
  <c r="S413" i="10"/>
  <c r="F413" i="10"/>
  <c r="AH413" i="10"/>
  <c r="V412" i="10"/>
  <c r="I412" i="10"/>
  <c r="L412" i="10"/>
  <c r="Z413" i="10"/>
  <c r="AU156" i="10"/>
  <c r="AN157" i="10"/>
  <c r="AW156" i="10"/>
  <c r="AX156" i="10"/>
  <c r="AP156" i="10"/>
  <c r="AT156" i="10"/>
  <c r="AM156" i="10"/>
  <c r="AV156" i="10"/>
  <c r="AQ156" i="10"/>
  <c r="W413" i="10"/>
  <c r="AU263" i="10"/>
  <c r="AM263" i="10"/>
  <c r="AX263" i="10"/>
  <c r="AN264" i="10"/>
  <c r="AV263" i="10"/>
  <c r="AW263" i="10"/>
  <c r="AQ263" i="10"/>
  <c r="AT263" i="10"/>
  <c r="AP263" i="10"/>
  <c r="AT117" i="10"/>
  <c r="AX117" i="10"/>
  <c r="AQ117" i="10"/>
  <c r="AW117" i="10"/>
  <c r="AU117" i="10"/>
  <c r="AP117" i="10"/>
  <c r="AN118" i="10"/>
  <c r="AV117" i="10"/>
  <c r="AM117" i="10"/>
  <c r="AV223" i="10"/>
  <c r="AN224" i="10"/>
  <c r="AX223" i="10"/>
  <c r="AP223" i="10"/>
  <c r="AT223" i="10"/>
  <c r="AU223" i="10"/>
  <c r="AM223" i="10"/>
  <c r="AW223" i="10"/>
  <c r="AQ223" i="10"/>
  <c r="AU67" i="10"/>
  <c r="AM67" i="10"/>
  <c r="AX67" i="10"/>
  <c r="AN68" i="10"/>
  <c r="AW67" i="10"/>
  <c r="AP67" i="10"/>
  <c r="AV67" i="10"/>
  <c r="AQ67" i="10"/>
  <c r="AT67" i="10"/>
  <c r="AQ291" i="10"/>
  <c r="AM291" i="10"/>
  <c r="AN292" i="10"/>
  <c r="AP291" i="10"/>
  <c r="AU252" i="10"/>
  <c r="AW252" i="10"/>
  <c r="AQ252" i="10"/>
  <c r="AT252" i="10"/>
  <c r="AM252" i="10"/>
  <c r="AV252" i="10"/>
  <c r="AP252" i="10"/>
  <c r="AX252" i="10"/>
  <c r="AN253" i="10"/>
  <c r="AT219" i="10"/>
  <c r="AP219" i="10"/>
  <c r="AV219" i="10"/>
  <c r="AM219" i="10"/>
  <c r="AX219" i="10"/>
  <c r="AU219" i="10"/>
  <c r="AQ219" i="10"/>
  <c r="AW219" i="10"/>
  <c r="AN220" i="10"/>
  <c r="AQ328" i="10"/>
  <c r="AP328" i="10"/>
  <c r="AN329" i="10"/>
  <c r="AM328" i="10"/>
  <c r="AX197" i="10"/>
  <c r="AP197" i="10"/>
  <c r="AW197" i="10"/>
  <c r="AM197" i="10"/>
  <c r="AV197" i="10"/>
  <c r="AU197" i="10"/>
  <c r="AN198" i="10"/>
  <c r="AT197" i="10"/>
  <c r="AQ197" i="10"/>
  <c r="AW182" i="10"/>
  <c r="AP182" i="10"/>
  <c r="AV182" i="10"/>
  <c r="AQ182" i="10"/>
  <c r="AX182" i="10"/>
  <c r="AT182" i="10"/>
  <c r="AM182" i="10"/>
  <c r="AU182" i="10"/>
  <c r="AN183" i="10"/>
  <c r="AN314" i="10"/>
  <c r="AP313" i="10"/>
  <c r="AQ313" i="10"/>
  <c r="AM313" i="10"/>
  <c r="AU151" i="10"/>
  <c r="AQ151" i="10"/>
  <c r="AW151" i="10"/>
  <c r="AT151" i="10"/>
  <c r="AP151" i="10"/>
  <c r="AV151" i="10"/>
  <c r="AM151" i="10"/>
  <c r="AX151" i="10"/>
  <c r="AN152" i="10"/>
  <c r="G23" i="138"/>
  <c r="G24" i="137" s="1"/>
  <c r="AF22" i="5"/>
  <c r="AF23" i="138"/>
  <c r="AF23" i="5"/>
  <c r="E412" i="10"/>
  <c r="L22" i="5"/>
  <c r="AF28" i="138"/>
  <c r="AF27" i="5"/>
  <c r="AF27" i="138"/>
  <c r="AF21" i="5"/>
  <c r="AF24" i="5"/>
  <c r="AF22" i="138"/>
  <c r="AF26" i="138"/>
  <c r="AF24" i="138"/>
  <c r="AF25" i="5"/>
  <c r="AF25" i="138"/>
  <c r="AF26" i="5"/>
  <c r="AX177" i="10"/>
  <c r="AN178" i="10"/>
  <c r="AW177" i="10"/>
  <c r="AP177" i="10"/>
  <c r="AU177" i="10"/>
  <c r="AV177" i="10"/>
  <c r="AQ177" i="10"/>
  <c r="AT177" i="10"/>
  <c r="AM177" i="10"/>
  <c r="AQ297" i="10"/>
  <c r="AP297" i="10"/>
  <c r="AM297" i="10"/>
  <c r="AN298" i="10"/>
  <c r="AX234" i="10"/>
  <c r="AN235" i="10"/>
  <c r="AV234" i="10"/>
  <c r="AW234" i="10"/>
  <c r="AP234" i="10"/>
  <c r="AU234" i="10"/>
  <c r="AM234" i="10"/>
  <c r="AT234" i="10"/>
  <c r="AQ234" i="10"/>
  <c r="AT239" i="10"/>
  <c r="AN240" i="10"/>
  <c r="AP239" i="10"/>
  <c r="AX239" i="10"/>
  <c r="AM239" i="10"/>
  <c r="AW239" i="10"/>
  <c r="AU239" i="10"/>
  <c r="AV239" i="10"/>
  <c r="AQ239" i="10"/>
  <c r="AM298" i="10"/>
  <c r="AN299" i="10"/>
  <c r="AQ298" i="10"/>
  <c r="AP298" i="10"/>
  <c r="AM334" i="10"/>
  <c r="AP334" i="10"/>
  <c r="AQ334" i="10"/>
  <c r="AN335" i="10"/>
  <c r="AX111" i="10"/>
  <c r="AM111" i="10"/>
  <c r="AV111" i="10"/>
  <c r="AQ111" i="10"/>
  <c r="AT111" i="10"/>
  <c r="AN112" i="10"/>
  <c r="AU111" i="10"/>
  <c r="AW111" i="10"/>
  <c r="AP111" i="10"/>
  <c r="AM287" i="10"/>
  <c r="AN288" i="10"/>
  <c r="AP287" i="10"/>
  <c r="AQ287" i="10"/>
  <c r="AV50" i="10"/>
  <c r="AP50" i="10"/>
  <c r="AT50" i="10"/>
  <c r="AQ50" i="10"/>
  <c r="AX50" i="10"/>
  <c r="AU50" i="10"/>
  <c r="AN51" i="10"/>
  <c r="AW50" i="10"/>
  <c r="AM50" i="10"/>
  <c r="AW25" i="10"/>
  <c r="AQ25" i="10"/>
  <c r="AV25" i="10"/>
  <c r="AM25" i="10"/>
  <c r="AT25" i="10"/>
  <c r="AP25" i="10"/>
  <c r="AX25" i="10"/>
  <c r="AU25" i="10"/>
  <c r="AN26" i="10"/>
  <c r="AU200" i="10"/>
  <c r="AN201" i="10"/>
  <c r="AT200" i="10"/>
  <c r="AM200" i="10"/>
  <c r="AX200" i="10"/>
  <c r="AV200" i="10"/>
  <c r="AP200" i="10"/>
  <c r="AW200" i="10"/>
  <c r="AQ200" i="10"/>
  <c r="AW240" i="10"/>
  <c r="AV240" i="10"/>
  <c r="AP240" i="10"/>
  <c r="AU240" i="10"/>
  <c r="AQ240" i="10"/>
  <c r="AT240" i="10"/>
  <c r="AN241" i="10"/>
  <c r="AX240" i="10"/>
  <c r="AM240" i="10"/>
  <c r="AW148" i="10"/>
  <c r="AQ148" i="10"/>
  <c r="AU148" i="10"/>
  <c r="AN149" i="10"/>
  <c r="AX148" i="10"/>
  <c r="AP148" i="10"/>
  <c r="AT148" i="10"/>
  <c r="AV148" i="10"/>
  <c r="AM148" i="10"/>
  <c r="AW207" i="10"/>
  <c r="AP207" i="10"/>
  <c r="AU207" i="10"/>
  <c r="AQ207" i="10"/>
  <c r="AX207" i="10"/>
  <c r="AV207" i="10"/>
  <c r="AN208" i="10"/>
  <c r="AT207" i="10"/>
  <c r="AM207" i="10"/>
  <c r="AU128" i="10"/>
  <c r="AN129" i="10"/>
  <c r="AX128" i="10"/>
  <c r="AW128" i="10"/>
  <c r="AP128" i="10"/>
  <c r="AT128" i="10"/>
  <c r="AQ128" i="10"/>
  <c r="AV128" i="10"/>
  <c r="AM128" i="10"/>
  <c r="AX237" i="10"/>
  <c r="AT237" i="10"/>
  <c r="AN238" i="10"/>
  <c r="AW237" i="10"/>
  <c r="AM237" i="10"/>
  <c r="AV237" i="10"/>
  <c r="AP237" i="10"/>
  <c r="AU237" i="10"/>
  <c r="AQ237" i="10"/>
  <c r="AQ312" i="10"/>
  <c r="AM312" i="10"/>
  <c r="AP312" i="10"/>
  <c r="AN313" i="10"/>
  <c r="AV108" i="10"/>
  <c r="AT108" i="10"/>
  <c r="AP108" i="10"/>
  <c r="AX108" i="10"/>
  <c r="AQ108" i="10"/>
  <c r="AU108" i="10"/>
  <c r="AN109" i="10"/>
  <c r="AW108" i="10"/>
  <c r="AM108" i="10"/>
  <c r="G412" i="10"/>
  <c r="AX189" i="10"/>
  <c r="AP189" i="10"/>
  <c r="AU189" i="10"/>
  <c r="AQ189" i="10"/>
  <c r="AT189" i="10"/>
  <c r="AN190" i="10"/>
  <c r="AW189" i="10"/>
  <c r="AV189" i="10"/>
  <c r="AM189" i="10"/>
  <c r="AT247" i="10"/>
  <c r="AX247" i="10"/>
  <c r="AM247" i="10"/>
  <c r="AW247" i="10"/>
  <c r="AU247" i="10"/>
  <c r="AN248" i="10"/>
  <c r="AP247" i="10"/>
  <c r="AV247" i="10"/>
  <c r="AQ247" i="10"/>
  <c r="AN295" i="10"/>
  <c r="AP294" i="10"/>
  <c r="AM294" i="10"/>
  <c r="AQ294" i="10"/>
  <c r="AW109" i="10"/>
  <c r="AP109" i="10"/>
  <c r="AV109" i="10"/>
  <c r="AN110" i="10"/>
  <c r="AU109" i="10"/>
  <c r="AX109" i="10"/>
  <c r="AM109" i="10"/>
  <c r="AT109" i="10"/>
  <c r="AQ109" i="10"/>
  <c r="AU253" i="10"/>
  <c r="AQ253" i="10"/>
  <c r="AT253" i="10"/>
  <c r="AN254" i="10"/>
  <c r="AV253" i="10"/>
  <c r="AM253" i="10"/>
  <c r="AX253" i="10"/>
  <c r="AW253" i="10"/>
  <c r="AP253" i="10"/>
  <c r="AV36" i="10"/>
  <c r="AX36" i="10"/>
  <c r="AM36" i="10"/>
  <c r="AW36" i="10"/>
  <c r="AT36" i="10"/>
  <c r="AP36" i="10"/>
  <c r="AN37" i="10"/>
  <c r="AU36" i="10"/>
  <c r="AQ36" i="10"/>
  <c r="AN397" i="10"/>
  <c r="AM396" i="10"/>
  <c r="AP396" i="10"/>
  <c r="AQ396" i="10"/>
  <c r="AM379" i="10"/>
  <c r="AQ379" i="10"/>
  <c r="AP379" i="10"/>
  <c r="AN380" i="10"/>
  <c r="AU194" i="10"/>
  <c r="AQ194" i="10"/>
  <c r="AX194" i="10"/>
  <c r="AN195" i="10"/>
  <c r="AV194" i="10"/>
  <c r="AW194" i="10"/>
  <c r="AP194" i="10"/>
  <c r="AT194" i="10"/>
  <c r="AM194" i="10"/>
  <c r="AN347" i="10"/>
  <c r="AQ346" i="10"/>
  <c r="AP346" i="10"/>
  <c r="AM346" i="10"/>
  <c r="AF413" i="10"/>
  <c r="AW130" i="10"/>
  <c r="AM130" i="10"/>
  <c r="AT130" i="10"/>
  <c r="AN131" i="10"/>
  <c r="AX130" i="10"/>
  <c r="AP130" i="10"/>
  <c r="AV130" i="10"/>
  <c r="AU130" i="10"/>
  <c r="AQ130" i="10"/>
  <c r="X413" i="10"/>
  <c r="AN362" i="10"/>
  <c r="AM361" i="10"/>
  <c r="AP361" i="10"/>
  <c r="AQ361" i="10"/>
  <c r="AX79" i="10"/>
  <c r="AV79" i="10"/>
  <c r="AM79" i="10"/>
  <c r="AT79" i="10"/>
  <c r="AN80" i="10"/>
  <c r="AW79" i="10"/>
  <c r="AQ79" i="10"/>
  <c r="AU79" i="10"/>
  <c r="AP79" i="10"/>
  <c r="AX246" i="10"/>
  <c r="AM246" i="10"/>
  <c r="AW246" i="10"/>
  <c r="AU246" i="10"/>
  <c r="AT246" i="10"/>
  <c r="AP246" i="10"/>
  <c r="AN247" i="10"/>
  <c r="AV246" i="10"/>
  <c r="AQ246" i="10"/>
  <c r="AV104" i="10"/>
  <c r="AQ104" i="10"/>
  <c r="AT104" i="10"/>
  <c r="AN105" i="10"/>
  <c r="AX104" i="10"/>
  <c r="AU104" i="10"/>
  <c r="AP104" i="10"/>
  <c r="AW104" i="10"/>
  <c r="AM104" i="10"/>
  <c r="AV60" i="10"/>
  <c r="AP60" i="10"/>
  <c r="AT60" i="10"/>
  <c r="AM60" i="10"/>
  <c r="AW60" i="10"/>
  <c r="AX60" i="10"/>
  <c r="AN61" i="10"/>
  <c r="AU60" i="10"/>
  <c r="AQ60" i="10"/>
  <c r="AU115" i="10"/>
  <c r="AQ115" i="10"/>
  <c r="AX115" i="10"/>
  <c r="AT115" i="10"/>
  <c r="AV115" i="10"/>
  <c r="AM115" i="10"/>
  <c r="AN116" i="10"/>
  <c r="AW115" i="10"/>
  <c r="AP115" i="10"/>
  <c r="AW118" i="10"/>
  <c r="AM118" i="10"/>
  <c r="AV118" i="10"/>
  <c r="AN119" i="10"/>
  <c r="AX118" i="10"/>
  <c r="AP118" i="10"/>
  <c r="AT118" i="10"/>
  <c r="AU118" i="10"/>
  <c r="AQ118" i="10"/>
  <c r="AW160" i="10"/>
  <c r="AN161" i="10"/>
  <c r="AT160" i="10"/>
  <c r="AV160" i="10"/>
  <c r="AM160" i="10"/>
  <c r="AU160" i="10"/>
  <c r="AP160" i="10"/>
  <c r="AX160" i="10"/>
  <c r="AQ160" i="10"/>
  <c r="AX152" i="10"/>
  <c r="AV152" i="10"/>
  <c r="AQ152" i="10"/>
  <c r="AT152" i="10"/>
  <c r="AP152" i="10"/>
  <c r="AW152" i="10"/>
  <c r="AM152" i="10"/>
  <c r="AU152" i="10"/>
  <c r="AN153" i="10"/>
  <c r="AU140" i="10"/>
  <c r="AP140" i="10"/>
  <c r="AW140" i="10"/>
  <c r="AM140" i="10"/>
  <c r="AN141" i="10"/>
  <c r="AV140" i="10"/>
  <c r="AX140" i="10"/>
  <c r="AT140" i="10"/>
  <c r="AQ140" i="10"/>
  <c r="AU139" i="10"/>
  <c r="AX139" i="10"/>
  <c r="AP139" i="10"/>
  <c r="AW139" i="10"/>
  <c r="AQ139" i="10"/>
  <c r="AT139" i="10"/>
  <c r="AM139" i="10"/>
  <c r="AV139" i="10"/>
  <c r="AN140" i="10"/>
  <c r="AW24" i="10"/>
  <c r="AT24" i="10"/>
  <c r="AQ24" i="10"/>
  <c r="AV24" i="10"/>
  <c r="AP24" i="10"/>
  <c r="AU24" i="10"/>
  <c r="AM24" i="10"/>
  <c r="AX24" i="10"/>
  <c r="AN25" i="10"/>
  <c r="AT82" i="10"/>
  <c r="AN83" i="10"/>
  <c r="AW82" i="10"/>
  <c r="AX82" i="10"/>
  <c r="AM82" i="10"/>
  <c r="AV82" i="10"/>
  <c r="AQ82" i="10"/>
  <c r="AU82" i="10"/>
  <c r="AP82" i="10"/>
  <c r="AT29" i="10"/>
  <c r="AU29" i="10"/>
  <c r="AQ29" i="10"/>
  <c r="AX29" i="10"/>
  <c r="AP29" i="10"/>
  <c r="AW29" i="10"/>
  <c r="AM29" i="10"/>
  <c r="AV29" i="10"/>
  <c r="AN30" i="10"/>
  <c r="AP296" i="10"/>
  <c r="AM296" i="10"/>
  <c r="AN297" i="10"/>
  <c r="AQ296" i="10"/>
  <c r="AW146" i="10"/>
  <c r="AQ146" i="10"/>
  <c r="AV146" i="10"/>
  <c r="AM146" i="10"/>
  <c r="AT146" i="10"/>
  <c r="AX146" i="10"/>
  <c r="AP146" i="10"/>
  <c r="AU146" i="10"/>
  <c r="AN147" i="10"/>
  <c r="AW143" i="10"/>
  <c r="AP143" i="10"/>
  <c r="AT143" i="10"/>
  <c r="AQ143" i="10"/>
  <c r="AV143" i="10"/>
  <c r="AN144" i="10"/>
  <c r="AX143" i="10"/>
  <c r="AU143" i="10"/>
  <c r="AM143" i="10"/>
  <c r="AV71" i="10"/>
  <c r="AQ71" i="10"/>
  <c r="AU71" i="10"/>
  <c r="AM71" i="10"/>
  <c r="AW71" i="10"/>
  <c r="AN72" i="10"/>
  <c r="AX71" i="10"/>
  <c r="AT71" i="10"/>
  <c r="AP71" i="10"/>
  <c r="AW144" i="10"/>
  <c r="AP144" i="10"/>
  <c r="AX144" i="10"/>
  <c r="AQ144" i="10"/>
  <c r="AV144" i="10"/>
  <c r="AN145" i="10"/>
  <c r="AT144" i="10"/>
  <c r="AU144" i="10"/>
  <c r="AM144" i="10"/>
  <c r="AX11" i="10"/>
  <c r="AW11" i="10"/>
  <c r="AV11" i="10"/>
  <c r="AN12" i="10"/>
  <c r="AU11" i="10"/>
  <c r="AM11" i="10"/>
  <c r="AT11" i="10"/>
  <c r="AP11" i="10"/>
  <c r="AU43" i="10"/>
  <c r="AM43" i="10"/>
  <c r="AT43" i="10"/>
  <c r="AX43" i="10"/>
  <c r="AN44" i="10"/>
  <c r="AV43" i="10"/>
  <c r="AQ43" i="10"/>
  <c r="AW43" i="10"/>
  <c r="AP43" i="10"/>
  <c r="AU227" i="10"/>
  <c r="AQ227" i="10"/>
  <c r="AT227" i="10"/>
  <c r="AV227" i="10"/>
  <c r="AN228" i="10"/>
  <c r="AX227" i="10"/>
  <c r="AP227" i="10"/>
  <c r="AW227" i="10"/>
  <c r="AM227" i="10"/>
  <c r="Y412" i="10"/>
  <c r="AQ325" i="10"/>
  <c r="AM325" i="10"/>
  <c r="AP325" i="10"/>
  <c r="AN326" i="10"/>
  <c r="AV122" i="10"/>
  <c r="AN123" i="10"/>
  <c r="AX122" i="10"/>
  <c r="AU122" i="10"/>
  <c r="AM122" i="10"/>
  <c r="AT122" i="10"/>
  <c r="AQ122" i="10"/>
  <c r="AW122" i="10"/>
  <c r="AP122" i="10"/>
  <c r="AM323" i="10"/>
  <c r="AQ323" i="10"/>
  <c r="AN324" i="10"/>
  <c r="AP323" i="10"/>
  <c r="AT39" i="10"/>
  <c r="AM39" i="10"/>
  <c r="AW39" i="10"/>
  <c r="AP39" i="10"/>
  <c r="AU39" i="10"/>
  <c r="AV39" i="10"/>
  <c r="AN40" i="10"/>
  <c r="AX39" i="10"/>
  <c r="AQ39" i="10"/>
  <c r="AU243" i="10"/>
  <c r="AV243" i="10"/>
  <c r="AN244" i="10"/>
  <c r="AT243" i="10"/>
  <c r="AQ243" i="10"/>
  <c r="AX243" i="10"/>
  <c r="AP243" i="10"/>
  <c r="AW243" i="10"/>
  <c r="AM243" i="10"/>
  <c r="AU179" i="10"/>
  <c r="AP179" i="10"/>
  <c r="AT179" i="10"/>
  <c r="AV179" i="10"/>
  <c r="AW179" i="10"/>
  <c r="AQ179" i="10"/>
  <c r="AM179" i="10"/>
  <c r="AX179" i="10"/>
  <c r="AN180" i="10"/>
  <c r="AV245" i="10"/>
  <c r="AP245" i="10"/>
  <c r="AU245" i="10"/>
  <c r="AW245" i="10"/>
  <c r="AN246" i="10"/>
  <c r="AM245" i="10"/>
  <c r="AX245" i="10"/>
  <c r="AT245" i="10"/>
  <c r="AQ245" i="10"/>
  <c r="AX221" i="10"/>
  <c r="AP221" i="10"/>
  <c r="AW221" i="10"/>
  <c r="AV221" i="10"/>
  <c r="AQ221" i="10"/>
  <c r="AU221" i="10"/>
  <c r="AM221" i="10"/>
  <c r="AT221" i="10"/>
  <c r="AN222" i="10"/>
  <c r="AP339" i="10"/>
  <c r="AQ339" i="10"/>
  <c r="AM339" i="10"/>
  <c r="AN340" i="10"/>
  <c r="AT172" i="10"/>
  <c r="AN173" i="10"/>
  <c r="AP172" i="10"/>
  <c r="AV172" i="10"/>
  <c r="AW172" i="10"/>
  <c r="AQ172" i="10"/>
  <c r="AX172" i="10"/>
  <c r="AU172" i="10"/>
  <c r="AM172" i="10"/>
  <c r="AT216" i="10"/>
  <c r="AP216" i="10"/>
  <c r="AX216" i="10"/>
  <c r="AQ216" i="10"/>
  <c r="AW216" i="10"/>
  <c r="AN217" i="10"/>
  <c r="AU216" i="10"/>
  <c r="AV216" i="10"/>
  <c r="AM216" i="10"/>
  <c r="AN356" i="10"/>
  <c r="AP355" i="10"/>
  <c r="AM355" i="10"/>
  <c r="AQ355" i="10"/>
  <c r="AP380" i="10"/>
  <c r="AN381" i="10"/>
  <c r="AQ380" i="10"/>
  <c r="AM380" i="10"/>
  <c r="AV94" i="10"/>
  <c r="AM94" i="10"/>
  <c r="AU94" i="10"/>
  <c r="AQ94" i="10"/>
  <c r="AT94" i="10"/>
  <c r="AP94" i="10"/>
  <c r="AW94" i="10"/>
  <c r="AX94" i="10"/>
  <c r="AN95" i="10"/>
  <c r="AM285" i="10"/>
  <c r="AN286" i="10"/>
  <c r="Q412" i="10"/>
  <c r="Y413" i="10"/>
  <c r="AT18" i="10"/>
  <c r="AQ18" i="10"/>
  <c r="AX18" i="10"/>
  <c r="AM18" i="10"/>
  <c r="AW18" i="10"/>
  <c r="AP18" i="10"/>
  <c r="AV18" i="10"/>
  <c r="AU18" i="10"/>
  <c r="AN19" i="10"/>
  <c r="AX161" i="10"/>
  <c r="AP161" i="10"/>
  <c r="AW161" i="10"/>
  <c r="AQ161" i="10"/>
  <c r="AV161" i="10"/>
  <c r="AT161" i="10"/>
  <c r="AM161" i="10"/>
  <c r="AU161" i="10"/>
  <c r="AN162" i="10"/>
  <c r="AV255" i="10"/>
  <c r="AP255" i="10"/>
  <c r="AU255" i="10"/>
  <c r="AM255" i="10"/>
  <c r="AT255" i="10"/>
  <c r="AN256" i="10"/>
  <c r="AW255" i="10"/>
  <c r="AX255" i="10"/>
  <c r="AQ255" i="10"/>
  <c r="R412" i="10"/>
  <c r="AP381" i="10"/>
  <c r="AM381" i="10"/>
  <c r="AN382" i="10"/>
  <c r="AQ381" i="10"/>
  <c r="U412" i="10"/>
  <c r="AX12" i="10"/>
  <c r="AM12" i="10"/>
  <c r="AV12" i="10"/>
  <c r="AP12" i="10"/>
  <c r="AW12" i="10"/>
  <c r="AT12" i="10"/>
  <c r="AN13" i="10"/>
  <c r="AU12" i="10"/>
  <c r="AQ12" i="10"/>
  <c r="AQ335" i="10"/>
  <c r="AP335" i="10"/>
  <c r="AM335" i="10"/>
  <c r="AN336" i="10"/>
  <c r="AP350" i="10"/>
  <c r="AN351" i="10"/>
  <c r="AM350" i="10"/>
  <c r="AQ350" i="10"/>
  <c r="AT135" i="10"/>
  <c r="AN136" i="10"/>
  <c r="AX135" i="10"/>
  <c r="AW135" i="10"/>
  <c r="AM135" i="10"/>
  <c r="AV135" i="10"/>
  <c r="AP135" i="10"/>
  <c r="AU135" i="10"/>
  <c r="AQ135" i="10"/>
  <c r="AV249" i="10"/>
  <c r="AM249" i="10"/>
  <c r="AU249" i="10"/>
  <c r="AN250" i="10"/>
  <c r="AT249" i="10"/>
  <c r="AW249" i="10"/>
  <c r="AQ249" i="10"/>
  <c r="AX249" i="10"/>
  <c r="AP249" i="10"/>
  <c r="AE412" i="10"/>
  <c r="AT183" i="10"/>
  <c r="AM183" i="10"/>
  <c r="AW183" i="10"/>
  <c r="AU183" i="10"/>
  <c r="AQ183" i="10"/>
  <c r="AV183" i="10"/>
  <c r="AP183" i="10"/>
  <c r="AX183" i="10"/>
  <c r="AN184" i="10"/>
  <c r="AV248" i="10"/>
  <c r="AN249" i="10"/>
  <c r="AX248" i="10"/>
  <c r="AU248" i="10"/>
  <c r="AM248" i="10"/>
  <c r="AW248" i="10"/>
  <c r="AQ248" i="10"/>
  <c r="AT248" i="10"/>
  <c r="AP248" i="10"/>
  <c r="AN330" i="10"/>
  <c r="AM329" i="10"/>
  <c r="AQ329" i="10"/>
  <c r="AP329" i="10"/>
  <c r="AU119" i="10"/>
  <c r="AM119" i="10"/>
  <c r="AX119" i="10"/>
  <c r="AW119" i="10"/>
  <c r="AN120" i="10"/>
  <c r="AV119" i="10"/>
  <c r="AP119" i="10"/>
  <c r="AT119" i="10"/>
  <c r="AQ119" i="10"/>
  <c r="AV69" i="10"/>
  <c r="AP69" i="10"/>
  <c r="AU69" i="10"/>
  <c r="AQ69" i="10"/>
  <c r="AT69" i="10"/>
  <c r="AM69" i="10"/>
  <c r="AW69" i="10"/>
  <c r="AX69" i="10"/>
  <c r="AN70" i="10"/>
  <c r="AV266" i="10"/>
  <c r="AN267" i="10"/>
  <c r="AX266" i="10"/>
  <c r="AU266" i="10"/>
  <c r="AP266" i="10"/>
  <c r="AW266" i="10"/>
  <c r="AM266" i="10"/>
  <c r="AT266" i="10"/>
  <c r="AQ266" i="10"/>
  <c r="AN294" i="10"/>
  <c r="AM293" i="10"/>
  <c r="AP293" i="10"/>
  <c r="AQ293" i="10"/>
  <c r="AW107" i="10"/>
  <c r="AM107" i="10"/>
  <c r="AU107" i="10"/>
  <c r="AQ107" i="10"/>
  <c r="AX107" i="10"/>
  <c r="AN108" i="10"/>
  <c r="AT107" i="10"/>
  <c r="AV107" i="10"/>
  <c r="AP107" i="10"/>
  <c r="AT270" i="10"/>
  <c r="AQ270" i="10"/>
  <c r="AX270" i="10"/>
  <c r="AM270" i="10"/>
  <c r="AV270" i="10"/>
  <c r="AW270" i="10"/>
  <c r="AN271" i="10"/>
  <c r="AU270" i="10"/>
  <c r="AP270" i="10"/>
  <c r="AD412" i="10"/>
  <c r="Q13" i="137"/>
  <c r="F23" i="138"/>
  <c r="F24" i="137" s="1"/>
  <c r="AF7" i="138"/>
  <c r="AF8" i="138"/>
  <c r="AF10" i="138"/>
  <c r="AF12" i="5"/>
  <c r="O23" i="138"/>
  <c r="O24" i="137" s="1"/>
  <c r="AF14" i="5"/>
  <c r="AF15" i="5"/>
  <c r="Q12" i="137"/>
  <c r="Y22" i="139"/>
  <c r="Q9" i="137"/>
  <c r="O23" i="137"/>
  <c r="AF9" i="5"/>
  <c r="Q7" i="137"/>
  <c r="AF7" i="5"/>
  <c r="AF13" i="139"/>
  <c r="L21" i="5"/>
  <c r="AA4" i="17" s="1"/>
  <c r="AF10" i="139"/>
  <c r="AF13" i="138"/>
  <c r="AF14" i="138"/>
  <c r="AF10" i="5"/>
  <c r="Q10" i="137"/>
  <c r="AF16" i="138"/>
  <c r="AF12" i="138"/>
  <c r="F23" i="137"/>
  <c r="AF9" i="139"/>
  <c r="AF12" i="139"/>
  <c r="F23" i="139"/>
  <c r="F25" i="137" s="1"/>
  <c r="AF13" i="5"/>
  <c r="O23" i="139"/>
  <c r="O25" i="137" s="1"/>
  <c r="Q14" i="137"/>
  <c r="Q15" i="137"/>
  <c r="AF11" i="5"/>
  <c r="Q11" i="137"/>
  <c r="Q8" i="137"/>
  <c r="AF11" i="138"/>
  <c r="AF16" i="5"/>
  <c r="AF7" i="139"/>
  <c r="AF15" i="138"/>
  <c r="AF9" i="138"/>
  <c r="Q16" i="137"/>
  <c r="AF16" i="139"/>
  <c r="AF8" i="139"/>
  <c r="AF8" i="5"/>
  <c r="E9" i="137"/>
  <c r="AF15" i="139"/>
  <c r="E9" i="5"/>
  <c r="AF11" i="139"/>
  <c r="AF14" i="139"/>
  <c r="AQ398" i="10"/>
  <c r="AN399" i="10"/>
  <c r="AM398" i="10"/>
  <c r="AP398" i="10"/>
  <c r="U413" i="10"/>
  <c r="AT191" i="10"/>
  <c r="AP191" i="10"/>
  <c r="AV191" i="10"/>
  <c r="AW191" i="10"/>
  <c r="AN192" i="10"/>
  <c r="AU191" i="10"/>
  <c r="AM191" i="10"/>
  <c r="AX191" i="10"/>
  <c r="AQ191" i="10"/>
  <c r="AP317" i="10"/>
  <c r="AQ317" i="10"/>
  <c r="AM317" i="10"/>
  <c r="AN318" i="10"/>
  <c r="AN322" i="10"/>
  <c r="AQ321" i="10"/>
  <c r="AP321" i="10"/>
  <c r="AM321" i="10"/>
  <c r="AW97" i="10"/>
  <c r="AP97" i="10"/>
  <c r="AQ97" i="10"/>
  <c r="AU97" i="10"/>
  <c r="AN98" i="10"/>
  <c r="AT97" i="10"/>
  <c r="AV97" i="10"/>
  <c r="AX97" i="10"/>
  <c r="AM97" i="10"/>
  <c r="AE413" i="10"/>
  <c r="AW46" i="10"/>
  <c r="AX46" i="10"/>
  <c r="AN47" i="10"/>
  <c r="AU46" i="10"/>
  <c r="AQ46" i="10"/>
  <c r="AT46" i="10"/>
  <c r="AP46" i="10"/>
  <c r="AV46" i="10"/>
  <c r="AM46" i="10"/>
  <c r="AT238" i="10"/>
  <c r="AV238" i="10"/>
  <c r="AN239" i="10"/>
  <c r="AX238" i="10"/>
  <c r="AM238" i="10"/>
  <c r="AU238" i="10"/>
  <c r="AP238" i="10"/>
  <c r="AW238" i="10"/>
  <c r="AQ238" i="10"/>
  <c r="AT28" i="10"/>
  <c r="AP28" i="10"/>
  <c r="AX28" i="10"/>
  <c r="AU28" i="10"/>
  <c r="AN29" i="10"/>
  <c r="AW28" i="10"/>
  <c r="AQ28" i="10"/>
  <c r="AV28" i="10"/>
  <c r="AM28" i="10"/>
  <c r="AP288" i="10"/>
  <c r="AN289" i="10"/>
  <c r="AM288" i="10"/>
  <c r="AQ288" i="10"/>
  <c r="AN361" i="10"/>
  <c r="AQ360" i="10"/>
  <c r="AM360" i="10"/>
  <c r="AP360" i="10"/>
  <c r="AV86" i="10"/>
  <c r="AP86" i="10"/>
  <c r="AT86" i="10"/>
  <c r="AU86" i="10"/>
  <c r="AN87" i="10"/>
  <c r="AW86" i="10"/>
  <c r="AQ86" i="10"/>
  <c r="AX86" i="10"/>
  <c r="AM86" i="10"/>
  <c r="AT103" i="10"/>
  <c r="AM103" i="10"/>
  <c r="AW103" i="10"/>
  <c r="AN104" i="10"/>
  <c r="AX103" i="10"/>
  <c r="AQ103" i="10"/>
  <c r="AU103" i="10"/>
  <c r="AV103" i="10"/>
  <c r="AP103" i="10"/>
  <c r="AU210" i="10"/>
  <c r="AN211" i="10"/>
  <c r="AT210" i="10"/>
  <c r="AM210" i="10"/>
  <c r="AW210" i="10"/>
  <c r="AX210" i="10"/>
  <c r="AQ210" i="10"/>
  <c r="AV210" i="10"/>
  <c r="AP210" i="10"/>
  <c r="AV53" i="10"/>
  <c r="AT53" i="10"/>
  <c r="AN54" i="10"/>
  <c r="AX53" i="10"/>
  <c r="AP53" i="10"/>
  <c r="AW53" i="10"/>
  <c r="AM53" i="10"/>
  <c r="AU53" i="10"/>
  <c r="AQ53" i="10"/>
  <c r="AM345" i="10"/>
  <c r="AN346" i="10"/>
  <c r="AP345" i="10"/>
  <c r="AQ345" i="10"/>
  <c r="AU23" i="10"/>
  <c r="AP23" i="10"/>
  <c r="AT23" i="10"/>
  <c r="AM23" i="10"/>
  <c r="AV23" i="10"/>
  <c r="AN24" i="10"/>
  <c r="AX23" i="10"/>
  <c r="AW23" i="10"/>
  <c r="AQ23" i="10"/>
  <c r="AT193" i="10"/>
  <c r="AM193" i="10"/>
  <c r="AX193" i="10"/>
  <c r="AV193" i="10"/>
  <c r="AQ193" i="10"/>
  <c r="AW193" i="10"/>
  <c r="AP193" i="10"/>
  <c r="AU193" i="10"/>
  <c r="AN194" i="10"/>
  <c r="AV155" i="10"/>
  <c r="AM155" i="10"/>
  <c r="AU155" i="10"/>
  <c r="AX155" i="10"/>
  <c r="AP155" i="10"/>
  <c r="AT155" i="10"/>
  <c r="AQ155" i="10"/>
  <c r="AW155" i="10"/>
  <c r="AN156" i="10"/>
  <c r="AW169" i="10"/>
  <c r="AP169" i="10"/>
  <c r="AU169" i="10"/>
  <c r="AV169" i="10"/>
  <c r="AQ169" i="10"/>
  <c r="AT169" i="10"/>
  <c r="AM169" i="10"/>
  <c r="AX169" i="10"/>
  <c r="AN170" i="10"/>
  <c r="AT241" i="10"/>
  <c r="AP241" i="10"/>
  <c r="AW241" i="10"/>
  <c r="AX241" i="10"/>
  <c r="AM241" i="10"/>
  <c r="AV241" i="10"/>
  <c r="AQ241" i="10"/>
  <c r="AU241" i="10"/>
  <c r="AN242" i="10"/>
  <c r="AV52" i="10"/>
  <c r="AP52" i="10"/>
  <c r="AU52" i="10"/>
  <c r="AM52" i="10"/>
  <c r="AX52" i="10"/>
  <c r="AT52" i="10"/>
  <c r="AQ52" i="10"/>
  <c r="AW52" i="10"/>
  <c r="AN53" i="10"/>
  <c r="AQ286" i="10"/>
  <c r="AM286" i="10"/>
  <c r="AP286" i="10"/>
  <c r="AN287" i="10"/>
  <c r="AT265" i="10"/>
  <c r="AQ265" i="10"/>
  <c r="AX265" i="10"/>
  <c r="AM265" i="10"/>
  <c r="AV265" i="10"/>
  <c r="AW265" i="10"/>
  <c r="AP265" i="10"/>
  <c r="AU265" i="10"/>
  <c r="AN266" i="10"/>
  <c r="AW180" i="10"/>
  <c r="AP180" i="10"/>
  <c r="AV180" i="10"/>
  <c r="AM180" i="10"/>
  <c r="AT180" i="10"/>
  <c r="AU180" i="10"/>
  <c r="AN181" i="10"/>
  <c r="AX180" i="10"/>
  <c r="AQ180" i="10"/>
  <c r="AU73" i="10"/>
  <c r="AP73" i="10"/>
  <c r="AT73" i="10"/>
  <c r="AM73" i="10"/>
  <c r="AX73" i="10"/>
  <c r="AW73" i="10"/>
  <c r="AQ73" i="10"/>
  <c r="AV73" i="10"/>
  <c r="AN74" i="10"/>
  <c r="AU147" i="10"/>
  <c r="AP147" i="10"/>
  <c r="AT147" i="10"/>
  <c r="AV147" i="10"/>
  <c r="AM147" i="10"/>
  <c r="AX147" i="10"/>
  <c r="AN148" i="10"/>
  <c r="AW147" i="10"/>
  <c r="AQ147" i="10"/>
  <c r="AW170" i="10"/>
  <c r="AQ170" i="10"/>
  <c r="AT170" i="10"/>
  <c r="AP170" i="10"/>
  <c r="AV170" i="10"/>
  <c r="AX170" i="10"/>
  <c r="AM170" i="10"/>
  <c r="AU170" i="10"/>
  <c r="AN171" i="10"/>
  <c r="AX35" i="10"/>
  <c r="AP35" i="10"/>
  <c r="AU35" i="10"/>
  <c r="AQ35" i="10"/>
  <c r="AW35" i="10"/>
  <c r="AM35" i="10"/>
  <c r="AV35" i="10"/>
  <c r="AT35" i="10"/>
  <c r="AN36" i="10"/>
  <c r="AV44" i="10"/>
  <c r="AM44" i="10"/>
  <c r="AU44" i="10"/>
  <c r="AX44" i="10"/>
  <c r="AN45" i="10"/>
  <c r="AQ44" i="10"/>
  <c r="AT44" i="10"/>
  <c r="AW44" i="10"/>
  <c r="AP44" i="10"/>
  <c r="AM353" i="10"/>
  <c r="AP353" i="10"/>
  <c r="AN354" i="10"/>
  <c r="AQ353" i="10"/>
  <c r="AM399" i="10"/>
  <c r="AQ399" i="10"/>
  <c r="AP399" i="10"/>
  <c r="AN400" i="10"/>
  <c r="AX214" i="10"/>
  <c r="AN215" i="10"/>
  <c r="AM214" i="10"/>
  <c r="AW214" i="10"/>
  <c r="AQ214" i="10"/>
  <c r="AV214" i="10"/>
  <c r="AU214" i="10"/>
  <c r="AT214" i="10"/>
  <c r="AP214" i="10"/>
  <c r="AP300" i="10"/>
  <c r="AN301" i="10"/>
  <c r="AQ300" i="10"/>
  <c r="AM300" i="10"/>
  <c r="AU90" i="10"/>
  <c r="AN91" i="10"/>
  <c r="AT90" i="10"/>
  <c r="AQ90" i="10"/>
  <c r="AV90" i="10"/>
  <c r="AP90" i="10"/>
  <c r="AX90" i="10"/>
  <c r="AW90" i="10"/>
  <c r="AM90" i="10"/>
  <c r="AT229" i="10"/>
  <c r="AQ229" i="10"/>
  <c r="AX229" i="10"/>
  <c r="AN230" i="10"/>
  <c r="AW229" i="10"/>
  <c r="AM229" i="10"/>
  <c r="AU229" i="10"/>
  <c r="AV229" i="10"/>
  <c r="AP229" i="10"/>
  <c r="AP400" i="10"/>
  <c r="AQ400" i="10"/>
  <c r="AN401" i="10"/>
  <c r="AM400" i="10"/>
  <c r="AX250" i="10"/>
  <c r="AP250" i="10"/>
  <c r="AW250" i="10"/>
  <c r="AT250" i="10"/>
  <c r="AN251" i="10"/>
  <c r="AU250" i="10"/>
  <c r="AM250" i="10"/>
  <c r="AV250" i="10"/>
  <c r="AQ250" i="10"/>
  <c r="AQ407" i="10"/>
  <c r="AM407" i="10"/>
  <c r="AP407" i="10"/>
  <c r="AN408" i="10"/>
  <c r="AX106" i="10"/>
  <c r="AN107" i="10"/>
  <c r="AW106" i="10"/>
  <c r="AV106" i="10"/>
  <c r="AQ106" i="10"/>
  <c r="AT106" i="10"/>
  <c r="AP106" i="10"/>
  <c r="AU106" i="10"/>
  <c r="AM106" i="10"/>
  <c r="AN387" i="10"/>
  <c r="AM386" i="10"/>
  <c r="AQ386" i="10"/>
  <c r="AP386" i="10"/>
  <c r="AT153" i="10"/>
  <c r="AP153" i="10"/>
  <c r="AU153" i="10"/>
  <c r="AV153" i="10"/>
  <c r="AM153" i="10"/>
  <c r="AX153" i="10"/>
  <c r="AQ153" i="10"/>
  <c r="AW153" i="10"/>
  <c r="AN154" i="10"/>
  <c r="AP405" i="10"/>
  <c r="AM405" i="10"/>
  <c r="AQ405" i="10"/>
  <c r="AN406" i="10"/>
  <c r="AP382" i="10"/>
  <c r="AQ382" i="10"/>
  <c r="AN383" i="10"/>
  <c r="AM382" i="10"/>
  <c r="AN364" i="10"/>
  <c r="AQ363" i="10"/>
  <c r="AP363" i="10"/>
  <c r="AM363" i="10"/>
  <c r="AP367" i="10"/>
  <c r="AN368" i="10"/>
  <c r="AQ367" i="10"/>
  <c r="AM367" i="10"/>
  <c r="V413" i="10"/>
  <c r="AP340" i="10"/>
  <c r="AN341" i="10"/>
  <c r="AQ340" i="10"/>
  <c r="AM340" i="10"/>
  <c r="AU120" i="10"/>
  <c r="AT120" i="10"/>
  <c r="AM120" i="10"/>
  <c r="AX120" i="10"/>
  <c r="AQ120" i="10"/>
  <c r="AW120" i="10"/>
  <c r="AP120" i="10"/>
  <c r="AV120" i="10"/>
  <c r="AN121" i="10"/>
  <c r="AV251" i="10"/>
  <c r="AW251" i="10"/>
  <c r="AM251" i="10"/>
  <c r="AT251" i="10"/>
  <c r="AP251" i="10"/>
  <c r="AU251" i="10"/>
  <c r="AQ251" i="10"/>
  <c r="AX251" i="10"/>
  <c r="AN252" i="10"/>
  <c r="AV215" i="10"/>
  <c r="AX215" i="10"/>
  <c r="AQ215" i="10"/>
  <c r="AU215" i="10"/>
  <c r="AN216" i="10"/>
  <c r="AW215" i="10"/>
  <c r="AT215" i="10"/>
  <c r="AM215" i="10"/>
  <c r="AP215" i="10"/>
  <c r="AQ385" i="10"/>
  <c r="AM385" i="10"/>
  <c r="AP385" i="10"/>
  <c r="AN386" i="10"/>
  <c r="AQ295" i="10"/>
  <c r="AP295" i="10"/>
  <c r="AN296" i="10"/>
  <c r="AM295" i="10"/>
  <c r="AN343" i="10"/>
  <c r="AQ342" i="10"/>
  <c r="AP342" i="10"/>
  <c r="AM342" i="10"/>
  <c r="AX124" i="10"/>
  <c r="AN125" i="10"/>
  <c r="AQ124" i="10"/>
  <c r="AU124" i="10"/>
  <c r="AP124" i="10"/>
  <c r="AW124" i="10"/>
  <c r="AV124" i="10"/>
  <c r="AT124" i="10"/>
  <c r="AM124" i="10"/>
  <c r="AQ351" i="10"/>
  <c r="AP351" i="10"/>
  <c r="AN352" i="10"/>
  <c r="AM351" i="10"/>
  <c r="AX157" i="10"/>
  <c r="AP157" i="10"/>
  <c r="AW157" i="10"/>
  <c r="AN158" i="10"/>
  <c r="AV157" i="10"/>
  <c r="AU157" i="10"/>
  <c r="AQ157" i="10"/>
  <c r="AT157" i="10"/>
  <c r="AM157" i="10"/>
  <c r="AU10" i="10"/>
  <c r="AX10" i="10"/>
  <c r="AV10" i="10"/>
  <c r="AM10" i="10"/>
  <c r="AT10" i="10"/>
  <c r="AW10" i="10"/>
  <c r="AN11" i="10"/>
  <c r="AU268" i="10"/>
  <c r="AP268" i="10"/>
  <c r="AT268" i="10"/>
  <c r="AM268" i="10"/>
  <c r="AW268" i="10"/>
  <c r="AX268" i="10"/>
  <c r="AQ268" i="10"/>
  <c r="AV268" i="10"/>
  <c r="AN269" i="10"/>
  <c r="AV9" i="10"/>
  <c r="AN10" i="10"/>
  <c r="AU9" i="10"/>
  <c r="AT9" i="10"/>
  <c r="AW9" i="10"/>
  <c r="AX9" i="10"/>
  <c r="AM9" i="10"/>
  <c r="AV105" i="10"/>
  <c r="AQ105" i="10"/>
  <c r="AT105" i="10"/>
  <c r="AM105" i="10"/>
  <c r="AU105" i="10"/>
  <c r="AW105" i="10"/>
  <c r="AN106" i="10"/>
  <c r="AX105" i="10"/>
  <c r="AP105" i="10"/>
  <c r="AV203" i="10"/>
  <c r="AQ203" i="10"/>
  <c r="AU203" i="10"/>
  <c r="AN204" i="10"/>
  <c r="AT203" i="10"/>
  <c r="AX203" i="10"/>
  <c r="AP203" i="10"/>
  <c r="AW203" i="10"/>
  <c r="AM203" i="10"/>
  <c r="AW275" i="10"/>
  <c r="AU275" i="10"/>
  <c r="AM275" i="10"/>
  <c r="AV275" i="10"/>
  <c r="AN276" i="10"/>
  <c r="AT275" i="10"/>
  <c r="AP275" i="10"/>
  <c r="AX275" i="10"/>
  <c r="AQ275" i="10"/>
  <c r="AW70" i="10"/>
  <c r="AX70" i="10"/>
  <c r="AQ70" i="10"/>
  <c r="AV70" i="10"/>
  <c r="AP70" i="10"/>
  <c r="AU70" i="10"/>
  <c r="AN71" i="10"/>
  <c r="AT70" i="10"/>
  <c r="AM70" i="10"/>
  <c r="AT110" i="10"/>
  <c r="AU110" i="10"/>
  <c r="AQ110" i="10"/>
  <c r="AX110" i="10"/>
  <c r="AN111" i="10"/>
  <c r="AV110" i="10"/>
  <c r="AM110" i="10"/>
  <c r="AW110" i="10"/>
  <c r="AP110" i="10"/>
  <c r="AV116" i="10"/>
  <c r="AP116" i="10"/>
  <c r="AU116" i="10"/>
  <c r="AW116" i="10"/>
  <c r="AQ116" i="10"/>
  <c r="AN117" i="10"/>
  <c r="AT116" i="10"/>
  <c r="AX116" i="10"/>
  <c r="AM116" i="10"/>
  <c r="AV93" i="10"/>
  <c r="AM93" i="10"/>
  <c r="AU93" i="10"/>
  <c r="AN94" i="10"/>
  <c r="AW93" i="10"/>
  <c r="AQ93" i="10"/>
  <c r="AX93" i="10"/>
  <c r="AT93" i="10"/>
  <c r="AP93" i="10"/>
  <c r="AW95" i="10"/>
  <c r="AM95" i="10"/>
  <c r="AV95" i="10"/>
  <c r="AX95" i="10"/>
  <c r="AN96" i="10"/>
  <c r="AU95" i="10"/>
  <c r="AQ95" i="10"/>
  <c r="AT95" i="10"/>
  <c r="AP95" i="10"/>
  <c r="AU112" i="10"/>
  <c r="AP112" i="10"/>
  <c r="AW112" i="10"/>
  <c r="AN113" i="10"/>
  <c r="AV112" i="10"/>
  <c r="AT112" i="10"/>
  <c r="AQ112" i="10"/>
  <c r="AX112" i="10"/>
  <c r="AM112" i="10"/>
  <c r="AP354" i="10"/>
  <c r="AN355" i="10"/>
  <c r="AQ354" i="10"/>
  <c r="AM354" i="10"/>
  <c r="AX272" i="10"/>
  <c r="AP272" i="10"/>
  <c r="AV272" i="10"/>
  <c r="AM272" i="10"/>
  <c r="AT272" i="10"/>
  <c r="AN273" i="10"/>
  <c r="AU272" i="10"/>
  <c r="AW272" i="10"/>
  <c r="AQ272" i="10"/>
  <c r="AQ318" i="10"/>
  <c r="AN319" i="10"/>
  <c r="AP318" i="10"/>
  <c r="AM318" i="10"/>
  <c r="AV87" i="10"/>
  <c r="AN88" i="10"/>
  <c r="AU87" i="10"/>
  <c r="AP87" i="10"/>
  <c r="AW87" i="10"/>
  <c r="AQ87" i="10"/>
  <c r="AT87" i="10"/>
  <c r="AX87" i="10"/>
  <c r="AM87" i="10"/>
  <c r="AT162" i="10"/>
  <c r="AM162" i="10"/>
  <c r="AV162" i="10"/>
  <c r="AN163" i="10"/>
  <c r="AQ162" i="10"/>
  <c r="AU162" i="10"/>
  <c r="AW162" i="10"/>
  <c r="AX162" i="10"/>
  <c r="AP162" i="10"/>
  <c r="AX113" i="10"/>
  <c r="AT113" i="10"/>
  <c r="AM113" i="10"/>
  <c r="AW113" i="10"/>
  <c r="AP113" i="10"/>
  <c r="AV113" i="10"/>
  <c r="AQ113" i="10"/>
  <c r="AU113" i="10"/>
  <c r="AN114" i="10"/>
  <c r="AV163" i="10"/>
  <c r="AM163" i="10"/>
  <c r="AT163" i="10"/>
  <c r="AP163" i="10"/>
  <c r="AX163" i="10"/>
  <c r="AN164" i="10"/>
  <c r="AW163" i="10"/>
  <c r="AU163" i="10"/>
  <c r="AQ163" i="10"/>
  <c r="AV32" i="10"/>
  <c r="AM32" i="10"/>
  <c r="AT32" i="10"/>
  <c r="AN33" i="10"/>
  <c r="AX32" i="10"/>
  <c r="AU32" i="10"/>
  <c r="AQ32" i="10"/>
  <c r="AW32" i="10"/>
  <c r="AP32" i="10"/>
  <c r="AM387" i="10"/>
  <c r="AP387" i="10"/>
  <c r="AN388" i="10"/>
  <c r="AQ387" i="10"/>
  <c r="AV171" i="10"/>
  <c r="AM171" i="10"/>
  <c r="AT171" i="10"/>
  <c r="AX171" i="10"/>
  <c r="AQ171" i="10"/>
  <c r="AU171" i="10"/>
  <c r="AN172" i="10"/>
  <c r="AW171" i="10"/>
  <c r="AP171" i="10"/>
  <c r="AV149" i="10"/>
  <c r="AW149" i="10"/>
  <c r="AN150" i="10"/>
  <c r="AT149" i="10"/>
  <c r="AP149" i="10"/>
  <c r="AX149" i="10"/>
  <c r="AQ149" i="10"/>
  <c r="AU149" i="10"/>
  <c r="AM149" i="10"/>
  <c r="T413" i="10"/>
  <c r="AQ376" i="10"/>
  <c r="AM376" i="10"/>
  <c r="AP376" i="10"/>
  <c r="AN377" i="10"/>
  <c r="AT204" i="10"/>
  <c r="AM204" i="10"/>
  <c r="AV204" i="10"/>
  <c r="AP204" i="10"/>
  <c r="AU204" i="10"/>
  <c r="AQ204" i="10"/>
  <c r="AW204" i="10"/>
  <c r="AX204" i="10"/>
  <c r="AN205" i="10"/>
  <c r="W412" i="10"/>
  <c r="AN339" i="10"/>
  <c r="AP338" i="10"/>
  <c r="AQ338" i="10"/>
  <c r="AM338" i="10"/>
  <c r="AQ316" i="10"/>
  <c r="AP316" i="10"/>
  <c r="AN317" i="10"/>
  <c r="AM316" i="10"/>
  <c r="AQ357" i="10"/>
  <c r="AP357" i="10"/>
  <c r="AN358" i="10"/>
  <c r="AM357" i="10"/>
  <c r="AM283" i="10"/>
  <c r="AN284" i="10"/>
  <c r="AA412" i="10"/>
  <c r="G413" i="10"/>
  <c r="AX76" i="10"/>
  <c r="AN77" i="10"/>
  <c r="AW76" i="10"/>
  <c r="AP76" i="10"/>
  <c r="AV76" i="10"/>
  <c r="AM76" i="10"/>
  <c r="AT76" i="10"/>
  <c r="AU76" i="10"/>
  <c r="AQ76" i="10"/>
  <c r="AQ303" i="10"/>
  <c r="AN304" i="10"/>
  <c r="AM303" i="10"/>
  <c r="AP303" i="10"/>
  <c r="AW190" i="10"/>
  <c r="AP190" i="10"/>
  <c r="AV190" i="10"/>
  <c r="AU190" i="10"/>
  <c r="AX190" i="10"/>
  <c r="AM190" i="10"/>
  <c r="AN191" i="10"/>
  <c r="AT190" i="10"/>
  <c r="AQ190" i="10"/>
  <c r="AN357" i="10"/>
  <c r="AP356" i="10"/>
  <c r="AQ356" i="10"/>
  <c r="AM356" i="10"/>
  <c r="AW51" i="10"/>
  <c r="AQ51" i="10"/>
  <c r="AV51" i="10"/>
  <c r="AM51" i="10"/>
  <c r="AU51" i="10"/>
  <c r="AN52" i="10"/>
  <c r="AT51" i="10"/>
  <c r="AX51" i="10"/>
  <c r="AP51" i="10"/>
  <c r="AN376" i="10"/>
  <c r="AQ375" i="10"/>
  <c r="AP375" i="10"/>
  <c r="AM375" i="10"/>
  <c r="AN332" i="10"/>
  <c r="AM331" i="10"/>
  <c r="AP331" i="10"/>
  <c r="AQ331" i="10"/>
  <c r="AW49" i="10"/>
  <c r="AP49" i="10"/>
  <c r="AM49" i="10"/>
  <c r="AX49" i="10"/>
  <c r="AQ49" i="10"/>
  <c r="AU49" i="10"/>
  <c r="AV49" i="10"/>
  <c r="AT49" i="10"/>
  <c r="AN50" i="10"/>
  <c r="AW259" i="10"/>
  <c r="AP259" i="10"/>
  <c r="AT259" i="10"/>
  <c r="AV259" i="10"/>
  <c r="AM259" i="10"/>
  <c r="AU259" i="10"/>
  <c r="AQ259" i="10"/>
  <c r="AX259" i="10"/>
  <c r="AN260" i="10"/>
  <c r="AT173" i="10"/>
  <c r="AM173" i="10"/>
  <c r="AW173" i="10"/>
  <c r="AP173" i="10"/>
  <c r="AU173" i="10"/>
  <c r="AV173" i="10"/>
  <c r="AN174" i="10"/>
  <c r="AX173" i="10"/>
  <c r="AQ173" i="10"/>
  <c r="AW262" i="10"/>
  <c r="AU262" i="10"/>
  <c r="AN263" i="10"/>
  <c r="AV262" i="10"/>
  <c r="AP262" i="10"/>
  <c r="AT262" i="10"/>
  <c r="AQ262" i="10"/>
  <c r="AX262" i="10"/>
  <c r="AM262" i="10"/>
  <c r="AN402" i="10"/>
  <c r="AQ401" i="10"/>
  <c r="AP401" i="10"/>
  <c r="AM401" i="10"/>
  <c r="AX222" i="10"/>
  <c r="AN223" i="10"/>
  <c r="AT222" i="10"/>
  <c r="AU222" i="10"/>
  <c r="AQ222" i="10"/>
  <c r="AW222" i="10"/>
  <c r="AM222" i="10"/>
  <c r="AV222" i="10"/>
  <c r="AP222" i="10"/>
  <c r="AP408" i="10"/>
  <c r="AM408" i="10"/>
  <c r="AQ408" i="10"/>
  <c r="AN8" i="10"/>
  <c r="AM7" i="10"/>
  <c r="AM309" i="10"/>
  <c r="AP309" i="10"/>
  <c r="AQ309" i="10"/>
  <c r="AN310" i="10"/>
  <c r="AX195" i="10"/>
  <c r="AN196" i="10"/>
  <c r="AW195" i="10"/>
  <c r="AU195" i="10"/>
  <c r="AM195" i="10"/>
  <c r="AT195" i="10"/>
  <c r="AP195" i="10"/>
  <c r="AV195" i="10"/>
  <c r="AQ195" i="10"/>
  <c r="AX256" i="10"/>
  <c r="AN257" i="10"/>
  <c r="AW256" i="10"/>
  <c r="AP256" i="10"/>
  <c r="AU256" i="10"/>
  <c r="AM256" i="10"/>
  <c r="AV256" i="10"/>
  <c r="AT256" i="10"/>
  <c r="AQ256" i="10"/>
  <c r="Y26" i="139"/>
  <c r="Y28" i="139"/>
  <c r="Y24" i="139"/>
  <c r="Y27" i="139"/>
  <c r="G23" i="139"/>
  <c r="G25" i="137" s="1"/>
  <c r="Y23" i="139"/>
  <c r="Y25" i="139"/>
  <c r="F412" i="10"/>
  <c r="AU61" i="10"/>
  <c r="AV61" i="10"/>
  <c r="AQ61" i="10"/>
  <c r="AN62" i="10"/>
  <c r="AX61" i="10"/>
  <c r="AM61" i="10"/>
  <c r="AT61" i="10"/>
  <c r="AW61" i="10"/>
  <c r="AP61" i="10"/>
  <c r="AQ374" i="10"/>
  <c r="AM374" i="10"/>
  <c r="AN375" i="10"/>
  <c r="AP374" i="10"/>
  <c r="AU198" i="10"/>
  <c r="AN199" i="10"/>
  <c r="AT198" i="10"/>
  <c r="AW198" i="10"/>
  <c r="AP198" i="10"/>
  <c r="AX198" i="10"/>
  <c r="AM198" i="10"/>
  <c r="AV198" i="10"/>
  <c r="AQ198" i="10"/>
  <c r="AM389" i="10"/>
  <c r="AP389" i="10"/>
  <c r="AN390" i="10"/>
  <c r="AQ389" i="10"/>
  <c r="AT38" i="10"/>
  <c r="AV38" i="10"/>
  <c r="AQ38" i="10"/>
  <c r="AX38" i="10"/>
  <c r="AN39" i="10"/>
  <c r="AW38" i="10"/>
  <c r="AP38" i="10"/>
  <c r="AU38" i="10"/>
  <c r="AM38" i="10"/>
  <c r="AV91" i="10"/>
  <c r="AP91" i="10"/>
  <c r="AX91" i="10"/>
  <c r="AQ91" i="10"/>
  <c r="AT91" i="10"/>
  <c r="AU91" i="10"/>
  <c r="AM91" i="10"/>
  <c r="AW91" i="10"/>
  <c r="AN92" i="10"/>
  <c r="AW13" i="10"/>
  <c r="AM13" i="10"/>
  <c r="AU13" i="10"/>
  <c r="AV13" i="10"/>
  <c r="AP13" i="10"/>
  <c r="AT13" i="10"/>
  <c r="AN14" i="10"/>
  <c r="AX13" i="10"/>
  <c r="AQ13" i="10"/>
  <c r="K413" i="10"/>
  <c r="AX68" i="10"/>
  <c r="AN69" i="10"/>
  <c r="AW68" i="10"/>
  <c r="AV68" i="10"/>
  <c r="AM68" i="10"/>
  <c r="AU68" i="10"/>
  <c r="AQ68" i="10"/>
  <c r="AT68" i="10"/>
  <c r="AP68" i="10"/>
  <c r="AX271" i="10"/>
  <c r="AU271" i="10"/>
  <c r="AN272" i="10"/>
  <c r="AM271" i="10"/>
  <c r="AV271" i="10"/>
  <c r="AQ271" i="10"/>
  <c r="AT271" i="10"/>
  <c r="AW271" i="10"/>
  <c r="AP271" i="10"/>
  <c r="AM8" i="10"/>
  <c r="AN9" i="10"/>
  <c r="AW230" i="10"/>
  <c r="AT230" i="10"/>
  <c r="AN231" i="10"/>
  <c r="AV230" i="10"/>
  <c r="AP230" i="10"/>
  <c r="AU230" i="10"/>
  <c r="AM230" i="10"/>
  <c r="AX230" i="10"/>
  <c r="AQ230" i="10"/>
  <c r="AU186" i="10"/>
  <c r="AM186" i="10"/>
  <c r="AT186" i="10"/>
  <c r="AP186" i="10"/>
  <c r="AN187" i="10"/>
  <c r="AV186" i="10"/>
  <c r="AX186" i="10"/>
  <c r="AW186" i="10"/>
  <c r="AQ186" i="10"/>
  <c r="AV264" i="10"/>
  <c r="AN265" i="10"/>
  <c r="AT264" i="10"/>
  <c r="AM264" i="10"/>
  <c r="AX264" i="10"/>
  <c r="AU264" i="10"/>
  <c r="AQ264" i="10"/>
  <c r="AW264" i="10"/>
  <c r="AP264" i="10"/>
  <c r="AW40" i="10"/>
  <c r="AN41" i="10"/>
  <c r="AT40" i="10"/>
  <c r="AP40" i="10"/>
  <c r="AX40" i="10"/>
  <c r="AQ40" i="10"/>
  <c r="AV40" i="10"/>
  <c r="AU40" i="10"/>
  <c r="AM40" i="10"/>
  <c r="AU242" i="10"/>
  <c r="AP242" i="10"/>
  <c r="AW242" i="10"/>
  <c r="AN243" i="10"/>
  <c r="AX242" i="10"/>
  <c r="AM242" i="10"/>
  <c r="AV242" i="10"/>
  <c r="AT242" i="10"/>
  <c r="AQ242" i="10"/>
  <c r="AN315" i="10"/>
  <c r="AQ314" i="10"/>
  <c r="AP314" i="10"/>
  <c r="AM314" i="10"/>
  <c r="AV63" i="10"/>
  <c r="AP63" i="10"/>
  <c r="AU63" i="10"/>
  <c r="AN64" i="10"/>
  <c r="AT63" i="10"/>
  <c r="AX63" i="10"/>
  <c r="AM63" i="10"/>
  <c r="AW63" i="10"/>
  <c r="AQ63" i="10"/>
  <c r="AW134" i="10"/>
  <c r="AM134" i="10"/>
  <c r="AU134" i="10"/>
  <c r="AV134" i="10"/>
  <c r="AN135" i="10"/>
  <c r="AX134" i="10"/>
  <c r="AQ134" i="10"/>
  <c r="AT134" i="10"/>
  <c r="AP134" i="10"/>
  <c r="AP359" i="10"/>
  <c r="AN360" i="10"/>
  <c r="AQ359" i="10"/>
  <c r="AM359" i="10"/>
  <c r="AX133" i="10"/>
  <c r="AU133" i="10"/>
  <c r="AQ133" i="10"/>
  <c r="AT133" i="10"/>
  <c r="AN134" i="10"/>
  <c r="AW133" i="10"/>
  <c r="AM133" i="10"/>
  <c r="AV133" i="10"/>
  <c r="AP133" i="10"/>
  <c r="AV218" i="10"/>
  <c r="AP218" i="10"/>
  <c r="AU218" i="10"/>
  <c r="AN219" i="10"/>
  <c r="AT218" i="10"/>
  <c r="AQ218" i="10"/>
  <c r="AW218" i="10"/>
  <c r="AX218" i="10"/>
  <c r="AM218" i="10"/>
  <c r="AV59" i="10"/>
  <c r="AN60" i="10"/>
  <c r="AX59" i="10"/>
  <c r="AM59" i="10"/>
  <c r="AT59" i="10"/>
  <c r="AW59" i="10"/>
  <c r="AP59" i="10"/>
  <c r="AU59" i="10"/>
  <c r="AQ59" i="10"/>
  <c r="AM332" i="10"/>
  <c r="AP332" i="10"/>
  <c r="AN333" i="10"/>
  <c r="AQ332" i="10"/>
  <c r="AN379" i="10"/>
  <c r="AQ378" i="10"/>
  <c r="AM378" i="10"/>
  <c r="AP378" i="10"/>
  <c r="AW228" i="10"/>
  <c r="AU228" i="10"/>
  <c r="AP228" i="10"/>
  <c r="AV228" i="10"/>
  <c r="AQ228" i="10"/>
  <c r="AT228" i="10"/>
  <c r="AN229" i="10"/>
  <c r="AX228" i="10"/>
  <c r="AM228" i="10"/>
  <c r="AW159" i="10"/>
  <c r="AQ159" i="10"/>
  <c r="AV159" i="10"/>
  <c r="AT159" i="10"/>
  <c r="AN160" i="10"/>
  <c r="AU159" i="10"/>
  <c r="AP159" i="10"/>
  <c r="AX159" i="10"/>
  <c r="AM159" i="10"/>
  <c r="AV176" i="10"/>
  <c r="AU176" i="10"/>
  <c r="AQ176" i="10"/>
  <c r="AT176" i="10"/>
  <c r="AN177" i="10"/>
  <c r="AX176" i="10"/>
  <c r="AM176" i="10"/>
  <c r="AW176" i="10"/>
  <c r="AP176" i="10"/>
  <c r="AX127" i="10"/>
  <c r="AV127" i="10"/>
  <c r="AN128" i="10"/>
  <c r="AM127" i="10"/>
  <c r="AW127" i="10"/>
  <c r="AQ127" i="10"/>
  <c r="AU127" i="10"/>
  <c r="AT127" i="10"/>
  <c r="AP127" i="10"/>
  <c r="AP305" i="10"/>
  <c r="AN306" i="10"/>
  <c r="AM305" i="10"/>
  <c r="AQ305" i="10"/>
  <c r="AP352" i="10"/>
  <c r="AM352" i="10"/>
  <c r="AN353" i="10"/>
  <c r="AQ352" i="10"/>
  <c r="AT167" i="10"/>
  <c r="AP167" i="10"/>
  <c r="AV167" i="10"/>
  <c r="AN168" i="10"/>
  <c r="AX167" i="10"/>
  <c r="AQ167" i="10"/>
  <c r="AU167" i="10"/>
  <c r="AW167" i="10"/>
  <c r="AM167" i="10"/>
  <c r="AU276" i="10"/>
  <c r="AQ276" i="10"/>
  <c r="AW276" i="10"/>
  <c r="AP276" i="10"/>
  <c r="AT276" i="10"/>
  <c r="AM276" i="10"/>
  <c r="AV276" i="10"/>
  <c r="AX276" i="10"/>
  <c r="AN277" i="10"/>
  <c r="AW164" i="10"/>
  <c r="AQ164" i="10"/>
  <c r="AV164" i="10"/>
  <c r="AP164" i="10"/>
  <c r="AX164" i="10"/>
  <c r="AM164" i="10"/>
  <c r="AT164" i="10"/>
  <c r="AU164" i="10"/>
  <c r="AN165" i="10"/>
  <c r="AW168" i="10"/>
  <c r="AQ168" i="10"/>
  <c r="AV168" i="10"/>
  <c r="AT168" i="10"/>
  <c r="AX168" i="10"/>
  <c r="AM168" i="10"/>
  <c r="AN169" i="10"/>
  <c r="AU168" i="10"/>
  <c r="AP168" i="10"/>
  <c r="AU254" i="10"/>
  <c r="AM254" i="10"/>
  <c r="AT254" i="10"/>
  <c r="AN255" i="10"/>
  <c r="AV254" i="10"/>
  <c r="AW254" i="10"/>
  <c r="AP254" i="10"/>
  <c r="AX254" i="10"/>
  <c r="AQ254" i="10"/>
  <c r="AQ368" i="10"/>
  <c r="AM368" i="10"/>
  <c r="AP368" i="10"/>
  <c r="AN369" i="10"/>
  <c r="AX136" i="10"/>
  <c r="AT136" i="10"/>
  <c r="AQ136" i="10"/>
  <c r="AW136" i="10"/>
  <c r="AU136" i="10"/>
  <c r="AN137" i="10"/>
  <c r="AM136" i="10"/>
  <c r="AV136" i="10"/>
  <c r="AP136" i="10"/>
  <c r="AX212" i="10"/>
  <c r="AN213" i="10"/>
  <c r="AV212" i="10"/>
  <c r="AQ212" i="10"/>
  <c r="AT212" i="10"/>
  <c r="AU212" i="10"/>
  <c r="AP212" i="10"/>
  <c r="AW212" i="10"/>
  <c r="AM212" i="10"/>
  <c r="AN395" i="10"/>
  <c r="AM394" i="10"/>
  <c r="AQ394" i="10"/>
  <c r="AP394" i="10"/>
  <c r="AT92" i="10"/>
  <c r="AQ92" i="10"/>
  <c r="AW92" i="10"/>
  <c r="AM92" i="10"/>
  <c r="AU92" i="10"/>
  <c r="AX92" i="10"/>
  <c r="AN93" i="10"/>
  <c r="AV92" i="10"/>
  <c r="AP92" i="10"/>
  <c r="AT74" i="10"/>
  <c r="AU74" i="10"/>
  <c r="AP74" i="10"/>
  <c r="AX74" i="10"/>
  <c r="AM74" i="10"/>
  <c r="AV74" i="10"/>
  <c r="AQ74" i="10"/>
  <c r="AW74" i="10"/>
  <c r="AN75" i="10"/>
  <c r="AT77" i="10"/>
  <c r="AP77" i="10"/>
  <c r="AM77" i="10"/>
  <c r="AX77" i="10"/>
  <c r="AU77" i="10"/>
  <c r="AQ77" i="10"/>
  <c r="AV77" i="10"/>
  <c r="AW77" i="10"/>
  <c r="AN78" i="10"/>
  <c r="AW33" i="10"/>
  <c r="AM33" i="10"/>
  <c r="AQ33" i="10"/>
  <c r="AT33" i="10"/>
  <c r="AN34" i="10"/>
  <c r="AV33" i="10"/>
  <c r="AU33" i="10"/>
  <c r="AX33" i="10"/>
  <c r="AP33" i="10"/>
  <c r="AV14" i="10"/>
  <c r="AM14" i="10"/>
  <c r="AU14" i="10"/>
  <c r="AQ14" i="10"/>
  <c r="AW14" i="10"/>
  <c r="AN15" i="10"/>
  <c r="AX14" i="10"/>
  <c r="AT14" i="10"/>
  <c r="AP14" i="10"/>
  <c r="AT225" i="10"/>
  <c r="AX225" i="10"/>
  <c r="AP225" i="10"/>
  <c r="AQ225" i="10"/>
  <c r="AU225" i="10"/>
  <c r="AM225" i="10"/>
  <c r="AW225" i="10"/>
  <c r="AV225" i="10"/>
  <c r="AN226" i="10"/>
  <c r="AQ330" i="10"/>
  <c r="AP330" i="10"/>
  <c r="AM330" i="10"/>
  <c r="AN331" i="10"/>
  <c r="AN396" i="10"/>
  <c r="AQ395" i="10"/>
  <c r="AP395" i="10"/>
  <c r="AM395" i="10"/>
  <c r="AX279" i="10"/>
  <c r="AT279" i="10"/>
  <c r="AW279" i="10"/>
  <c r="AP279" i="10"/>
  <c r="AU279" i="10"/>
  <c r="AQ279" i="10"/>
  <c r="AV279" i="10"/>
  <c r="AM279" i="10"/>
  <c r="AX21" i="10"/>
  <c r="AN22" i="10"/>
  <c r="AW21" i="10"/>
  <c r="AM21" i="10"/>
  <c r="AV21" i="10"/>
  <c r="AU21" i="10"/>
  <c r="AQ21" i="10"/>
  <c r="AT21" i="10"/>
  <c r="AP21" i="10"/>
  <c r="AV236" i="10"/>
  <c r="AP236" i="10"/>
  <c r="AQ236" i="10"/>
  <c r="AN237" i="10"/>
  <c r="AU236" i="10"/>
  <c r="AX236" i="10"/>
  <c r="AW236" i="10"/>
  <c r="AT236" i="10"/>
  <c r="AM236" i="10"/>
  <c r="AV185" i="10"/>
  <c r="AP185" i="10"/>
  <c r="AU185" i="10"/>
  <c r="AW185" i="10"/>
  <c r="AN186" i="10"/>
  <c r="AX185" i="10"/>
  <c r="AQ185" i="10"/>
  <c r="AT185" i="10"/>
  <c r="AM185" i="10"/>
  <c r="AM304" i="10"/>
  <c r="AN305" i="10"/>
  <c r="AQ304" i="10"/>
  <c r="AP304" i="10"/>
  <c r="AV89" i="10"/>
  <c r="AN90" i="10"/>
  <c r="AU89" i="10"/>
  <c r="AW89" i="10"/>
  <c r="AQ89" i="10"/>
  <c r="AX89" i="10"/>
  <c r="AM89" i="10"/>
  <c r="AT89" i="10"/>
  <c r="AP89" i="10"/>
  <c r="AU123" i="10"/>
  <c r="AQ123" i="10"/>
  <c r="AX123" i="10"/>
  <c r="AT123" i="10"/>
  <c r="AN124" i="10"/>
  <c r="AV123" i="10"/>
  <c r="AM123" i="10"/>
  <c r="AW123" i="10"/>
  <c r="AP123" i="10"/>
  <c r="AV174" i="10"/>
  <c r="AN175" i="10"/>
  <c r="AU174" i="10"/>
  <c r="AM174" i="10"/>
  <c r="AP174" i="10"/>
  <c r="AW174" i="10"/>
  <c r="AX174" i="10"/>
  <c r="AT174" i="10"/>
  <c r="AQ174" i="10"/>
  <c r="AM406" i="10"/>
  <c r="AQ406" i="10"/>
  <c r="AP406" i="10"/>
  <c r="AN407" i="10"/>
  <c r="AW98" i="10"/>
  <c r="AQ98" i="10"/>
  <c r="AV98" i="10"/>
  <c r="AU98" i="10"/>
  <c r="AM98" i="10"/>
  <c r="AT98" i="10"/>
  <c r="AP98" i="10"/>
  <c r="AX98" i="10"/>
  <c r="AN99" i="10"/>
  <c r="J413" i="10"/>
  <c r="AX278" i="10"/>
  <c r="AN279" i="10"/>
  <c r="AW278" i="10"/>
  <c r="AV278" i="10"/>
  <c r="AQ278" i="10"/>
  <c r="AU278" i="10"/>
  <c r="AM278" i="10"/>
  <c r="AT278" i="10"/>
  <c r="AP278" i="10"/>
  <c r="K412" i="10"/>
  <c r="AW47" i="10"/>
  <c r="AM47" i="10"/>
  <c r="AT47" i="10"/>
  <c r="AP47" i="10"/>
  <c r="AX47" i="10"/>
  <c r="AU47" i="10"/>
  <c r="AQ47" i="10"/>
  <c r="AV47" i="10"/>
  <c r="AN48" i="10"/>
  <c r="AU231" i="10"/>
  <c r="AV231" i="10"/>
  <c r="AM231" i="10"/>
  <c r="AT231" i="10"/>
  <c r="AN232" i="10"/>
  <c r="AX231" i="10"/>
  <c r="AP231" i="10"/>
  <c r="AW231" i="10"/>
  <c r="AQ231" i="10"/>
  <c r="AV154" i="10"/>
  <c r="AP154" i="10"/>
  <c r="AT154" i="10"/>
  <c r="AN155" i="10"/>
  <c r="AU154" i="10"/>
  <c r="AQ154" i="10"/>
  <c r="AW154" i="10"/>
  <c r="AX154" i="10"/>
  <c r="AM154" i="10"/>
  <c r="AW178" i="10"/>
  <c r="AM178" i="10"/>
  <c r="AV178" i="10"/>
  <c r="AP178" i="10"/>
  <c r="AU178" i="10"/>
  <c r="AN179" i="10"/>
  <c r="AX178" i="10"/>
  <c r="AT178" i="10"/>
  <c r="AQ178" i="10"/>
  <c r="AQ327" i="10"/>
  <c r="AP327" i="10"/>
  <c r="AM327" i="10"/>
  <c r="AN328" i="10"/>
  <c r="AV56" i="10"/>
  <c r="AM56" i="10"/>
  <c r="AU56" i="10"/>
  <c r="AQ56" i="10"/>
  <c r="AX56" i="10"/>
  <c r="AN57" i="10"/>
  <c r="AW56" i="10"/>
  <c r="AT56" i="10"/>
  <c r="AP56" i="10"/>
  <c r="AP392" i="10"/>
  <c r="AN393" i="10"/>
  <c r="AQ392" i="10"/>
  <c r="AM392" i="10"/>
  <c r="AU83" i="10"/>
  <c r="AP83" i="10"/>
  <c r="AQ83" i="10"/>
  <c r="AT83" i="10"/>
  <c r="AV83" i="10"/>
  <c r="AN84" i="10"/>
  <c r="AX83" i="10"/>
  <c r="AW83" i="10"/>
  <c r="AM83" i="10"/>
  <c r="AX261" i="10"/>
  <c r="AQ261" i="10"/>
  <c r="AV261" i="10"/>
  <c r="AW261" i="10"/>
  <c r="AM261" i="10"/>
  <c r="AU261" i="10"/>
  <c r="AN262" i="10"/>
  <c r="AT261" i="10"/>
  <c r="AP261" i="10"/>
  <c r="AN367" i="10"/>
  <c r="AQ366" i="10"/>
  <c r="AP366" i="10"/>
  <c r="AM366" i="10"/>
  <c r="AN311" i="10"/>
  <c r="AM310" i="10"/>
  <c r="AP310" i="10"/>
  <c r="AQ310" i="10"/>
  <c r="AU208" i="10"/>
  <c r="AQ208" i="10"/>
  <c r="AX208" i="10"/>
  <c r="AN209" i="10"/>
  <c r="AV208" i="10"/>
  <c r="AT208" i="10"/>
  <c r="AP208" i="10"/>
  <c r="AW208" i="10"/>
  <c r="AM208" i="10"/>
  <c r="AN373" i="10"/>
  <c r="AM372" i="10"/>
  <c r="AP372" i="10"/>
  <c r="AQ372" i="10"/>
  <c r="AX62" i="10"/>
  <c r="AM62" i="10"/>
  <c r="AU62" i="10"/>
  <c r="AP62" i="10"/>
  <c r="AV62" i="10"/>
  <c r="AN63" i="10"/>
  <c r="AW62" i="10"/>
  <c r="AT62" i="10"/>
  <c r="AQ62" i="10"/>
  <c r="AU22" i="10"/>
  <c r="AM22" i="10"/>
  <c r="AT22" i="10"/>
  <c r="AX22" i="10"/>
  <c r="AQ22" i="10"/>
  <c r="AV22" i="10"/>
  <c r="AP22" i="10"/>
  <c r="AW22" i="10"/>
  <c r="AN23" i="10"/>
  <c r="AQ326" i="10"/>
  <c r="AN327" i="10"/>
  <c r="AP326" i="10"/>
  <c r="AM326" i="10"/>
  <c r="AX202" i="10"/>
  <c r="AT202" i="10"/>
  <c r="AN203" i="10"/>
  <c r="AW202" i="10"/>
  <c r="AM202" i="10"/>
  <c r="AU202" i="10"/>
  <c r="AQ202" i="10"/>
  <c r="AV202" i="10"/>
  <c r="AP202" i="10"/>
  <c r="AX258" i="10"/>
  <c r="AT258" i="10"/>
  <c r="AQ258" i="10"/>
  <c r="AW258" i="10"/>
  <c r="AM258" i="10"/>
  <c r="AU258" i="10"/>
  <c r="AN259" i="10"/>
  <c r="AV258" i="10"/>
  <c r="AP258" i="10"/>
  <c r="AQ344" i="10"/>
  <c r="AM344" i="10"/>
  <c r="AP344" i="10"/>
  <c r="AN345" i="10"/>
  <c r="AP320" i="10"/>
  <c r="AN321" i="10"/>
  <c r="AM320" i="10"/>
  <c r="AQ320" i="10"/>
  <c r="AU72" i="10"/>
  <c r="AP72" i="10"/>
  <c r="AX72" i="10"/>
  <c r="AQ72" i="10"/>
  <c r="AW72" i="10"/>
  <c r="AM72" i="10"/>
  <c r="AV72" i="10"/>
  <c r="AT72" i="10"/>
  <c r="AN73" i="10"/>
  <c r="AD413" i="10"/>
  <c r="AM299" i="10"/>
  <c r="AQ299" i="10"/>
  <c r="AP299" i="10"/>
  <c r="AN300" i="10"/>
  <c r="AW84" i="10"/>
  <c r="AV84" i="10"/>
  <c r="AQ84" i="10"/>
  <c r="AU84" i="10"/>
  <c r="AM84" i="10"/>
  <c r="AN85" i="10"/>
  <c r="AX84" i="10"/>
  <c r="AT84" i="10"/>
  <c r="AP84" i="10"/>
  <c r="AT137" i="10"/>
  <c r="AN138" i="10"/>
  <c r="AX137" i="10"/>
  <c r="AM137" i="10"/>
  <c r="AV137" i="10"/>
  <c r="AW137" i="10"/>
  <c r="AP137" i="10"/>
  <c r="AU137" i="10"/>
  <c r="AQ137" i="10"/>
  <c r="AN308" i="10"/>
  <c r="AP307" i="10"/>
  <c r="AM307" i="10"/>
  <c r="AQ307" i="10"/>
  <c r="AU166" i="10"/>
  <c r="AP166" i="10"/>
  <c r="AT166" i="10"/>
  <c r="AX166" i="10"/>
  <c r="AN167" i="10"/>
  <c r="AV166" i="10"/>
  <c r="AQ166" i="10"/>
  <c r="AW166" i="10"/>
  <c r="AM166" i="10"/>
  <c r="AW211" i="10"/>
  <c r="AQ211" i="10"/>
  <c r="AV211" i="10"/>
  <c r="AN212" i="10"/>
  <c r="AU211" i="10"/>
  <c r="AX211" i="10"/>
  <c r="AP211" i="10"/>
  <c r="AT211" i="10"/>
  <c r="AM211" i="10"/>
  <c r="AT165" i="10"/>
  <c r="AN166" i="10"/>
  <c r="AX165" i="10"/>
  <c r="AW165" i="10"/>
  <c r="AQ165" i="10"/>
  <c r="AV165" i="10"/>
  <c r="AP165" i="10"/>
  <c r="AU165" i="10"/>
  <c r="AM165" i="10"/>
  <c r="AU64" i="10"/>
  <c r="AQ64" i="10"/>
  <c r="AX64" i="10"/>
  <c r="AM64" i="10"/>
  <c r="AV64" i="10"/>
  <c r="AT64" i="10"/>
  <c r="AP64" i="10"/>
  <c r="AW64" i="10"/>
  <c r="AN65" i="10"/>
  <c r="AW150" i="10"/>
  <c r="AT150" i="10"/>
  <c r="AN151" i="10"/>
  <c r="AU150" i="10"/>
  <c r="AM150" i="10"/>
  <c r="AP150" i="10"/>
  <c r="AV150" i="10"/>
  <c r="AX150" i="10"/>
  <c r="AQ150" i="10"/>
  <c r="AT187" i="10"/>
  <c r="AQ187" i="10"/>
  <c r="AV187" i="10"/>
  <c r="AM187" i="10"/>
  <c r="AP187" i="10"/>
  <c r="AW187" i="10"/>
  <c r="AX187" i="10"/>
  <c r="AU187" i="10"/>
  <c r="AN188" i="10"/>
  <c r="AM306" i="10"/>
  <c r="AP306" i="10"/>
  <c r="AQ306" i="10"/>
  <c r="AN307" i="10"/>
  <c r="AX269" i="10"/>
  <c r="AT269" i="10"/>
  <c r="AP269" i="10"/>
  <c r="AW269" i="10"/>
  <c r="AM269" i="10"/>
  <c r="AU269" i="10"/>
  <c r="AN270" i="10"/>
  <c r="AV269" i="10"/>
  <c r="AQ269" i="10"/>
  <c r="AV96" i="10"/>
  <c r="AP96" i="10"/>
  <c r="AX96" i="10"/>
  <c r="AW96" i="10"/>
  <c r="AT96" i="10"/>
  <c r="AN97" i="10"/>
  <c r="AQ96" i="10"/>
  <c r="AU96" i="10"/>
  <c r="AM96" i="10"/>
  <c r="AN372" i="10"/>
  <c r="AP371" i="10"/>
  <c r="AQ371" i="10"/>
  <c r="AM371" i="10"/>
  <c r="AU88" i="10"/>
  <c r="AP88" i="10"/>
  <c r="AX88" i="10"/>
  <c r="AT88" i="10"/>
  <c r="AN89" i="10"/>
  <c r="AW88" i="10"/>
  <c r="AQ88" i="10"/>
  <c r="AV88" i="10"/>
  <c r="AM88" i="10"/>
  <c r="AN337" i="10"/>
  <c r="AP336" i="10"/>
  <c r="AM336" i="10"/>
  <c r="AQ336" i="10"/>
  <c r="AU81" i="10"/>
  <c r="AW81" i="10"/>
  <c r="AM81" i="10"/>
  <c r="AT81" i="10"/>
  <c r="AP81" i="10"/>
  <c r="AX81" i="10"/>
  <c r="AN82" i="10"/>
  <c r="AV81" i="10"/>
  <c r="AQ81" i="10"/>
  <c r="AW235" i="10"/>
  <c r="AN236" i="10"/>
  <c r="AV235" i="10"/>
  <c r="AM235" i="10"/>
  <c r="AX235" i="10"/>
  <c r="AU235" i="10"/>
  <c r="AP235" i="10"/>
  <c r="AT235" i="10"/>
  <c r="AQ235" i="10"/>
  <c r="AP319" i="10"/>
  <c r="AQ319" i="10"/>
  <c r="AN320" i="10"/>
  <c r="AM319" i="10"/>
  <c r="E11" i="5"/>
  <c r="J4" i="17" s="1"/>
  <c r="E11" i="137"/>
  <c r="AX19" i="10"/>
  <c r="AN20" i="10"/>
  <c r="AW19" i="10"/>
  <c r="AT19" i="10"/>
  <c r="AP19" i="10"/>
  <c r="AV19" i="10"/>
  <c r="AM19" i="10"/>
  <c r="AU19" i="10"/>
  <c r="AQ19" i="10"/>
  <c r="AM301" i="10"/>
  <c r="AQ301" i="10"/>
  <c r="AN302" i="10"/>
  <c r="AP301" i="10"/>
  <c r="AT41" i="10"/>
  <c r="AU41" i="10"/>
  <c r="AM41" i="10"/>
  <c r="AQ41" i="10"/>
  <c r="AV41" i="10"/>
  <c r="AN42" i="10"/>
  <c r="AX41" i="10"/>
  <c r="AW41" i="10"/>
  <c r="AP41" i="10"/>
  <c r="AP358" i="10"/>
  <c r="AN359" i="10"/>
  <c r="AQ358" i="10"/>
  <c r="AM358" i="10"/>
  <c r="AX220" i="10"/>
  <c r="AM220" i="10"/>
  <c r="AV220" i="10"/>
  <c r="AW220" i="10"/>
  <c r="AP220" i="10"/>
  <c r="AU220" i="10"/>
  <c r="AQ220" i="10"/>
  <c r="AT220" i="10"/>
  <c r="AN221" i="10"/>
  <c r="AA413" i="10"/>
  <c r="AQ290" i="10"/>
  <c r="AP290" i="10"/>
  <c r="AN291" i="10"/>
  <c r="AM290" i="10"/>
  <c r="AV226" i="10"/>
  <c r="AN227" i="10"/>
  <c r="AM226" i="10"/>
  <c r="AW226" i="10"/>
  <c r="AU226" i="10"/>
  <c r="AP226" i="10"/>
  <c r="AX226" i="10"/>
  <c r="AT226" i="10"/>
  <c r="AQ226" i="10"/>
  <c r="AU42" i="10"/>
  <c r="AM42" i="10"/>
  <c r="AV42" i="10"/>
  <c r="AX42" i="10"/>
  <c r="AQ42" i="10"/>
  <c r="AT42" i="10"/>
  <c r="AP42" i="10"/>
  <c r="AW42" i="10"/>
  <c r="AN43" i="10"/>
  <c r="AW65" i="10"/>
  <c r="AX65" i="10"/>
  <c r="AP65" i="10"/>
  <c r="AV65" i="10"/>
  <c r="AQ65" i="10"/>
  <c r="AU65" i="10"/>
  <c r="AM65" i="10"/>
  <c r="AT65" i="10"/>
  <c r="AN66" i="10"/>
  <c r="AT129" i="10"/>
  <c r="AN130" i="10"/>
  <c r="AX129" i="10"/>
  <c r="AP129" i="10"/>
  <c r="AV129" i="10"/>
  <c r="AW129" i="10"/>
  <c r="AQ129" i="10"/>
  <c r="AU129" i="10"/>
  <c r="AM129" i="10"/>
  <c r="AU257" i="10"/>
  <c r="AQ257" i="10"/>
  <c r="AT257" i="10"/>
  <c r="AP257" i="10"/>
  <c r="AX257" i="10"/>
  <c r="AM257" i="10"/>
  <c r="AV257" i="10"/>
  <c r="AW257" i="10"/>
  <c r="AN258" i="10"/>
  <c r="AU209" i="10"/>
  <c r="AN210" i="10"/>
  <c r="AT209" i="10"/>
  <c r="AM209" i="10"/>
  <c r="AW209" i="10"/>
  <c r="AX209" i="10"/>
  <c r="AP209" i="10"/>
  <c r="AV209" i="10"/>
  <c r="AQ209" i="10"/>
  <c r="AN370" i="10"/>
  <c r="AM369" i="10"/>
  <c r="AQ369" i="10"/>
  <c r="AP369" i="10"/>
  <c r="AV213" i="10"/>
  <c r="AM213" i="10"/>
  <c r="AT213" i="10"/>
  <c r="AW213" i="10"/>
  <c r="AN214" i="10"/>
  <c r="AQ213" i="10"/>
  <c r="AX213" i="10"/>
  <c r="AU213" i="10"/>
  <c r="AP213" i="10"/>
  <c r="AM308" i="10"/>
  <c r="AN309" i="10"/>
  <c r="AP308" i="10"/>
  <c r="AQ308" i="10"/>
  <c r="AT277" i="10"/>
  <c r="AN278" i="10"/>
  <c r="AU277" i="10"/>
  <c r="AW277" i="10"/>
  <c r="AQ277" i="10"/>
  <c r="AV277" i="10"/>
  <c r="AM277" i="10"/>
  <c r="AX277" i="10"/>
  <c r="AP277" i="10"/>
  <c r="AP315" i="10"/>
  <c r="AM315" i="10"/>
  <c r="AN316" i="10"/>
  <c r="AQ315" i="10"/>
  <c r="AU85" i="10"/>
  <c r="AP85" i="10"/>
  <c r="AT85" i="10"/>
  <c r="AM85" i="10"/>
  <c r="AW85" i="10"/>
  <c r="AV85" i="10"/>
  <c r="AN86" i="10"/>
  <c r="AX85" i="10"/>
  <c r="AQ85" i="10"/>
  <c r="AW141" i="10"/>
  <c r="AM141" i="10"/>
  <c r="AV141" i="10"/>
  <c r="AN142" i="10"/>
  <c r="AQ141" i="10"/>
  <c r="AU141" i="10"/>
  <c r="AX141" i="10"/>
  <c r="AT141" i="10"/>
  <c r="AP141" i="10"/>
  <c r="AP343" i="10"/>
  <c r="AN344" i="10"/>
  <c r="AM343" i="10"/>
  <c r="AQ343" i="10"/>
  <c r="H413" i="10"/>
  <c r="AM284" i="10"/>
  <c r="AN285" i="10"/>
  <c r="AQ403" i="10"/>
  <c r="AM403" i="10"/>
  <c r="AN404" i="10"/>
  <c r="AP403" i="10"/>
  <c r="AQ402" i="10"/>
  <c r="AN403" i="10"/>
  <c r="AP402" i="10"/>
  <c r="AM402" i="10"/>
  <c r="AM364" i="10"/>
  <c r="AN365" i="10"/>
  <c r="AP364" i="10"/>
  <c r="AQ364" i="10"/>
  <c r="AU142" i="10"/>
  <c r="AP142" i="10"/>
  <c r="AX142" i="10"/>
  <c r="AN143" i="10"/>
  <c r="AW142" i="10"/>
  <c r="AQ142" i="10"/>
  <c r="AT142" i="10"/>
  <c r="AV142" i="10"/>
  <c r="AM142" i="10"/>
  <c r="AN323" i="10"/>
  <c r="AP322" i="10"/>
  <c r="AQ322" i="10"/>
  <c r="AM322" i="10"/>
  <c r="AW54" i="10"/>
  <c r="AN55" i="10"/>
  <c r="AV54" i="10"/>
  <c r="AM54" i="10"/>
  <c r="AT54" i="10"/>
  <c r="AU54" i="10"/>
  <c r="AQ54" i="10"/>
  <c r="AX54" i="10"/>
  <c r="AP54" i="10"/>
  <c r="AM373" i="10"/>
  <c r="AN374" i="10"/>
  <c r="AP373" i="10"/>
  <c r="AQ373" i="10"/>
  <c r="AV206" i="10"/>
  <c r="AT206" i="10"/>
  <c r="AQ206" i="10"/>
  <c r="AU206" i="10"/>
  <c r="AP206" i="10"/>
  <c r="AW206" i="10"/>
  <c r="AM206" i="10"/>
  <c r="AX206" i="10"/>
  <c r="AN207" i="10"/>
  <c r="AU30" i="10"/>
  <c r="AQ30" i="10"/>
  <c r="AX30" i="10"/>
  <c r="AP30" i="10"/>
  <c r="AV30" i="10"/>
  <c r="AN31" i="10"/>
  <c r="AT30" i="10"/>
  <c r="AW30" i="10"/>
  <c r="AM30" i="10"/>
  <c r="AX100" i="10"/>
  <c r="AV100" i="10"/>
  <c r="AM100" i="10"/>
  <c r="AU100" i="10"/>
  <c r="AN101" i="10"/>
  <c r="AT100" i="10"/>
  <c r="AP100" i="10"/>
  <c r="AW100" i="10"/>
  <c r="AQ100" i="10"/>
  <c r="AU196" i="10"/>
  <c r="AN197" i="10"/>
  <c r="AT196" i="10"/>
  <c r="AM196" i="10"/>
  <c r="AX196" i="10"/>
  <c r="AQ196" i="10"/>
  <c r="AW196" i="10"/>
  <c r="AV196" i="10"/>
  <c r="AP196" i="10"/>
  <c r="AX267" i="10"/>
  <c r="AT267" i="10"/>
  <c r="AQ267" i="10"/>
  <c r="AW267" i="10"/>
  <c r="AN268" i="10"/>
  <c r="AU267" i="10"/>
  <c r="AP267" i="10"/>
  <c r="AV267" i="10"/>
  <c r="AM267" i="10"/>
  <c r="AX57" i="10"/>
  <c r="AQ57" i="10"/>
  <c r="AW57" i="10"/>
  <c r="AV57" i="10"/>
  <c r="AN58" i="10"/>
  <c r="AT57" i="10"/>
  <c r="AM57" i="10"/>
  <c r="AU57" i="10"/>
  <c r="AP57" i="10"/>
  <c r="AV66" i="10"/>
  <c r="AM66" i="10"/>
  <c r="AU66" i="10"/>
  <c r="AP66" i="10"/>
  <c r="AT66" i="10"/>
  <c r="AQ66" i="10"/>
  <c r="AW66" i="10"/>
  <c r="AX66" i="10"/>
  <c r="AN67" i="10"/>
  <c r="AP302" i="10"/>
  <c r="AQ302" i="10"/>
  <c r="AM302" i="10"/>
  <c r="AN303" i="10"/>
  <c r="AU138" i="10"/>
  <c r="AV138" i="10"/>
  <c r="AN139" i="10"/>
  <c r="AT138" i="10"/>
  <c r="AM138" i="10"/>
  <c r="AW138" i="10"/>
  <c r="AP138" i="10"/>
  <c r="AX138" i="10"/>
  <c r="AQ138" i="10"/>
  <c r="AT80" i="10"/>
  <c r="AM80" i="10"/>
  <c r="AW80" i="10"/>
  <c r="AX80" i="10"/>
  <c r="AP80" i="10"/>
  <c r="AU80" i="10"/>
  <c r="AN81" i="10"/>
  <c r="AV80" i="10"/>
  <c r="AQ80" i="10"/>
  <c r="AV34" i="10"/>
  <c r="AQ34" i="10"/>
  <c r="AW34" i="10"/>
  <c r="AX34" i="10"/>
  <c r="AM34" i="10"/>
  <c r="AT34" i="10"/>
  <c r="AN35" i="10"/>
  <c r="AU34" i="10"/>
  <c r="AP34" i="10"/>
  <c r="AW181" i="10"/>
  <c r="AP181" i="10"/>
  <c r="AT181" i="10"/>
  <c r="AN182" i="10"/>
  <c r="AV181" i="10"/>
  <c r="AQ181" i="10"/>
  <c r="AX181" i="10"/>
  <c r="AU181" i="10"/>
  <c r="AM181" i="10"/>
  <c r="AQ388" i="10"/>
  <c r="AM388" i="10"/>
  <c r="AN389" i="10"/>
  <c r="AP388" i="10"/>
  <c r="AV15" i="10"/>
  <c r="AX15" i="10"/>
  <c r="AN16" i="10"/>
  <c r="AU15" i="10"/>
  <c r="AQ15" i="10"/>
  <c r="AW15" i="10"/>
  <c r="AP15" i="10"/>
  <c r="AT15" i="10"/>
  <c r="AM15" i="10"/>
  <c r="L413" i="10"/>
  <c r="AP333" i="10"/>
  <c r="AM333" i="10"/>
  <c r="AN334" i="10"/>
  <c r="AQ333" i="10"/>
  <c r="AP292" i="10"/>
  <c r="AM292" i="10"/>
  <c r="AQ292" i="10"/>
  <c r="AN293" i="10"/>
  <c r="AX31" i="10"/>
  <c r="AM31" i="10"/>
  <c r="AV31" i="10"/>
  <c r="AQ31" i="10"/>
  <c r="AT31" i="10"/>
  <c r="AU31" i="10"/>
  <c r="AN32" i="10"/>
  <c r="AW31" i="10"/>
  <c r="AP31" i="10"/>
  <c r="AX274" i="10"/>
  <c r="AT274" i="10"/>
  <c r="AQ274" i="10"/>
  <c r="AW274" i="10"/>
  <c r="AM274" i="10"/>
  <c r="AV274" i="10"/>
  <c r="AN275" i="10"/>
  <c r="AU274" i="10"/>
  <c r="AP274" i="10"/>
  <c r="AN338" i="10"/>
  <c r="AM337" i="10"/>
  <c r="AP337" i="10"/>
  <c r="AQ337" i="10"/>
  <c r="AX145" i="10"/>
  <c r="AN146" i="10"/>
  <c r="AW145" i="10"/>
  <c r="AQ145" i="10"/>
  <c r="AT145" i="10"/>
  <c r="AU145" i="10"/>
  <c r="AM145" i="10"/>
  <c r="AV145" i="10"/>
  <c r="AP145" i="10"/>
  <c r="AW260" i="10"/>
  <c r="AV260" i="10"/>
  <c r="AM260" i="10"/>
  <c r="AU260" i="10"/>
  <c r="AP260" i="10"/>
  <c r="AT260" i="10"/>
  <c r="AQ260" i="10"/>
  <c r="AX260" i="10"/>
  <c r="AN261" i="10"/>
  <c r="AN385" i="10"/>
  <c r="AQ384" i="10"/>
  <c r="AM384" i="10"/>
  <c r="AP384" i="10"/>
  <c r="AP311" i="10"/>
  <c r="AM311" i="10"/>
  <c r="AQ311" i="10"/>
  <c r="AN312" i="10"/>
  <c r="AV121" i="10"/>
  <c r="AX121" i="10"/>
  <c r="AN122" i="10"/>
  <c r="AU121" i="10"/>
  <c r="AQ121" i="10"/>
  <c r="AT121" i="10"/>
  <c r="AP121" i="10"/>
  <c r="AW121" i="10"/>
  <c r="AM121" i="10"/>
  <c r="H412" i="10"/>
  <c r="AV188" i="10"/>
  <c r="AN189" i="10"/>
  <c r="AU188" i="10"/>
  <c r="AP188" i="10"/>
  <c r="AW188" i="10"/>
  <c r="AX188" i="10"/>
  <c r="AM188" i="10"/>
  <c r="AT188" i="10"/>
  <c r="AQ188" i="10"/>
  <c r="AM324" i="10"/>
  <c r="AP324" i="10"/>
  <c r="AQ324" i="10"/>
  <c r="AN325" i="10"/>
  <c r="AV201" i="10"/>
  <c r="AX201" i="10"/>
  <c r="AQ201" i="10"/>
  <c r="AW201" i="10"/>
  <c r="AP201" i="10"/>
  <c r="AU201" i="10"/>
  <c r="AM201" i="10"/>
  <c r="AT201" i="10"/>
  <c r="AN202" i="10"/>
  <c r="AQ289" i="10"/>
  <c r="AN290" i="10"/>
  <c r="AP289" i="10"/>
  <c r="AM289" i="10"/>
  <c r="AU232" i="10"/>
  <c r="AP232" i="10"/>
  <c r="AX232" i="10"/>
  <c r="AQ232" i="10"/>
  <c r="AT232" i="10"/>
  <c r="AV232" i="10"/>
  <c r="AM232" i="10"/>
  <c r="AW232" i="10"/>
  <c r="AN233" i="10"/>
  <c r="AW114" i="10"/>
  <c r="AN115" i="10"/>
  <c r="AU114" i="10"/>
  <c r="AV114" i="10"/>
  <c r="AQ114" i="10"/>
  <c r="AT114" i="10"/>
  <c r="AP114" i="10"/>
  <c r="AX114" i="10"/>
  <c r="AM114" i="10"/>
  <c r="AX102" i="10"/>
  <c r="AN103" i="10"/>
  <c r="AV102" i="10"/>
  <c r="AM102" i="10"/>
  <c r="AU102" i="10"/>
  <c r="AW102" i="10"/>
  <c r="AP102" i="10"/>
  <c r="AT102" i="10"/>
  <c r="AQ102" i="10"/>
  <c r="AX131" i="10"/>
  <c r="AN132" i="10"/>
  <c r="AV131" i="10"/>
  <c r="AW131" i="10"/>
  <c r="AQ131" i="10"/>
  <c r="AU131" i="10"/>
  <c r="AP131" i="10"/>
  <c r="AT131" i="10"/>
  <c r="AM131" i="10"/>
  <c r="AQ341" i="10"/>
  <c r="AN342" i="10"/>
  <c r="AM341" i="10"/>
  <c r="AP341" i="10"/>
  <c r="AX125" i="10"/>
  <c r="AM125" i="10"/>
  <c r="AT125" i="10"/>
  <c r="AQ125" i="10"/>
  <c r="AU125" i="10"/>
  <c r="AP125" i="10"/>
  <c r="AV125" i="10"/>
  <c r="AW125" i="10"/>
  <c r="AN126" i="10"/>
  <c r="AN392" i="10"/>
  <c r="AQ391" i="10"/>
  <c r="AP391" i="10"/>
  <c r="AM391" i="10"/>
  <c r="AM347" i="10"/>
  <c r="AP347" i="10"/>
  <c r="AN348" i="10"/>
  <c r="AQ347" i="10"/>
  <c r="AV217" i="10"/>
  <c r="AX217" i="10"/>
  <c r="AQ217" i="10"/>
  <c r="AU217" i="10"/>
  <c r="AN218" i="10"/>
  <c r="AP217" i="10"/>
  <c r="AT217" i="10"/>
  <c r="AW217" i="10"/>
  <c r="AM217" i="10"/>
  <c r="AC412" i="10"/>
  <c r="AX27" i="10"/>
  <c r="AM27" i="10"/>
  <c r="AW27" i="10"/>
  <c r="AQ27" i="10"/>
  <c r="AV27" i="10"/>
  <c r="AN28" i="10"/>
  <c r="AT27" i="10"/>
  <c r="AU27" i="10"/>
  <c r="AP27" i="10"/>
  <c r="M413" i="10"/>
  <c r="AV48" i="10"/>
  <c r="AN49" i="10"/>
  <c r="AT48" i="10"/>
  <c r="AQ48" i="10"/>
  <c r="AU48" i="10"/>
  <c r="AM48" i="10"/>
  <c r="AX48" i="10"/>
  <c r="AW48" i="10"/>
  <c r="AP48" i="10"/>
  <c r="AW101" i="10"/>
  <c r="AP101" i="10"/>
  <c r="AV101" i="10"/>
  <c r="AQ101" i="10"/>
  <c r="AU101" i="10"/>
  <c r="AM101" i="10"/>
  <c r="AT101" i="10"/>
  <c r="AX101" i="10"/>
  <c r="AN102" i="10"/>
  <c r="AX16" i="10"/>
  <c r="AT16" i="10"/>
  <c r="AM16" i="10"/>
  <c r="AW16" i="10"/>
  <c r="AP16" i="10"/>
  <c r="AV16" i="10"/>
  <c r="AN17" i="10"/>
  <c r="AU16" i="10"/>
  <c r="AQ16" i="10"/>
  <c r="AM370" i="10"/>
  <c r="AQ370" i="10"/>
  <c r="AP370" i="10"/>
  <c r="AN371" i="10"/>
  <c r="AW26" i="10"/>
  <c r="AU26" i="10"/>
  <c r="AN27" i="10"/>
  <c r="AV26" i="10"/>
  <c r="AM26" i="10"/>
  <c r="AT26" i="10"/>
  <c r="AQ26" i="10"/>
  <c r="AX26" i="10"/>
  <c r="AP26" i="10"/>
  <c r="E10" i="137"/>
  <c r="E10" i="5"/>
  <c r="I4" i="17" s="1"/>
  <c r="AX205" i="10"/>
  <c r="AT205" i="10"/>
  <c r="AN206" i="10"/>
  <c r="AW205" i="10"/>
  <c r="AM205" i="10"/>
  <c r="AU205" i="10"/>
  <c r="AP205" i="10"/>
  <c r="AV205" i="10"/>
  <c r="AQ205" i="10"/>
  <c r="AU132" i="10"/>
  <c r="AQ132" i="10"/>
  <c r="AW132" i="10"/>
  <c r="AN133" i="10"/>
  <c r="AT132" i="10"/>
  <c r="AP132" i="10"/>
  <c r="AV132" i="10"/>
  <c r="AX132" i="10"/>
  <c r="AM132" i="10"/>
  <c r="E13" i="137"/>
  <c r="E12" i="137"/>
  <c r="E12" i="5"/>
  <c r="K4" i="17" s="1"/>
  <c r="E13" i="5"/>
  <c r="L4" i="17" s="1"/>
  <c r="B21" i="137"/>
  <c r="AW55" i="10"/>
  <c r="AQ55" i="10"/>
  <c r="AV55" i="10"/>
  <c r="AP55" i="10"/>
  <c r="AX55" i="10"/>
  <c r="AU55" i="10"/>
  <c r="AM55" i="10"/>
  <c r="AT55" i="10"/>
  <c r="AN56" i="10"/>
  <c r="N412" i="10"/>
  <c r="AV99" i="10"/>
  <c r="AN100" i="10"/>
  <c r="AX99" i="10"/>
  <c r="AM99" i="10"/>
  <c r="AU99" i="10"/>
  <c r="AP99" i="10"/>
  <c r="AT99" i="10"/>
  <c r="AW99" i="10"/>
  <c r="AQ99" i="10"/>
  <c r="AN398" i="10"/>
  <c r="AP397" i="10"/>
  <c r="AQ397" i="10"/>
  <c r="AM397" i="10"/>
  <c r="AV199" i="10"/>
  <c r="AX199" i="10"/>
  <c r="AP199" i="10"/>
  <c r="AT199" i="10"/>
  <c r="AM199" i="10"/>
  <c r="AU199" i="10"/>
  <c r="AN200" i="10"/>
  <c r="AW199" i="10"/>
  <c r="AQ199" i="10"/>
  <c r="AV224" i="10"/>
  <c r="AW224" i="10"/>
  <c r="AP224" i="10"/>
  <c r="AT224" i="10"/>
  <c r="AQ224" i="10"/>
  <c r="AU224" i="10"/>
  <c r="AM224" i="10"/>
  <c r="AX224" i="10"/>
  <c r="AN225" i="10"/>
  <c r="AN349" i="10"/>
  <c r="AQ348" i="10"/>
  <c r="AP348" i="10"/>
  <c r="AM348" i="10"/>
  <c r="AX192" i="10"/>
  <c r="AM192" i="10"/>
  <c r="AW192" i="10"/>
  <c r="AQ192" i="10"/>
  <c r="AV192" i="10"/>
  <c r="AU192" i="10"/>
  <c r="AN193" i="10"/>
  <c r="AT192" i="10"/>
  <c r="AP192" i="10"/>
  <c r="AW158" i="10"/>
  <c r="AQ158" i="10"/>
  <c r="AU158" i="10"/>
  <c r="AM158" i="10"/>
  <c r="AX158" i="10"/>
  <c r="AP158" i="10"/>
  <c r="AV158" i="10"/>
  <c r="AT158" i="10"/>
  <c r="AN159" i="10"/>
  <c r="AX45" i="10"/>
  <c r="AV45" i="10"/>
  <c r="AQ45" i="10"/>
  <c r="AW45" i="10"/>
  <c r="AT45" i="10"/>
  <c r="AN46" i="10"/>
  <c r="AM45" i="10"/>
  <c r="AU45" i="10"/>
  <c r="AP45" i="10"/>
  <c r="AU126" i="10"/>
  <c r="AM126" i="10"/>
  <c r="AT126" i="10"/>
  <c r="AQ126" i="10"/>
  <c r="AW126" i="10"/>
  <c r="AX126" i="10"/>
  <c r="AN127" i="10"/>
  <c r="AV126" i="10"/>
  <c r="AP126" i="10"/>
  <c r="AM362" i="10"/>
  <c r="AQ362" i="10"/>
  <c r="AP362" i="10"/>
  <c r="AN363" i="10"/>
  <c r="AM383" i="10"/>
  <c r="AQ383" i="10"/>
  <c r="AN384" i="10"/>
  <c r="AP383" i="10"/>
  <c r="AH412" i="10"/>
  <c r="AT78" i="10"/>
  <c r="AP78" i="10"/>
  <c r="AX78" i="10"/>
  <c r="AV78" i="10"/>
  <c r="AQ78" i="10"/>
  <c r="AW78" i="10"/>
  <c r="AM78" i="10"/>
  <c r="AU78" i="10"/>
  <c r="AN79" i="10"/>
  <c r="AV17" i="10"/>
  <c r="AM17" i="10"/>
  <c r="AW17" i="10"/>
  <c r="AQ17" i="10"/>
  <c r="AU17" i="10"/>
  <c r="AN18" i="10"/>
  <c r="AX17" i="10"/>
  <c r="AT17" i="10"/>
  <c r="AP17" i="10"/>
  <c r="AM390" i="10"/>
  <c r="AQ390" i="10"/>
  <c r="AN391" i="10"/>
  <c r="AP390" i="10"/>
  <c r="AX233" i="10"/>
  <c r="AQ233" i="10"/>
  <c r="AV233" i="10"/>
  <c r="AW233" i="10"/>
  <c r="AN234" i="10"/>
  <c r="AU233" i="10"/>
  <c r="AM233" i="10"/>
  <c r="AT233" i="10"/>
  <c r="AP233" i="10"/>
  <c r="N23" i="139"/>
  <c r="N25" i="137" s="1"/>
  <c r="M23" i="139"/>
  <c r="M25" i="137" s="1"/>
  <c r="E413" i="10"/>
  <c r="AN350" i="10"/>
  <c r="AP349" i="10"/>
  <c r="AQ349" i="10"/>
  <c r="AM349" i="10"/>
  <c r="AX244" i="10"/>
  <c r="AQ244" i="10"/>
  <c r="AW244" i="10"/>
  <c r="AT244" i="10"/>
  <c r="AM244" i="10"/>
  <c r="AV244" i="10"/>
  <c r="AP244" i="10"/>
  <c r="AU244" i="10"/>
  <c r="AN245" i="10"/>
  <c r="AV175" i="10"/>
  <c r="AP175" i="10"/>
  <c r="AU175" i="10"/>
  <c r="AN176" i="10"/>
  <c r="AT175" i="10"/>
  <c r="AW175" i="10"/>
  <c r="AM175" i="10"/>
  <c r="AX175" i="10"/>
  <c r="AQ175" i="10"/>
  <c r="AW37" i="10"/>
  <c r="AQ37" i="10"/>
  <c r="AV37" i="10"/>
  <c r="AN38" i="10"/>
  <c r="AT37" i="10"/>
  <c r="AP37" i="10"/>
  <c r="AX37" i="10"/>
  <c r="AU37" i="10"/>
  <c r="AM37" i="10"/>
  <c r="AW75" i="10"/>
  <c r="AP75" i="10"/>
  <c r="AU75" i="10"/>
  <c r="AN76" i="10"/>
  <c r="AX75" i="10"/>
  <c r="AV75" i="10"/>
  <c r="AM75" i="10"/>
  <c r="AT75" i="10"/>
  <c r="AQ75" i="10"/>
  <c r="AN378" i="10"/>
  <c r="AQ377" i="10"/>
  <c r="AP377" i="10"/>
  <c r="AM377" i="10"/>
  <c r="Q413" i="10"/>
  <c r="AN405" i="10"/>
  <c r="AM404" i="10"/>
  <c r="AQ404" i="10"/>
  <c r="AP404" i="10"/>
  <c r="AU20" i="10"/>
  <c r="AV20" i="10"/>
  <c r="AN21" i="10"/>
  <c r="AT20" i="10"/>
  <c r="AP20" i="10"/>
  <c r="AW20" i="10"/>
  <c r="AM20" i="10"/>
  <c r="AX20" i="10"/>
  <c r="AQ20" i="10"/>
  <c r="AN366" i="10"/>
  <c r="AP365" i="10"/>
  <c r="AQ365" i="10"/>
  <c r="AM365" i="10"/>
  <c r="AX58" i="10"/>
  <c r="AQ58" i="10"/>
  <c r="AW58" i="10"/>
  <c r="AN59" i="10"/>
  <c r="AU58" i="10"/>
  <c r="AV58" i="10"/>
  <c r="AP58" i="10"/>
  <c r="AT58" i="10"/>
  <c r="AM58" i="10"/>
  <c r="AX184" i="10"/>
  <c r="AW184" i="10"/>
  <c r="AM184" i="10"/>
  <c r="AT184" i="10"/>
  <c r="AP184" i="10"/>
  <c r="AV184" i="10"/>
  <c r="AQ184" i="10"/>
  <c r="AU184" i="10"/>
  <c r="AN185" i="10"/>
  <c r="AU273" i="10"/>
  <c r="AN274" i="10"/>
  <c r="AT273" i="10"/>
  <c r="AQ273" i="10"/>
  <c r="AV273" i="10"/>
  <c r="AM273" i="10"/>
  <c r="AW273" i="10"/>
  <c r="AX273" i="10"/>
  <c r="AP273" i="10"/>
  <c r="AN394" i="10"/>
  <c r="AQ393" i="10"/>
  <c r="AP393" i="10"/>
  <c r="AM393" i="10"/>
  <c r="N23" i="137" l="1"/>
  <c r="E13" i="138"/>
  <c r="E13" i="139"/>
  <c r="E10" i="138"/>
  <c r="E10" i="139"/>
  <c r="AF74" i="137"/>
  <c r="AP75" i="139"/>
  <c r="AT34" i="137"/>
  <c r="AL89" i="138"/>
  <c r="AB45" i="137"/>
  <c r="AL90" i="5"/>
  <c r="AL73" i="139"/>
  <c r="AB72" i="137"/>
  <c r="AP32" i="137"/>
  <c r="AL96" i="138"/>
  <c r="AB52" i="137"/>
  <c r="AL97" i="5"/>
  <c r="E12" i="138"/>
  <c r="E12" i="139"/>
  <c r="AP68" i="5"/>
  <c r="AF23" i="137"/>
  <c r="AP67" i="138"/>
  <c r="AD75" i="137"/>
  <c r="AN76" i="139"/>
  <c r="AR35" i="137"/>
  <c r="AP66" i="139"/>
  <c r="AT25" i="137"/>
  <c r="AF65" i="137"/>
  <c r="AP30" i="137"/>
  <c r="K43" i="137" s="1"/>
  <c r="AL71" i="139"/>
  <c r="G38" i="139" s="1"/>
  <c r="AB70" i="137"/>
  <c r="AP83" i="138"/>
  <c r="AF39" i="137"/>
  <c r="AN41" i="137"/>
  <c r="M126" i="137" s="1"/>
  <c r="AJ82" i="139"/>
  <c r="L82" i="139" s="1"/>
  <c r="Z81" i="137"/>
  <c r="AJ70" i="138"/>
  <c r="L70" i="138" s="1"/>
  <c r="AJ71" i="5"/>
  <c r="L71" i="5" s="1"/>
  <c r="Z26" i="137"/>
  <c r="M72" i="137" s="1"/>
  <c r="AN74" i="139"/>
  <c r="AR33" i="137"/>
  <c r="AD73" i="137"/>
  <c r="AL77" i="5"/>
  <c r="AB32" i="137"/>
  <c r="AL76" i="138"/>
  <c r="AF63" i="137"/>
  <c r="AP64" i="139"/>
  <c r="AT23" i="137"/>
  <c r="AJ97" i="138"/>
  <c r="L97" i="138" s="1"/>
  <c r="Z53" i="137"/>
  <c r="M99" i="137" s="1"/>
  <c r="AJ98" i="5"/>
  <c r="L98" i="5" s="1"/>
  <c r="AL67" i="138"/>
  <c r="AB23" i="137"/>
  <c r="AL68" i="5"/>
  <c r="AF79" i="137"/>
  <c r="AP80" i="139"/>
  <c r="AT39" i="137"/>
  <c r="AN75" i="5"/>
  <c r="AD30" i="137"/>
  <c r="AN74" i="138"/>
  <c r="AD79" i="137"/>
  <c r="AN80" i="139"/>
  <c r="AR39" i="137"/>
  <c r="AP87" i="5"/>
  <c r="AP86" i="138"/>
  <c r="AF42" i="137"/>
  <c r="AN96" i="138"/>
  <c r="AN97" i="5"/>
  <c r="AD52" i="137"/>
  <c r="AL74" i="5"/>
  <c r="AB29" i="137"/>
  <c r="AL73" i="138"/>
  <c r="AF25" i="137"/>
  <c r="AP69" i="138"/>
  <c r="AP70" i="5"/>
  <c r="AP102" i="5"/>
  <c r="J42" i="5" s="1"/>
  <c r="AF57" i="137"/>
  <c r="N41" i="137" s="1"/>
  <c r="AP101" i="138"/>
  <c r="J41" i="138" s="1"/>
  <c r="AN91" i="5"/>
  <c r="AD46" i="137"/>
  <c r="AN90" i="138"/>
  <c r="AF28" i="137"/>
  <c r="AP72" i="138"/>
  <c r="AP73" i="5"/>
  <c r="AD56" i="137"/>
  <c r="AN100" i="138"/>
  <c r="AN101" i="5"/>
  <c r="AP89" i="5"/>
  <c r="AP88" i="138"/>
  <c r="AF44" i="137"/>
  <c r="AJ72" i="5"/>
  <c r="L72" i="5" s="1"/>
  <c r="AJ71" i="138"/>
  <c r="L71" i="138" s="1"/>
  <c r="Z27" i="137"/>
  <c r="AL62" i="139"/>
  <c r="AP21" i="137"/>
  <c r="AB61" i="137"/>
  <c r="AN67" i="139"/>
  <c r="AR26" i="137"/>
  <c r="AD66" i="137"/>
  <c r="AB30" i="137"/>
  <c r="AL74" i="138"/>
  <c r="AL75" i="5"/>
  <c r="Z49" i="137"/>
  <c r="M95" i="137" s="1"/>
  <c r="AJ93" i="138"/>
  <c r="L93" i="138" s="1"/>
  <c r="AJ94" i="5"/>
  <c r="L94" i="5" s="1"/>
  <c r="S34" i="138"/>
  <c r="S33" i="138"/>
  <c r="AP81" i="138"/>
  <c r="AF37" i="137"/>
  <c r="AP82" i="5"/>
  <c r="AL64" i="139"/>
  <c r="AP23" i="137"/>
  <c r="AB63" i="137"/>
  <c r="AT41" i="137"/>
  <c r="AP82" i="139"/>
  <c r="AF81" i="137"/>
  <c r="AN95" i="5"/>
  <c r="AN94" i="138"/>
  <c r="AD50" i="137"/>
  <c r="AJ85" i="138"/>
  <c r="L85" i="138" s="1"/>
  <c r="Z41" i="137"/>
  <c r="M87" i="137" s="1"/>
  <c r="AJ86" i="5"/>
  <c r="L86" i="5" s="1"/>
  <c r="AJ94" i="138"/>
  <c r="L94" i="138" s="1"/>
  <c r="AJ95" i="5"/>
  <c r="L95" i="5" s="1"/>
  <c r="Z50" i="137"/>
  <c r="AF17" i="139"/>
  <c r="AG7" i="139" s="1"/>
  <c r="Q17" i="137"/>
  <c r="R17" i="137" s="1"/>
  <c r="AF17" i="138"/>
  <c r="AG7" i="138" s="1"/>
  <c r="AD58" i="137"/>
  <c r="AN102" i="138"/>
  <c r="AN103" i="5"/>
  <c r="AJ102" i="138"/>
  <c r="L102" i="138" s="1"/>
  <c r="Z58" i="137"/>
  <c r="AJ103" i="5"/>
  <c r="L103" i="5" s="1"/>
  <c r="AL81" i="138"/>
  <c r="AL82" i="5"/>
  <c r="AB37" i="137"/>
  <c r="AN100" i="5"/>
  <c r="AD55" i="137"/>
  <c r="AN99" i="138"/>
  <c r="AJ87" i="138"/>
  <c r="L87" i="138" s="1"/>
  <c r="Z43" i="137"/>
  <c r="AJ88" i="5"/>
  <c r="L88" i="5" s="1"/>
  <c r="AL74" i="139"/>
  <c r="AB73" i="137"/>
  <c r="AP33" i="137"/>
  <c r="AN88" i="138"/>
  <c r="AD44" i="137"/>
  <c r="AN89" i="5"/>
  <c r="AL99" i="138"/>
  <c r="AB55" i="137"/>
  <c r="AL100" i="5"/>
  <c r="AN90" i="5"/>
  <c r="AD45" i="137"/>
  <c r="AN89" i="138"/>
  <c r="AD25" i="137"/>
  <c r="AN70" i="5"/>
  <c r="AN69" i="138"/>
  <c r="P23" i="138"/>
  <c r="P24" i="137" s="1"/>
  <c r="AN66" i="5"/>
  <c r="AN65" i="138"/>
  <c r="P23" i="137"/>
  <c r="AD21" i="137"/>
  <c r="AB40" i="137"/>
  <c r="AL84" i="138"/>
  <c r="AL85" i="5"/>
  <c r="AN73" i="5"/>
  <c r="AD28" i="137"/>
  <c r="AN72" i="138"/>
  <c r="AL75" i="139"/>
  <c r="AP34" i="137"/>
  <c r="AB74" i="137"/>
  <c r="AJ78" i="139"/>
  <c r="L78" i="139" s="1"/>
  <c r="AN37" i="137"/>
  <c r="Z77" i="137"/>
  <c r="AL91" i="138"/>
  <c r="AL92" i="5"/>
  <c r="AB47" i="137"/>
  <c r="AP62" i="139"/>
  <c r="AF61" i="137"/>
  <c r="AT21" i="137"/>
  <c r="G23" i="137"/>
  <c r="AJ91" i="5"/>
  <c r="L91" i="5" s="1"/>
  <c r="AJ90" i="138"/>
  <c r="L90" i="138" s="1"/>
  <c r="Z46" i="137"/>
  <c r="M92" i="137" s="1"/>
  <c r="AF30" i="137"/>
  <c r="AP74" i="138"/>
  <c r="AP75" i="5"/>
  <c r="AJ89" i="138"/>
  <c r="L89" i="138" s="1"/>
  <c r="AJ90" i="5"/>
  <c r="L90" i="5" s="1"/>
  <c r="Z45" i="137"/>
  <c r="AL81" i="139"/>
  <c r="AP40" i="137"/>
  <c r="AB80" i="137"/>
  <c r="AB51" i="137"/>
  <c r="AL96" i="5"/>
  <c r="AL95" i="138"/>
  <c r="AF48" i="137"/>
  <c r="AP93" i="5"/>
  <c r="AP92" i="138"/>
  <c r="AP84" i="138"/>
  <c r="AF40" i="137"/>
  <c r="AP85" i="5"/>
  <c r="AR38" i="137"/>
  <c r="AN79" i="139"/>
  <c r="AH35" i="139" s="1"/>
  <c r="AD78" i="137"/>
  <c r="Z48" i="137"/>
  <c r="AJ93" i="5"/>
  <c r="L93" i="5" s="1"/>
  <c r="AJ92" i="138"/>
  <c r="L92" i="138" s="1"/>
  <c r="AF56" i="137"/>
  <c r="AP101" i="5"/>
  <c r="AP100" i="138"/>
  <c r="AL71" i="5"/>
  <c r="AB26" i="137"/>
  <c r="AL70" i="138"/>
  <c r="AJ65" i="139"/>
  <c r="L65" i="139" s="1"/>
  <c r="AN24" i="137"/>
  <c r="M109" i="137" s="1"/>
  <c r="Z64" i="137"/>
  <c r="AJ68" i="139"/>
  <c r="L68" i="139" s="1"/>
  <c r="AN27" i="137"/>
  <c r="Z67" i="137"/>
  <c r="AF75" i="137"/>
  <c r="AT35" i="137"/>
  <c r="AP76" i="139"/>
  <c r="AP90" i="138"/>
  <c r="AF46" i="137"/>
  <c r="AP91" i="5"/>
  <c r="AF43" i="137"/>
  <c r="N35" i="137" s="1"/>
  <c r="AP87" i="138"/>
  <c r="AP88" i="5"/>
  <c r="Z65" i="137"/>
  <c r="AN25" i="137"/>
  <c r="M110" i="137" s="1"/>
  <c r="AJ66" i="139"/>
  <c r="L66" i="139" s="1"/>
  <c r="AJ77" i="5"/>
  <c r="L77" i="5" s="1"/>
  <c r="Z32" i="137"/>
  <c r="M78" i="137" s="1"/>
  <c r="AJ76" i="138"/>
  <c r="L76" i="138" s="1"/>
  <c r="AJ87" i="5"/>
  <c r="L87" i="5" s="1"/>
  <c r="AJ86" i="138"/>
  <c r="L86" i="138" s="1"/>
  <c r="Z42" i="137"/>
  <c r="M88" i="137" s="1"/>
  <c r="AP70" i="138"/>
  <c r="AF26" i="137"/>
  <c r="AP71" i="5"/>
  <c r="AP104" i="5"/>
  <c r="AP103" i="138"/>
  <c r="AF59" i="137"/>
  <c r="AR41" i="137"/>
  <c r="AD81" i="137"/>
  <c r="AN82" i="139"/>
  <c r="AN82" i="5"/>
  <c r="AD37" i="137"/>
  <c r="AN81" i="138"/>
  <c r="AL76" i="5"/>
  <c r="AL75" i="138"/>
  <c r="AB31" i="137"/>
  <c r="AL88" i="138"/>
  <c r="AB44" i="137"/>
  <c r="AL89" i="5"/>
  <c r="AB39" i="137"/>
  <c r="AL83" i="138"/>
  <c r="AJ73" i="138"/>
  <c r="L73" i="138" s="1"/>
  <c r="Z29" i="137"/>
  <c r="M75" i="137" s="1"/>
  <c r="AJ74" i="5"/>
  <c r="L74" i="5" s="1"/>
  <c r="AJ78" i="5"/>
  <c r="L78" i="5" s="1"/>
  <c r="Z33" i="137"/>
  <c r="AJ77" i="138"/>
  <c r="L77" i="138" s="1"/>
  <c r="AF78" i="137"/>
  <c r="AT38" i="137"/>
  <c r="AP79" i="139"/>
  <c r="J35" i="139" s="1"/>
  <c r="AJ65" i="138"/>
  <c r="L65" i="138" s="1"/>
  <c r="AJ66" i="5"/>
  <c r="Z21" i="137"/>
  <c r="AP81" i="139"/>
  <c r="AF80" i="137"/>
  <c r="AT40" i="137"/>
  <c r="AB57" i="137"/>
  <c r="K41" i="137" s="1"/>
  <c r="AL102" i="5"/>
  <c r="G42" i="5" s="1"/>
  <c r="AL101" i="138"/>
  <c r="G41" i="138" s="1"/>
  <c r="AJ101" i="138"/>
  <c r="L101" i="138" s="1"/>
  <c r="Z57" i="137"/>
  <c r="AJ102" i="5"/>
  <c r="L102" i="5" s="1"/>
  <c r="AN29" i="137"/>
  <c r="M114" i="137" s="1"/>
  <c r="AJ70" i="139"/>
  <c r="L70" i="139" s="1"/>
  <c r="Z69" i="137"/>
  <c r="Z61" i="137"/>
  <c r="AJ62" i="139"/>
  <c r="L62" i="139" s="1"/>
  <c r="AN21" i="137"/>
  <c r="AD76" i="137"/>
  <c r="AR36" i="137"/>
  <c r="AN77" i="139"/>
  <c r="AJ80" i="138"/>
  <c r="L80" i="138" s="1"/>
  <c r="Z36" i="137"/>
  <c r="M82" i="137" s="1"/>
  <c r="AJ81" i="5"/>
  <c r="L81" i="5" s="1"/>
  <c r="AB49" i="137"/>
  <c r="AL93" i="138"/>
  <c r="AL94" i="5"/>
  <c r="S31" i="138"/>
  <c r="Z78" i="137"/>
  <c r="AJ79" i="139"/>
  <c r="L79" i="139" s="1"/>
  <c r="AN38" i="137"/>
  <c r="AP95" i="5"/>
  <c r="AF50" i="137"/>
  <c r="AP94" i="138"/>
  <c r="AD70" i="137"/>
  <c r="AR30" i="137"/>
  <c r="AA16" i="137" s="1"/>
  <c r="AN71" i="139"/>
  <c r="AH38" i="139" s="1"/>
  <c r="AP35" i="137"/>
  <c r="AL76" i="139"/>
  <c r="AB75" i="137"/>
  <c r="AP100" i="5"/>
  <c r="AF55" i="137"/>
  <c r="AP99" i="138"/>
  <c r="AN81" i="139"/>
  <c r="AR40" i="137"/>
  <c r="AD80" i="137"/>
  <c r="AF52" i="137"/>
  <c r="AP96" i="138"/>
  <c r="AP97" i="5"/>
  <c r="AT32" i="137"/>
  <c r="AP73" i="139"/>
  <c r="AF72" i="137"/>
  <c r="AJ69" i="138"/>
  <c r="L69" i="138" s="1"/>
  <c r="AJ70" i="5"/>
  <c r="L70" i="5" s="1"/>
  <c r="Z25" i="137"/>
  <c r="M71" i="137" s="1"/>
  <c r="AN62" i="139"/>
  <c r="P23" i="139"/>
  <c r="P25" i="137" s="1"/>
  <c r="AR21" i="137"/>
  <c r="AD61" i="137"/>
  <c r="AL98" i="138"/>
  <c r="AL99" i="5"/>
  <c r="AB54" i="137"/>
  <c r="AF66" i="137"/>
  <c r="AP67" i="139"/>
  <c r="AT26" i="137"/>
  <c r="AG14" i="139"/>
  <c r="E9" i="139"/>
  <c r="H23" i="139" s="1"/>
  <c r="H25" i="137" s="1"/>
  <c r="E9" i="138"/>
  <c r="H23" i="138" s="1"/>
  <c r="H24" i="137" s="1"/>
  <c r="H23" i="137"/>
  <c r="R12" i="137"/>
  <c r="AL102" i="138"/>
  <c r="AB58" i="137"/>
  <c r="AL103" i="5"/>
  <c r="AT29" i="137"/>
  <c r="AP70" i="139"/>
  <c r="AF69" i="137"/>
  <c r="AB68" i="137"/>
  <c r="AP28" i="137"/>
  <c r="AL69" i="139"/>
  <c r="AJ85" i="5"/>
  <c r="L85" i="5" s="1"/>
  <c r="AJ84" i="138"/>
  <c r="L84" i="138" s="1"/>
  <c r="Z40" i="137"/>
  <c r="AN83" i="5"/>
  <c r="AN82" i="138"/>
  <c r="AD38" i="137"/>
  <c r="AN72" i="139"/>
  <c r="AD71" i="137"/>
  <c r="AR31" i="137"/>
  <c r="AL78" i="139"/>
  <c r="G37" i="139" s="1"/>
  <c r="AB77" i="137"/>
  <c r="AP37" i="137"/>
  <c r="Z47" i="137"/>
  <c r="M93" i="137" s="1"/>
  <c r="AJ92" i="5"/>
  <c r="L92" i="5" s="1"/>
  <c r="AJ91" i="138"/>
  <c r="L91" i="138" s="1"/>
  <c r="AN93" i="138"/>
  <c r="AD49" i="137"/>
  <c r="AN94" i="5"/>
  <c r="AD23" i="137"/>
  <c r="AN67" i="138"/>
  <c r="AN68" i="5"/>
  <c r="AN64" i="139"/>
  <c r="AD63" i="137"/>
  <c r="AR23" i="137"/>
  <c r="AD41" i="137"/>
  <c r="AN85" i="138"/>
  <c r="AN86" i="5"/>
  <c r="AP26" i="137"/>
  <c r="AL67" i="139"/>
  <c r="AB66" i="137"/>
  <c r="AL101" i="5"/>
  <c r="AL100" i="138"/>
  <c r="AB56" i="137"/>
  <c r="AJ101" i="5"/>
  <c r="L101" i="5" s="1"/>
  <c r="Z56" i="137"/>
  <c r="M102" i="137" s="1"/>
  <c r="AJ100" i="138"/>
  <c r="L100" i="138" s="1"/>
  <c r="AN74" i="5"/>
  <c r="AD29" i="137"/>
  <c r="AN73" i="138"/>
  <c r="AN102" i="5"/>
  <c r="AH42" i="5" s="1"/>
  <c r="AD57" i="137"/>
  <c r="AA14" i="137" s="1"/>
  <c r="AN101" i="138"/>
  <c r="AH41" i="138" s="1"/>
  <c r="AF77" i="137"/>
  <c r="AT37" i="137"/>
  <c r="AP78" i="139"/>
  <c r="J37" i="139" s="1"/>
  <c r="AL82" i="138"/>
  <c r="AL83" i="5"/>
  <c r="AB38" i="137"/>
  <c r="Z52" i="137"/>
  <c r="AJ97" i="5"/>
  <c r="L97" i="5" s="1"/>
  <c r="AJ96" i="138"/>
  <c r="L96" i="138" s="1"/>
  <c r="AN40" i="137"/>
  <c r="M125" i="137" s="1"/>
  <c r="AJ81" i="139"/>
  <c r="L81" i="139" s="1"/>
  <c r="Z80" i="137"/>
  <c r="AP72" i="139"/>
  <c r="AF71" i="137"/>
  <c r="AT31" i="137"/>
  <c r="Z79" i="137"/>
  <c r="AN39" i="137"/>
  <c r="AJ80" i="139"/>
  <c r="L80" i="139" s="1"/>
  <c r="AF70" i="137"/>
  <c r="AP71" i="139"/>
  <c r="J38" i="139" s="1"/>
  <c r="AT30" i="137"/>
  <c r="N43" i="137" s="1"/>
  <c r="AN79" i="5"/>
  <c r="AD34" i="137"/>
  <c r="AN78" i="138"/>
  <c r="AD62" i="137"/>
  <c r="AN63" i="139"/>
  <c r="AR22" i="137"/>
  <c r="AP36" i="137"/>
  <c r="AL77" i="139"/>
  <c r="AB76" i="137"/>
  <c r="AF27" i="137"/>
  <c r="AP71" i="138"/>
  <c r="AP72" i="5"/>
  <c r="AN31" i="137"/>
  <c r="AJ72" i="139"/>
  <c r="L72" i="139" s="1"/>
  <c r="Z71" i="137"/>
  <c r="AP66" i="138"/>
  <c r="AF22" i="137"/>
  <c r="AP67" i="5"/>
  <c r="AL68" i="139"/>
  <c r="G36" i="139" s="1"/>
  <c r="AP27" i="137"/>
  <c r="AB67" i="137"/>
  <c r="AD31" i="137"/>
  <c r="AN76" i="5"/>
  <c r="AN75" i="138"/>
  <c r="AN77" i="5"/>
  <c r="AD32" i="137"/>
  <c r="AN76" i="138"/>
  <c r="AP78" i="5"/>
  <c r="AF33" i="137"/>
  <c r="AP77" i="138"/>
  <c r="AD39" i="137"/>
  <c r="AN83" i="138"/>
  <c r="AN66" i="139"/>
  <c r="AR25" i="137"/>
  <c r="AD65" i="137"/>
  <c r="AL72" i="138"/>
  <c r="AL73" i="5"/>
  <c r="AB28" i="137"/>
  <c r="AJ72" i="138"/>
  <c r="L72" i="138" s="1"/>
  <c r="AJ73" i="5"/>
  <c r="L73" i="5" s="1"/>
  <c r="Z28" i="137"/>
  <c r="M74" i="137" s="1"/>
  <c r="AL87" i="5"/>
  <c r="AB42" i="137"/>
  <c r="AL86" i="138"/>
  <c r="AL98" i="5"/>
  <c r="AL97" i="138"/>
  <c r="AB53" i="137"/>
  <c r="AP77" i="5"/>
  <c r="AF32" i="137"/>
  <c r="AP76" i="138"/>
  <c r="AF53" i="137"/>
  <c r="AP97" i="138"/>
  <c r="AP98" i="5"/>
  <c r="AJ67" i="138"/>
  <c r="L67" i="138" s="1"/>
  <c r="Z23" i="137"/>
  <c r="M69" i="137" s="1"/>
  <c r="AJ68" i="5"/>
  <c r="L68" i="5" s="1"/>
  <c r="AB22" i="137"/>
  <c r="AL66" i="138"/>
  <c r="AL67" i="5"/>
  <c r="Z22" i="137"/>
  <c r="M68" i="137" s="1"/>
  <c r="AJ66" i="138"/>
  <c r="L66" i="138" s="1"/>
  <c r="AJ67" i="5"/>
  <c r="L67" i="5" s="1"/>
  <c r="AP68" i="138"/>
  <c r="AF24" i="137"/>
  <c r="AP69" i="5"/>
  <c r="AJ88" i="138"/>
  <c r="L88" i="138" s="1"/>
  <c r="Z44" i="137"/>
  <c r="M90" i="137" s="1"/>
  <c r="AJ89" i="5"/>
  <c r="L89" i="5" s="1"/>
  <c r="AR32" i="137"/>
  <c r="AD72" i="137"/>
  <c r="AN73" i="139"/>
  <c r="AP103" i="5"/>
  <c r="J43" i="5" s="1"/>
  <c r="AP102" i="138"/>
  <c r="AF58" i="137"/>
  <c r="AP74" i="5"/>
  <c r="AP73" i="138"/>
  <c r="AF29" i="137"/>
  <c r="AL65" i="138"/>
  <c r="AB21" i="137"/>
  <c r="AL66" i="5"/>
  <c r="AF51" i="137"/>
  <c r="AP96" i="5"/>
  <c r="AP95" i="138"/>
  <c r="AL71" i="138"/>
  <c r="AB27" i="137"/>
  <c r="AL72" i="5"/>
  <c r="AL70" i="139"/>
  <c r="AP29" i="137"/>
  <c r="AB69" i="137"/>
  <c r="AL80" i="138"/>
  <c r="AL81" i="5"/>
  <c r="AB36" i="137"/>
  <c r="AN78" i="5"/>
  <c r="AD33" i="137"/>
  <c r="AN77" i="138"/>
  <c r="AJ75" i="5"/>
  <c r="L75" i="5" s="1"/>
  <c r="Z30" i="137"/>
  <c r="M76" i="137" s="1"/>
  <c r="AJ74" i="138"/>
  <c r="L74" i="138" s="1"/>
  <c r="AJ79" i="138"/>
  <c r="L79" i="138" s="1"/>
  <c r="AJ80" i="5"/>
  <c r="L80" i="5" s="1"/>
  <c r="Z35" i="137"/>
  <c r="M81" i="137" s="1"/>
  <c r="S32" i="138"/>
  <c r="AN78" i="139"/>
  <c r="AH37" i="139" s="1"/>
  <c r="AR37" i="137"/>
  <c r="AD77" i="137"/>
  <c r="AL69" i="138"/>
  <c r="AB25" i="137"/>
  <c r="AL70" i="5"/>
  <c r="AB41" i="137"/>
  <c r="AL85" i="138"/>
  <c r="AL86" i="5"/>
  <c r="AF45" i="137"/>
  <c r="AP89" i="138"/>
  <c r="AP90" i="5"/>
  <c r="AN92" i="5"/>
  <c r="AN91" i="138"/>
  <c r="AD47" i="137"/>
  <c r="AN72" i="5"/>
  <c r="AN71" i="138"/>
  <c r="AD27" i="137"/>
  <c r="AL95" i="5"/>
  <c r="AL94" i="138"/>
  <c r="AB50" i="137"/>
  <c r="AJ69" i="5"/>
  <c r="L69" i="5" s="1"/>
  <c r="Z24" i="137"/>
  <c r="M70" i="137" s="1"/>
  <c r="AJ68" i="138"/>
  <c r="L68" i="138" s="1"/>
  <c r="AL68" i="138"/>
  <c r="AB24" i="137"/>
  <c r="AL69" i="5"/>
  <c r="AN71" i="5"/>
  <c r="AD26" i="137"/>
  <c r="AN70" i="138"/>
  <c r="AG11" i="139"/>
  <c r="AG12" i="138"/>
  <c r="AG13" i="139"/>
  <c r="AT22" i="137"/>
  <c r="AF62" i="137"/>
  <c r="AP63" i="139"/>
  <c r="AT28" i="137"/>
  <c r="AF68" i="137"/>
  <c r="AP69" i="139"/>
  <c r="AP65" i="138"/>
  <c r="AF21" i="137"/>
  <c r="AP66" i="5"/>
  <c r="AL87" i="138"/>
  <c r="AB43" i="137"/>
  <c r="AL88" i="5"/>
  <c r="G36" i="5" s="1"/>
  <c r="AN66" i="138"/>
  <c r="AD22" i="137"/>
  <c r="AN67" i="5"/>
  <c r="Z73" i="137"/>
  <c r="AN33" i="137"/>
  <c r="AJ74" i="139"/>
  <c r="L74" i="139" s="1"/>
  <c r="AN95" i="138"/>
  <c r="AD51" i="137"/>
  <c r="AN96" i="5"/>
  <c r="AF54" i="137"/>
  <c r="AP98" i="138"/>
  <c r="AP99" i="5"/>
  <c r="AP68" i="139"/>
  <c r="J36" i="139" s="1"/>
  <c r="AF67" i="137"/>
  <c r="AT27" i="137"/>
  <c r="AD35" i="137"/>
  <c r="AN79" i="138"/>
  <c r="AN80" i="5"/>
  <c r="AN26" i="137"/>
  <c r="M111" i="137" s="1"/>
  <c r="AJ67" i="139"/>
  <c r="L67" i="139" s="1"/>
  <c r="Z66" i="137"/>
  <c r="AB46" i="137"/>
  <c r="AL90" i="138"/>
  <c r="AL91" i="5"/>
  <c r="AR28" i="137"/>
  <c r="AN69" i="139"/>
  <c r="AD68" i="137"/>
  <c r="AF36" i="137"/>
  <c r="AP80" i="138"/>
  <c r="AP81" i="5"/>
  <c r="AJ73" i="139"/>
  <c r="L73" i="139" s="1"/>
  <c r="Z72" i="137"/>
  <c r="AN32" i="137"/>
  <c r="M117" i="137" s="1"/>
  <c r="AD42" i="137"/>
  <c r="AN87" i="5"/>
  <c r="AN86" i="138"/>
  <c r="AJ95" i="138"/>
  <c r="L95" i="138" s="1"/>
  <c r="AJ96" i="5"/>
  <c r="L96" i="5" s="1"/>
  <c r="Z51" i="137"/>
  <c r="M97" i="137" s="1"/>
  <c r="AB79" i="137"/>
  <c r="AL80" i="139"/>
  <c r="AP39" i="137"/>
  <c r="AL63" i="139"/>
  <c r="AB62" i="137"/>
  <c r="AP22" i="137"/>
  <c r="AJ104" i="5"/>
  <c r="L104" i="5" s="1"/>
  <c r="Z59" i="137"/>
  <c r="M105" i="137" s="1"/>
  <c r="AJ103" i="138"/>
  <c r="L103" i="138" s="1"/>
  <c r="AL103" i="138"/>
  <c r="AL104" i="5"/>
  <c r="AB59" i="137"/>
  <c r="AF76" i="137"/>
  <c r="AP77" i="139"/>
  <c r="AT36" i="137"/>
  <c r="Z38" i="137"/>
  <c r="M84" i="137" s="1"/>
  <c r="AJ83" i="5"/>
  <c r="L83" i="5" s="1"/>
  <c r="AJ82" i="138"/>
  <c r="L82" i="138" s="1"/>
  <c r="AF38" i="137"/>
  <c r="AP83" i="5"/>
  <c r="AP82" i="138"/>
  <c r="AN22" i="137"/>
  <c r="M107" i="137" s="1"/>
  <c r="AJ63" i="139"/>
  <c r="L63" i="139" s="1"/>
  <c r="Z62" i="137"/>
  <c r="Z70" i="137"/>
  <c r="AN30" i="137"/>
  <c r="AJ71" i="139"/>
  <c r="L71" i="139" s="1"/>
  <c r="AB48" i="137"/>
  <c r="AL92" i="138"/>
  <c r="AL93" i="5"/>
  <c r="AN36" i="137"/>
  <c r="M121" i="137" s="1"/>
  <c r="Z76" i="137"/>
  <c r="AJ77" i="139"/>
  <c r="L77" i="139" s="1"/>
  <c r="AN68" i="139"/>
  <c r="AH36" i="139" s="1"/>
  <c r="AD67" i="137"/>
  <c r="AR27" i="137"/>
  <c r="AN75" i="139"/>
  <c r="AR34" i="137"/>
  <c r="AD74" i="137"/>
  <c r="AP41" i="137"/>
  <c r="AL82" i="139"/>
  <c r="AB81" i="137"/>
  <c r="AB71" i="137"/>
  <c r="AP31" i="137"/>
  <c r="AL72" i="139"/>
  <c r="AD59" i="137"/>
  <c r="AN103" i="138"/>
  <c r="AN104" i="5"/>
  <c r="AL65" i="139"/>
  <c r="AB64" i="137"/>
  <c r="AP24" i="137"/>
  <c r="E11" i="139"/>
  <c r="E11" i="138"/>
  <c r="AD53" i="137"/>
  <c r="AN98" i="5"/>
  <c r="AN97" i="138"/>
  <c r="AN87" i="138"/>
  <c r="AD43" i="137"/>
  <c r="AN88" i="5"/>
  <c r="AH36" i="5" s="1"/>
  <c r="AL66" i="139"/>
  <c r="AP25" i="137"/>
  <c r="AB65" i="137"/>
  <c r="AP94" i="5"/>
  <c r="AF49" i="137"/>
  <c r="AP93" i="138"/>
  <c r="AL79" i="5"/>
  <c r="AB34" i="137"/>
  <c r="AL78" i="138"/>
  <c r="Z34" i="137"/>
  <c r="M80" i="137" s="1"/>
  <c r="AJ79" i="5"/>
  <c r="L79" i="5" s="1"/>
  <c r="AJ78" i="138"/>
  <c r="L78" i="138" s="1"/>
  <c r="AN65" i="139"/>
  <c r="AD64" i="137"/>
  <c r="AR24" i="137"/>
  <c r="AJ76" i="5"/>
  <c r="L76" i="5" s="1"/>
  <c r="Z31" i="137"/>
  <c r="M77" i="137" s="1"/>
  <c r="AJ75" i="138"/>
  <c r="L75" i="138" s="1"/>
  <c r="AP65" i="139"/>
  <c r="AF64" i="137"/>
  <c r="AT24" i="137"/>
  <c r="Z39" i="137"/>
  <c r="M85" i="137" s="1"/>
  <c r="AJ83" i="138"/>
  <c r="L83" i="138" s="1"/>
  <c r="AT33" i="137"/>
  <c r="AP74" i="139"/>
  <c r="AF73" i="137"/>
  <c r="AN99" i="5"/>
  <c r="AH41" i="5" s="1"/>
  <c r="AN98" i="138"/>
  <c r="AD54" i="137"/>
  <c r="AL78" i="5"/>
  <c r="AL77" i="138"/>
  <c r="AB33" i="137"/>
  <c r="AN69" i="5"/>
  <c r="AD24" i="137"/>
  <c r="AN68" i="138"/>
  <c r="AD36" i="137"/>
  <c r="AN81" i="5"/>
  <c r="AN80" i="138"/>
  <c r="AP79" i="138"/>
  <c r="AF35" i="137"/>
  <c r="AP80" i="5"/>
  <c r="AL79" i="138"/>
  <c r="AB35" i="137"/>
  <c r="AL80" i="5"/>
  <c r="S35" i="138"/>
  <c r="Z63" i="137"/>
  <c r="AN23" i="137"/>
  <c r="M108" i="137" s="1"/>
  <c r="AJ64" i="139"/>
  <c r="L64" i="139" s="1"/>
  <c r="AB78" i="137"/>
  <c r="AP38" i="137"/>
  <c r="AL79" i="139"/>
  <c r="G35" i="139" s="1"/>
  <c r="AN35" i="137"/>
  <c r="M120" i="137" s="1"/>
  <c r="Z75" i="137"/>
  <c r="AJ76" i="139"/>
  <c r="L76" i="139" s="1"/>
  <c r="AF34" i="137"/>
  <c r="AP78" i="138"/>
  <c r="AP79" i="5"/>
  <c r="AJ99" i="5"/>
  <c r="L99" i="5" s="1"/>
  <c r="AJ98" i="138"/>
  <c r="L98" i="138" s="1"/>
  <c r="Z54" i="137"/>
  <c r="M22" i="5"/>
  <c r="Z4" i="17" s="1"/>
  <c r="N84" i="5"/>
  <c r="AH84" i="5" s="1"/>
  <c r="H4" i="17"/>
  <c r="AG8" i="139"/>
  <c r="R8" i="137"/>
  <c r="AG12" i="139"/>
  <c r="AF17" i="5"/>
  <c r="AG11" i="5" s="1"/>
  <c r="Q4" i="17" s="1"/>
  <c r="R9" i="137"/>
  <c r="AG8" i="138"/>
  <c r="AJ82" i="5"/>
  <c r="L82" i="5" s="1"/>
  <c r="Z37" i="137"/>
  <c r="M83" i="137" s="1"/>
  <c r="AJ81" i="138"/>
  <c r="L81" i="138" s="1"/>
  <c r="AJ99" i="138"/>
  <c r="L99" i="138" s="1"/>
  <c r="Z55" i="137"/>
  <c r="M101" i="137" s="1"/>
  <c r="AJ100" i="5"/>
  <c r="L100" i="5" s="1"/>
  <c r="AN28" i="137"/>
  <c r="Z68" i="137"/>
  <c r="AJ69" i="139"/>
  <c r="L69" i="139" s="1"/>
  <c r="AN84" i="138"/>
  <c r="AN85" i="5"/>
  <c r="AD40" i="137"/>
  <c r="AP76" i="5"/>
  <c r="AF31" i="137"/>
  <c r="AP75" i="138"/>
  <c r="AP86" i="5"/>
  <c r="AF41" i="137"/>
  <c r="AP85" i="138"/>
  <c r="AN34" i="137"/>
  <c r="M119" i="137" s="1"/>
  <c r="Z74" i="137"/>
  <c r="AJ75" i="139"/>
  <c r="L75" i="139" s="1"/>
  <c r="AF47" i="137"/>
  <c r="AP92" i="5"/>
  <c r="AP91" i="138"/>
  <c r="AN92" i="138"/>
  <c r="AD48" i="137"/>
  <c r="AN93" i="5"/>
  <c r="AH38" i="5" s="1"/>
  <c r="AR29" i="137"/>
  <c r="AN70" i="139"/>
  <c r="AD69" i="137"/>
  <c r="G38" i="138" l="1"/>
  <c r="N42" i="137"/>
  <c r="AA8" i="137"/>
  <c r="AH40" i="138"/>
  <c r="G39" i="5"/>
  <c r="J42" i="138"/>
  <c r="AG42" i="138" s="1"/>
  <c r="K37" i="137"/>
  <c r="AH35" i="5"/>
  <c r="G37" i="138"/>
  <c r="J33" i="139"/>
  <c r="AG33" i="139" s="1"/>
  <c r="G35" i="138"/>
  <c r="R16" i="137"/>
  <c r="J36" i="5"/>
  <c r="AG36" i="5" s="1"/>
  <c r="AF36" i="5" s="1"/>
  <c r="R10" i="137"/>
  <c r="G38" i="5"/>
  <c r="R15" i="137"/>
  <c r="R14" i="137"/>
  <c r="AH35" i="138"/>
  <c r="G33" i="139"/>
  <c r="J41" i="5"/>
  <c r="R13" i="137"/>
  <c r="K32" i="137"/>
  <c r="AA7" i="137"/>
  <c r="AG14" i="5"/>
  <c r="T4" i="17" s="1"/>
  <c r="AG13" i="138"/>
  <c r="AA5" i="137"/>
  <c r="G32" i="138"/>
  <c r="AG16" i="138"/>
  <c r="AG15" i="138"/>
  <c r="AA13" i="137"/>
  <c r="J34" i="139"/>
  <c r="AG34" i="139" s="1"/>
  <c r="J40" i="138"/>
  <c r="K35" i="137"/>
  <c r="O35" i="137" s="1"/>
  <c r="AG10" i="138"/>
  <c r="AG11" i="138"/>
  <c r="AH32" i="138"/>
  <c r="AH37" i="138"/>
  <c r="AG7" i="5"/>
  <c r="M4" i="17" s="1"/>
  <c r="N40" i="137"/>
  <c r="J32" i="139"/>
  <c r="AG32" i="139" s="1"/>
  <c r="AG9" i="138"/>
  <c r="G33" i="5"/>
  <c r="J35" i="138"/>
  <c r="AH34" i="138"/>
  <c r="K33" i="137"/>
  <c r="AH33" i="5"/>
  <c r="N100" i="5"/>
  <c r="AH100" i="5" s="1"/>
  <c r="O83" i="137"/>
  <c r="X37" i="137" s="1"/>
  <c r="O77" i="137"/>
  <c r="X31" i="137" s="1"/>
  <c r="O84" i="137"/>
  <c r="X38" i="137" s="1"/>
  <c r="O105" i="137"/>
  <c r="X59" i="137" s="1"/>
  <c r="O97" i="137"/>
  <c r="X51" i="137" s="1"/>
  <c r="AS73" i="139"/>
  <c r="N73" i="139"/>
  <c r="AH73" i="139" s="1"/>
  <c r="O111" i="137"/>
  <c r="X66" i="137" s="1"/>
  <c r="AG40" i="138"/>
  <c r="AP104" i="138"/>
  <c r="J31" i="138"/>
  <c r="O70" i="137"/>
  <c r="X24" i="137" s="1"/>
  <c r="J36" i="138"/>
  <c r="O81" i="137"/>
  <c r="X35" i="137" s="1"/>
  <c r="O76" i="137"/>
  <c r="X30" i="137" s="1"/>
  <c r="AH34" i="5"/>
  <c r="AS66" i="138"/>
  <c r="N66" i="138"/>
  <c r="AH66" i="138" s="1"/>
  <c r="O74" i="137"/>
  <c r="X28" i="137" s="1"/>
  <c r="N33" i="137"/>
  <c r="I36" i="137"/>
  <c r="M116" i="137"/>
  <c r="AS80" i="139"/>
  <c r="E39" i="139"/>
  <c r="N80" i="139"/>
  <c r="AH80" i="139" s="1"/>
  <c r="O125" i="137"/>
  <c r="X80" i="137" s="1"/>
  <c r="AS100" i="138"/>
  <c r="N100" i="138"/>
  <c r="AH100" i="138" s="1"/>
  <c r="G32" i="139"/>
  <c r="G42" i="138"/>
  <c r="AG13" i="5"/>
  <c r="S4" i="17" s="1"/>
  <c r="G41" i="5"/>
  <c r="N69" i="138"/>
  <c r="AH69" i="138" s="1"/>
  <c r="AS69" i="138"/>
  <c r="J40" i="5"/>
  <c r="N38" i="137"/>
  <c r="AX70" i="139"/>
  <c r="AX62" i="139"/>
  <c r="AX65" i="139"/>
  <c r="AX69" i="139"/>
  <c r="AX67" i="139"/>
  <c r="AX68" i="139"/>
  <c r="AX71" i="139"/>
  <c r="AS62" i="139"/>
  <c r="AX64" i="139"/>
  <c r="AX66" i="139"/>
  <c r="AX63" i="139"/>
  <c r="L83" i="139"/>
  <c r="M80" i="139" s="1"/>
  <c r="AG80" i="139" s="1"/>
  <c r="E31" i="139"/>
  <c r="N62" i="139"/>
  <c r="AH62" i="139" s="1"/>
  <c r="O114" i="137"/>
  <c r="X69" i="137" s="1"/>
  <c r="AX70" i="138"/>
  <c r="AX68" i="138"/>
  <c r="AX67" i="138"/>
  <c r="AX66" i="138"/>
  <c r="L104" i="138"/>
  <c r="M92" i="138" s="1"/>
  <c r="AG92" i="138" s="1"/>
  <c r="AS65" i="138"/>
  <c r="E31" i="138"/>
  <c r="AX65" i="138"/>
  <c r="AX73" i="138"/>
  <c r="AX74" i="138"/>
  <c r="AX72" i="138"/>
  <c r="N65" i="138"/>
  <c r="AH65" i="138" s="1"/>
  <c r="AX69" i="138"/>
  <c r="AX71" i="138"/>
  <c r="N77" i="138"/>
  <c r="AH77" i="138" s="1"/>
  <c r="E33" i="138"/>
  <c r="AS77" i="138"/>
  <c r="O75" i="137"/>
  <c r="X29" i="137" s="1"/>
  <c r="N87" i="5"/>
  <c r="AH87" i="5" s="1"/>
  <c r="AS66" i="139"/>
  <c r="N66" i="139"/>
  <c r="AH66" i="139" s="1"/>
  <c r="AG35" i="138"/>
  <c r="AF35" i="138" s="1"/>
  <c r="O109" i="137"/>
  <c r="X64" i="137" s="1"/>
  <c r="AS92" i="138"/>
  <c r="E37" i="138"/>
  <c r="N92" i="138"/>
  <c r="AH92" i="138" s="1"/>
  <c r="J34" i="138"/>
  <c r="N89" i="138"/>
  <c r="AH89" i="138" s="1"/>
  <c r="AS89" i="138"/>
  <c r="E36" i="138"/>
  <c r="O92" i="137"/>
  <c r="X46" i="137" s="1"/>
  <c r="N78" i="139"/>
  <c r="AH78" i="139" s="1"/>
  <c r="AS78" i="139"/>
  <c r="E37" i="139"/>
  <c r="G34" i="138"/>
  <c r="AN104" i="138"/>
  <c r="AH31" i="138"/>
  <c r="AH37" i="5"/>
  <c r="AS87" i="138"/>
  <c r="E35" i="138"/>
  <c r="H35" i="138" s="1"/>
  <c r="N87" i="138"/>
  <c r="AH87" i="138" s="1"/>
  <c r="M104" i="137"/>
  <c r="G42" i="137"/>
  <c r="AA15" i="137"/>
  <c r="R11" i="137"/>
  <c r="M96" i="137"/>
  <c r="G38" i="137"/>
  <c r="O87" i="137"/>
  <c r="X41" i="137" s="1"/>
  <c r="AH39" i="5"/>
  <c r="N94" i="5"/>
  <c r="AH94" i="5" s="1"/>
  <c r="M73" i="137"/>
  <c r="G32" i="137"/>
  <c r="Z14" i="137"/>
  <c r="Y14" i="137" s="1"/>
  <c r="O41" i="137"/>
  <c r="AA12" i="137"/>
  <c r="N44" i="137"/>
  <c r="AS97" i="138"/>
  <c r="N97" i="138"/>
  <c r="AH97" i="138" s="1"/>
  <c r="AA10" i="137"/>
  <c r="N70" i="138"/>
  <c r="AH70" i="138" s="1"/>
  <c r="AS70" i="138"/>
  <c r="G40" i="5"/>
  <c r="G36" i="138"/>
  <c r="AS75" i="139"/>
  <c r="N75" i="139"/>
  <c r="AH75" i="139" s="1"/>
  <c r="AS69" i="139"/>
  <c r="E32" i="139"/>
  <c r="N69" i="139"/>
  <c r="AH69" i="139" s="1"/>
  <c r="O101" i="137"/>
  <c r="X55" i="137" s="1"/>
  <c r="N82" i="5"/>
  <c r="AH82" i="5" s="1"/>
  <c r="M100" i="137"/>
  <c r="G40" i="137"/>
  <c r="O120" i="137"/>
  <c r="X75" i="137" s="1"/>
  <c r="AS64" i="139"/>
  <c r="N64" i="139"/>
  <c r="AH64" i="139" s="1"/>
  <c r="N76" i="5"/>
  <c r="AH76" i="5" s="1"/>
  <c r="AS78" i="138"/>
  <c r="N78" i="138"/>
  <c r="AH78" i="138" s="1"/>
  <c r="O121" i="137"/>
  <c r="X76" i="137" s="1"/>
  <c r="E38" i="139"/>
  <c r="H38" i="139" s="1"/>
  <c r="AS71" i="139"/>
  <c r="N71" i="139"/>
  <c r="AH71" i="139" s="1"/>
  <c r="N63" i="139"/>
  <c r="AH63" i="139" s="1"/>
  <c r="AS63" i="139"/>
  <c r="N104" i="5"/>
  <c r="AH104" i="5" s="1"/>
  <c r="K44" i="137"/>
  <c r="N96" i="5"/>
  <c r="AH96" i="5" s="1"/>
  <c r="AH32" i="139"/>
  <c r="Z13" i="137"/>
  <c r="E34" i="139"/>
  <c r="AS74" i="139"/>
  <c r="N74" i="139"/>
  <c r="AH74" i="139" s="1"/>
  <c r="K35" i="138"/>
  <c r="K32" i="139"/>
  <c r="AG15" i="5"/>
  <c r="U4" i="17" s="1"/>
  <c r="N69" i="5"/>
  <c r="AH69" i="5" s="1"/>
  <c r="N36" i="137"/>
  <c r="N80" i="5"/>
  <c r="AH80" i="5" s="1"/>
  <c r="N75" i="5"/>
  <c r="AH75" i="5" s="1"/>
  <c r="G32" i="5"/>
  <c r="AL105" i="5"/>
  <c r="E22" i="5"/>
  <c r="F22" i="5"/>
  <c r="X4" i="17" s="1"/>
  <c r="AG43" i="5"/>
  <c r="N89" i="5"/>
  <c r="AH89" i="5" s="1"/>
  <c r="O68" i="137"/>
  <c r="X22" i="137" s="1"/>
  <c r="N68" i="5"/>
  <c r="AH68" i="5" s="1"/>
  <c r="N73" i="5"/>
  <c r="AH73" i="5" s="1"/>
  <c r="J34" i="5"/>
  <c r="J33" i="5"/>
  <c r="Z16" i="137"/>
  <c r="Y16" i="137" s="1"/>
  <c r="O43" i="137"/>
  <c r="I44" i="137"/>
  <c r="M124" i="137"/>
  <c r="E39" i="138"/>
  <c r="N96" i="138"/>
  <c r="AH96" i="138" s="1"/>
  <c r="AS96" i="138"/>
  <c r="O102" i="137"/>
  <c r="X56" i="137" s="1"/>
  <c r="AS91" i="138"/>
  <c r="N91" i="138"/>
  <c r="AH91" i="138" s="1"/>
  <c r="AH33" i="139"/>
  <c r="G34" i="137"/>
  <c r="M86" i="137"/>
  <c r="AG12" i="5"/>
  <c r="R4" i="17" s="1"/>
  <c r="G40" i="138"/>
  <c r="AH31" i="139"/>
  <c r="J39" i="138"/>
  <c r="J39" i="5"/>
  <c r="S36" i="138"/>
  <c r="T32" i="138" s="1"/>
  <c r="N81" i="5"/>
  <c r="AH81" i="5" s="1"/>
  <c r="N102" i="5"/>
  <c r="AH102" i="5" s="1"/>
  <c r="E42" i="5"/>
  <c r="H42" i="5" s="1"/>
  <c r="K35" i="139"/>
  <c r="AG35" i="139"/>
  <c r="AF35" i="139" s="1"/>
  <c r="G33" i="137"/>
  <c r="M79" i="137"/>
  <c r="AS73" i="138"/>
  <c r="N73" i="138"/>
  <c r="AH73" i="138" s="1"/>
  <c r="AS76" i="138"/>
  <c r="N76" i="138"/>
  <c r="AH76" i="138" s="1"/>
  <c r="O110" i="137"/>
  <c r="X65" i="137" s="1"/>
  <c r="Z8" i="137"/>
  <c r="M112" i="137"/>
  <c r="I39" i="137"/>
  <c r="AS65" i="139"/>
  <c r="N65" i="139"/>
  <c r="AH65" i="139" s="1"/>
  <c r="N93" i="5"/>
  <c r="AH93" i="5" s="1"/>
  <c r="E38" i="5"/>
  <c r="H38" i="5" s="1"/>
  <c r="J37" i="138"/>
  <c r="N90" i="138"/>
  <c r="AH90" i="138" s="1"/>
  <c r="AS90" i="138"/>
  <c r="K34" i="137"/>
  <c r="AN105" i="5"/>
  <c r="AH32" i="5"/>
  <c r="G34" i="139"/>
  <c r="N102" i="138"/>
  <c r="AH102" i="138" s="1"/>
  <c r="AS102" i="138"/>
  <c r="E42" i="138"/>
  <c r="AG10" i="139"/>
  <c r="N95" i="5"/>
  <c r="AH95" i="5" s="1"/>
  <c r="E39" i="5"/>
  <c r="H39" i="5" s="1"/>
  <c r="AS85" i="138"/>
  <c r="N85" i="138"/>
  <c r="AH85" i="138" s="1"/>
  <c r="N93" i="138"/>
  <c r="AH93" i="138" s="1"/>
  <c r="AS93" i="138"/>
  <c r="N71" i="138"/>
  <c r="AH71" i="138" s="1"/>
  <c r="AS71" i="138"/>
  <c r="E32" i="138"/>
  <c r="AG42" i="5"/>
  <c r="AF42" i="5" s="1"/>
  <c r="K42" i="5"/>
  <c r="AH40" i="5"/>
  <c r="J39" i="139"/>
  <c r="AH34" i="139"/>
  <c r="K39" i="137"/>
  <c r="AS99" i="138"/>
  <c r="N99" i="138"/>
  <c r="AH99" i="138" s="1"/>
  <c r="AG9" i="5"/>
  <c r="O4" i="17" s="1"/>
  <c r="AG17" i="5"/>
  <c r="N98" i="138"/>
  <c r="AH98" i="138" s="1"/>
  <c r="E40" i="138"/>
  <c r="AS98" i="138"/>
  <c r="O108" i="137"/>
  <c r="X63" i="137" s="1"/>
  <c r="G33" i="138"/>
  <c r="N83" i="138"/>
  <c r="AH83" i="138" s="1"/>
  <c r="AS83" i="138"/>
  <c r="M83" i="138"/>
  <c r="AG83" i="138" s="1"/>
  <c r="N79" i="5"/>
  <c r="AH79" i="5" s="1"/>
  <c r="M115" i="137"/>
  <c r="I43" i="137"/>
  <c r="O107" i="137"/>
  <c r="X62" i="137" s="1"/>
  <c r="AS82" i="138"/>
  <c r="N82" i="138"/>
  <c r="AH82" i="138" s="1"/>
  <c r="G39" i="139"/>
  <c r="AS95" i="138"/>
  <c r="N95" i="138"/>
  <c r="AH95" i="138" s="1"/>
  <c r="O117" i="137"/>
  <c r="X72" i="137" s="1"/>
  <c r="K36" i="139"/>
  <c r="AG36" i="139"/>
  <c r="AF36" i="139" s="1"/>
  <c r="I37" i="137"/>
  <c r="M118" i="137"/>
  <c r="AP105" i="5"/>
  <c r="F23" i="5"/>
  <c r="Y4" i="17" s="1"/>
  <c r="J32" i="5"/>
  <c r="E23" i="5"/>
  <c r="K38" i="137"/>
  <c r="AS79" i="138"/>
  <c r="N79" i="138"/>
  <c r="AH79" i="138" s="1"/>
  <c r="AH33" i="138"/>
  <c r="K31" i="137"/>
  <c r="O90" i="137"/>
  <c r="X44" i="137" s="1"/>
  <c r="O69" i="137"/>
  <c r="X23" i="137" s="1"/>
  <c r="AS72" i="138"/>
  <c r="N72" i="138"/>
  <c r="AH72" i="138" s="1"/>
  <c r="M72" i="138"/>
  <c r="AG72" i="138" s="1"/>
  <c r="J32" i="138"/>
  <c r="K38" i="139"/>
  <c r="AG38" i="139"/>
  <c r="AF38" i="139" s="1"/>
  <c r="N97" i="5"/>
  <c r="AH97" i="5" s="1"/>
  <c r="E40" i="5"/>
  <c r="N101" i="5"/>
  <c r="AH101" i="5" s="1"/>
  <c r="N92" i="5"/>
  <c r="AH92" i="5" s="1"/>
  <c r="AS84" i="138"/>
  <c r="N84" i="138"/>
  <c r="AH84" i="138" s="1"/>
  <c r="E34" i="138"/>
  <c r="G43" i="5"/>
  <c r="AG16" i="5"/>
  <c r="V4" i="17" s="1"/>
  <c r="O71" i="137"/>
  <c r="X25" i="137" s="1"/>
  <c r="N39" i="137"/>
  <c r="M123" i="137"/>
  <c r="I38" i="137"/>
  <c r="O82" i="137"/>
  <c r="X36" i="137" s="1"/>
  <c r="M103" i="137"/>
  <c r="G41" i="137"/>
  <c r="M23" i="137"/>
  <c r="G31" i="137"/>
  <c r="M67" i="137"/>
  <c r="N78" i="5"/>
  <c r="AH78" i="5" s="1"/>
  <c r="E34" i="5"/>
  <c r="O88" i="137"/>
  <c r="X42" i="137" s="1"/>
  <c r="O78" i="137"/>
  <c r="X32" i="137" s="1"/>
  <c r="N68" i="139"/>
  <c r="AH68" i="139" s="1"/>
  <c r="AS68" i="139"/>
  <c r="E36" i="139"/>
  <c r="G37" i="137"/>
  <c r="M94" i="137"/>
  <c r="J35" i="5"/>
  <c r="J38" i="5"/>
  <c r="G36" i="137"/>
  <c r="M91" i="137"/>
  <c r="N91" i="5"/>
  <c r="AH91" i="5" s="1"/>
  <c r="J31" i="139"/>
  <c r="AD60" i="137"/>
  <c r="AA4" i="137"/>
  <c r="AH36" i="138"/>
  <c r="E36" i="5"/>
  <c r="H36" i="5" s="1"/>
  <c r="N88" i="5"/>
  <c r="AH88" i="5" s="1"/>
  <c r="AH43" i="5"/>
  <c r="AG14" i="138"/>
  <c r="AG17" i="138"/>
  <c r="AG15" i="139"/>
  <c r="AG17" i="139"/>
  <c r="E38" i="138"/>
  <c r="N94" i="138"/>
  <c r="AH94" i="138" s="1"/>
  <c r="AS94" i="138"/>
  <c r="M94" i="138"/>
  <c r="AG94" i="138" s="1"/>
  <c r="AA11" i="137"/>
  <c r="O95" i="137"/>
  <c r="X49" i="137" s="1"/>
  <c r="N72" i="5"/>
  <c r="AH72" i="5" s="1"/>
  <c r="E33" i="5"/>
  <c r="AH39" i="138"/>
  <c r="AA17" i="137"/>
  <c r="N98" i="5"/>
  <c r="AH98" i="5" s="1"/>
  <c r="O72" i="137"/>
  <c r="X26" i="137" s="1"/>
  <c r="AS82" i="139"/>
  <c r="AT82" i="139" s="1"/>
  <c r="AU82" i="139" s="1"/>
  <c r="N82" i="139"/>
  <c r="AH82" i="139" s="1"/>
  <c r="M82" i="139"/>
  <c r="AG82" i="139" s="1"/>
  <c r="G39" i="138"/>
  <c r="G37" i="5"/>
  <c r="O119" i="137"/>
  <c r="X74" i="137" s="1"/>
  <c r="M113" i="137"/>
  <c r="I33" i="137"/>
  <c r="N81" i="138"/>
  <c r="AH81" i="138" s="1"/>
  <c r="AS81" i="138"/>
  <c r="E41" i="5"/>
  <c r="N99" i="5"/>
  <c r="AH99" i="5" s="1"/>
  <c r="AS76" i="139"/>
  <c r="N76" i="139"/>
  <c r="AH76" i="139" s="1"/>
  <c r="M76" i="139"/>
  <c r="AG76" i="139" s="1"/>
  <c r="G34" i="5"/>
  <c r="O85" i="137"/>
  <c r="X39" i="137" s="1"/>
  <c r="AS75" i="138"/>
  <c r="N75" i="138"/>
  <c r="AH75" i="138" s="1"/>
  <c r="M75" i="138"/>
  <c r="AG75" i="138" s="1"/>
  <c r="O80" i="137"/>
  <c r="X34" i="137" s="1"/>
  <c r="N77" i="139"/>
  <c r="AH77" i="139" s="1"/>
  <c r="AS77" i="139"/>
  <c r="M77" i="139"/>
  <c r="AG77" i="139" s="1"/>
  <c r="H37" i="138"/>
  <c r="N83" i="5"/>
  <c r="AH83" i="5" s="1"/>
  <c r="N103" i="138"/>
  <c r="AH103" i="138" s="1"/>
  <c r="AS103" i="138"/>
  <c r="AT103" i="138" s="1"/>
  <c r="AU103" i="138" s="1"/>
  <c r="M103" i="138"/>
  <c r="AG103" i="138" s="1"/>
  <c r="AS67" i="139"/>
  <c r="N67" i="139"/>
  <c r="AH67" i="139" s="1"/>
  <c r="M67" i="139"/>
  <c r="AG67" i="139" s="1"/>
  <c r="AG41" i="5"/>
  <c r="AF41" i="5" s="1"/>
  <c r="K41" i="5"/>
  <c r="N31" i="137"/>
  <c r="AF60" i="137"/>
  <c r="AG8" i="5"/>
  <c r="N4" i="17" s="1"/>
  <c r="AS68" i="138"/>
  <c r="N68" i="138"/>
  <c r="AH68" i="138" s="1"/>
  <c r="M68" i="138"/>
  <c r="AG68" i="138" s="1"/>
  <c r="J37" i="5"/>
  <c r="N74" i="138"/>
  <c r="AH74" i="138" s="1"/>
  <c r="AS74" i="138"/>
  <c r="AA6" i="137"/>
  <c r="AL104" i="138"/>
  <c r="G31" i="138"/>
  <c r="Z15" i="137"/>
  <c r="AS88" i="138"/>
  <c r="N88" i="138"/>
  <c r="AH88" i="138" s="1"/>
  <c r="M88" i="138"/>
  <c r="AG88" i="138" s="1"/>
  <c r="N67" i="5"/>
  <c r="AH67" i="5" s="1"/>
  <c r="AS67" i="138"/>
  <c r="N67" i="138"/>
  <c r="AH67" i="138" s="1"/>
  <c r="J33" i="138"/>
  <c r="AS72" i="139"/>
  <c r="N72" i="139"/>
  <c r="AH72" i="139" s="1"/>
  <c r="E33" i="139"/>
  <c r="H33" i="139" s="1"/>
  <c r="M72" i="139"/>
  <c r="AG72" i="139" s="1"/>
  <c r="N32" i="137"/>
  <c r="AS81" i="139"/>
  <c r="N81" i="139"/>
  <c r="AH81" i="139" s="1"/>
  <c r="M81" i="139"/>
  <c r="AG81" i="139" s="1"/>
  <c r="M98" i="137"/>
  <c r="G39" i="137"/>
  <c r="AG37" i="139"/>
  <c r="AF37" i="139" s="1"/>
  <c r="K37" i="139"/>
  <c r="O93" i="137"/>
  <c r="X47" i="137" s="1"/>
  <c r="E35" i="5"/>
  <c r="N85" i="5"/>
  <c r="AH85" i="5" s="1"/>
  <c r="K42" i="137"/>
  <c r="AG10" i="5"/>
  <c r="P4" i="17" s="1"/>
  <c r="K40" i="137"/>
  <c r="N70" i="5"/>
  <c r="AH70" i="5" s="1"/>
  <c r="J38" i="138"/>
  <c r="E35" i="139"/>
  <c r="H35" i="139" s="1"/>
  <c r="N79" i="139"/>
  <c r="AH79" i="139" s="1"/>
  <c r="AS79" i="139"/>
  <c r="N80" i="138"/>
  <c r="AH80" i="138" s="1"/>
  <c r="AS80" i="138"/>
  <c r="M106" i="137"/>
  <c r="I31" i="137"/>
  <c r="AS70" i="139"/>
  <c r="N70" i="139"/>
  <c r="AH70" i="139" s="1"/>
  <c r="N101" i="138"/>
  <c r="AH101" i="138" s="1"/>
  <c r="AS101" i="138"/>
  <c r="E41" i="138"/>
  <c r="H41" i="138" s="1"/>
  <c r="E21" i="5"/>
  <c r="W4" i="17" s="1"/>
  <c r="L66" i="5"/>
  <c r="AS90" i="5" s="1"/>
  <c r="N74" i="5"/>
  <c r="AH74" i="5" s="1"/>
  <c r="N86" i="138"/>
  <c r="AH86" i="138" s="1"/>
  <c r="AS86" i="138"/>
  <c r="N77" i="5"/>
  <c r="AH77" i="5" s="1"/>
  <c r="N34" i="137"/>
  <c r="N37" i="137"/>
  <c r="E37" i="5"/>
  <c r="N90" i="5"/>
  <c r="AH90" i="5" s="1"/>
  <c r="I40" i="137"/>
  <c r="M122" i="137"/>
  <c r="G35" i="5"/>
  <c r="AA9" i="137"/>
  <c r="M89" i="137"/>
  <c r="G35" i="137"/>
  <c r="N103" i="5"/>
  <c r="AH103" i="5" s="1"/>
  <c r="E43" i="5"/>
  <c r="AH42" i="138"/>
  <c r="R7" i="137"/>
  <c r="AG9" i="139"/>
  <c r="AG16" i="139"/>
  <c r="N86" i="5"/>
  <c r="AH86" i="5" s="1"/>
  <c r="AH38" i="138"/>
  <c r="G31" i="139"/>
  <c r="AG41" i="138"/>
  <c r="AF41" i="138" s="1"/>
  <c r="K41" i="138"/>
  <c r="AH39" i="139"/>
  <c r="O99" i="137"/>
  <c r="X53" i="137" s="1"/>
  <c r="N71" i="5"/>
  <c r="AH71" i="5" s="1"/>
  <c r="O126" i="137"/>
  <c r="X81" i="137" s="1"/>
  <c r="K36" i="137"/>
  <c r="AF33" i="139" l="1"/>
  <c r="M85" i="138"/>
  <c r="AG85" i="138" s="1"/>
  <c r="M65" i="139"/>
  <c r="AG65" i="139" s="1"/>
  <c r="AE41" i="5"/>
  <c r="AI41" i="5" s="1"/>
  <c r="AC41" i="5" s="1"/>
  <c r="K33" i="139"/>
  <c r="H33" i="5"/>
  <c r="K36" i="5"/>
  <c r="Y8" i="137"/>
  <c r="AH44" i="5"/>
  <c r="M87" i="138"/>
  <c r="AG87" i="138" s="1"/>
  <c r="M78" i="139"/>
  <c r="AG78" i="139" s="1"/>
  <c r="M102" i="138"/>
  <c r="AG102" i="138" s="1"/>
  <c r="M90" i="138"/>
  <c r="AG90" i="138" s="1"/>
  <c r="AK35" i="138"/>
  <c r="M66" i="139"/>
  <c r="AG66" i="139" s="1"/>
  <c r="AT101" i="138"/>
  <c r="AU101" i="138" s="1"/>
  <c r="K34" i="139"/>
  <c r="T34" i="138"/>
  <c r="AT79" i="139"/>
  <c r="AU79" i="139" s="1"/>
  <c r="AX46" i="137"/>
  <c r="O40" i="137"/>
  <c r="AT81" i="139"/>
  <c r="AU81" i="139" s="1"/>
  <c r="H32" i="138"/>
  <c r="M71" i="139"/>
  <c r="AG71" i="139" s="1"/>
  <c r="M64" i="139"/>
  <c r="AG64" i="139" s="1"/>
  <c r="AX49" i="137"/>
  <c r="AT72" i="139"/>
  <c r="AU72" i="139" s="1"/>
  <c r="AT75" i="139"/>
  <c r="AU75" i="139" s="1"/>
  <c r="AT70" i="139"/>
  <c r="AU70" i="139" s="1"/>
  <c r="Y13" i="137"/>
  <c r="AE33" i="139"/>
  <c r="AI33" i="139" s="1"/>
  <c r="AC33" i="139" s="1"/>
  <c r="H35" i="5"/>
  <c r="Z7" i="137"/>
  <c r="Y7" i="137" s="1"/>
  <c r="O34" i="137"/>
  <c r="AS99" i="5"/>
  <c r="AX71" i="5"/>
  <c r="AX68" i="5"/>
  <c r="AX69" i="5"/>
  <c r="AX67" i="5"/>
  <c r="AX70" i="5"/>
  <c r="AX75" i="5"/>
  <c r="AX74" i="5"/>
  <c r="E32" i="5"/>
  <c r="AX73" i="5"/>
  <c r="N66" i="5"/>
  <c r="AH66" i="5" s="1"/>
  <c r="AX66" i="5"/>
  <c r="L105" i="5"/>
  <c r="AS66" i="5"/>
  <c r="AX72" i="5"/>
  <c r="Z5" i="137"/>
  <c r="Y5" i="137" s="1"/>
  <c r="O32" i="137"/>
  <c r="AT67" i="138"/>
  <c r="AU67" i="138" s="1"/>
  <c r="Y15" i="137"/>
  <c r="AX73" i="137"/>
  <c r="AX26" i="137"/>
  <c r="AS72" i="5"/>
  <c r="AG31" i="139"/>
  <c r="AF31" i="139" s="1"/>
  <c r="J40" i="139"/>
  <c r="L31" i="139" s="1"/>
  <c r="K31" i="139"/>
  <c r="O91" i="137"/>
  <c r="X45" i="137" s="1"/>
  <c r="AX45" i="137"/>
  <c r="AX48" i="137"/>
  <c r="O94" i="137"/>
  <c r="X48" i="137" s="1"/>
  <c r="AT68" i="139"/>
  <c r="AU68" i="139" s="1"/>
  <c r="BC24" i="137"/>
  <c r="BC29" i="137"/>
  <c r="BC22" i="137"/>
  <c r="BC30" i="137"/>
  <c r="BC28" i="137"/>
  <c r="AX21" i="137"/>
  <c r="BC25" i="137"/>
  <c r="BC23" i="137"/>
  <c r="BC26" i="137"/>
  <c r="M127" i="137"/>
  <c r="N103" i="137" s="1"/>
  <c r="W57" i="137" s="1"/>
  <c r="BC27" i="137"/>
  <c r="O67" i="137"/>
  <c r="X21" i="137" s="1"/>
  <c r="BC21" i="137"/>
  <c r="N67" i="137"/>
  <c r="W21" i="137" s="1"/>
  <c r="AX36" i="137"/>
  <c r="Z12" i="137"/>
  <c r="Y12" i="137" s="1"/>
  <c r="O39" i="137"/>
  <c r="AS101" i="5"/>
  <c r="AM40" i="5"/>
  <c r="AN40" i="5" s="1"/>
  <c r="AX23" i="137"/>
  <c r="AT73" i="138"/>
  <c r="AU73" i="138" s="1"/>
  <c r="H40" i="138"/>
  <c r="AS96" i="5"/>
  <c r="AS104" i="5"/>
  <c r="AT104" i="5" s="1"/>
  <c r="AU104" i="5" s="1"/>
  <c r="AX74" i="137"/>
  <c r="AX55" i="137"/>
  <c r="Z17" i="137"/>
  <c r="Y17" i="137" s="1"/>
  <c r="O44" i="137"/>
  <c r="AS94" i="5"/>
  <c r="AX41" i="137"/>
  <c r="AM36" i="138"/>
  <c r="AN36" i="138" s="1"/>
  <c r="AX29" i="137"/>
  <c r="AM33" i="138"/>
  <c r="AN33" i="138" s="1"/>
  <c r="M86" i="138"/>
  <c r="AG86" i="138" s="1"/>
  <c r="E23" i="138"/>
  <c r="E24" i="137" s="1"/>
  <c r="M104" i="138"/>
  <c r="D23" i="138"/>
  <c r="D24" i="137" s="1"/>
  <c r="AX68" i="137"/>
  <c r="E40" i="139"/>
  <c r="Q23" i="139" s="1"/>
  <c r="Q25" i="137" s="1"/>
  <c r="AK25" i="137" s="1"/>
  <c r="AT69" i="138"/>
  <c r="AU69" i="138" s="1"/>
  <c r="H42" i="138"/>
  <c r="AT100" i="138"/>
  <c r="AU100" i="138" s="1"/>
  <c r="O116" i="137"/>
  <c r="X71" i="137" s="1"/>
  <c r="AX70" i="137"/>
  <c r="AX28" i="137"/>
  <c r="AT66" i="138"/>
  <c r="AU66" i="138" s="1"/>
  <c r="AX30" i="137"/>
  <c r="AG31" i="138"/>
  <c r="AF31" i="138" s="1"/>
  <c r="K31" i="138"/>
  <c r="J43" i="138"/>
  <c r="M23" i="138" s="1"/>
  <c r="M24" i="137" s="1"/>
  <c r="AX65" i="137"/>
  <c r="AT73" i="139"/>
  <c r="AU73" i="139" s="1"/>
  <c r="AX38" i="137"/>
  <c r="AX31" i="137"/>
  <c r="K32" i="5"/>
  <c r="J44" i="5"/>
  <c r="L32" i="5" s="1"/>
  <c r="AG32" i="5"/>
  <c r="AF32" i="5" s="1"/>
  <c r="AG39" i="139"/>
  <c r="AF39" i="139" s="1"/>
  <c r="AE39" i="139" s="1"/>
  <c r="AI39" i="139" s="1"/>
  <c r="AC39" i="139" s="1"/>
  <c r="K39" i="139"/>
  <c r="AS95" i="5"/>
  <c r="H34" i="139"/>
  <c r="AX66" i="137"/>
  <c r="O112" i="137"/>
  <c r="X67" i="137" s="1"/>
  <c r="AT96" i="138"/>
  <c r="AU96" i="138" s="1"/>
  <c r="AS68" i="5"/>
  <c r="AX53" i="137"/>
  <c r="E35" i="137"/>
  <c r="O122" i="137"/>
  <c r="X77" i="137" s="1"/>
  <c r="AX76" i="137"/>
  <c r="AS77" i="5"/>
  <c r="I45" i="137"/>
  <c r="J31" i="137" s="1"/>
  <c r="AE35" i="139"/>
  <c r="AI35" i="139" s="1"/>
  <c r="AC35" i="139" s="1"/>
  <c r="H31" i="138"/>
  <c r="G43" i="138"/>
  <c r="I39" i="138" s="1"/>
  <c r="AE36" i="5"/>
  <c r="AI36" i="5" s="1"/>
  <c r="AC36" i="5" s="1"/>
  <c r="AT94" i="138"/>
  <c r="AU94" i="138" s="1"/>
  <c r="AS78" i="5"/>
  <c r="E31" i="137"/>
  <c r="G45" i="137"/>
  <c r="H41" i="137" s="1"/>
  <c r="E41" i="137"/>
  <c r="H43" i="5"/>
  <c r="AS92" i="5"/>
  <c r="K45" i="137"/>
  <c r="M31" i="137" s="1"/>
  <c r="AT79" i="138"/>
  <c r="AU79" i="138" s="1"/>
  <c r="AX71" i="137"/>
  <c r="AT82" i="138"/>
  <c r="AU82" i="138" s="1"/>
  <c r="E43" i="137"/>
  <c r="AT99" i="138"/>
  <c r="AU99" i="138" s="1"/>
  <c r="AM39" i="5"/>
  <c r="AN39" i="5" s="1"/>
  <c r="AM42" i="138"/>
  <c r="AN42" i="138" s="1"/>
  <c r="AL42" i="138"/>
  <c r="AS93" i="5"/>
  <c r="AT76" i="138"/>
  <c r="AU76" i="138" s="1"/>
  <c r="O79" i="137"/>
  <c r="X33" i="137" s="1"/>
  <c r="AX33" i="137"/>
  <c r="AS102" i="5"/>
  <c r="AG39" i="5"/>
  <c r="AF39" i="5" s="1"/>
  <c r="AK39" i="5" s="1"/>
  <c r="K39" i="5"/>
  <c r="AX78" i="137"/>
  <c r="O124" i="137"/>
  <c r="X79" i="137" s="1"/>
  <c r="AS73" i="5"/>
  <c r="AF43" i="5"/>
  <c r="AE43" i="5" s="1"/>
  <c r="AI43" i="5" s="1"/>
  <c r="AC43" i="5" s="1"/>
  <c r="AS80" i="5"/>
  <c r="AT78" i="138"/>
  <c r="AU78" i="138" s="1"/>
  <c r="AS82" i="5"/>
  <c r="H36" i="138"/>
  <c r="M97" i="138"/>
  <c r="AG97" i="138" s="1"/>
  <c r="E32" i="137"/>
  <c r="AH43" i="138"/>
  <c r="AE37" i="139"/>
  <c r="AI37" i="139" s="1"/>
  <c r="AC37" i="139" s="1"/>
  <c r="AT89" i="138"/>
  <c r="AU89" i="138" s="1"/>
  <c r="AX63" i="137"/>
  <c r="AS87" i="5"/>
  <c r="M63" i="139"/>
  <c r="AG63" i="139" s="1"/>
  <c r="M83" i="139"/>
  <c r="D23" i="139"/>
  <c r="D25" i="137" s="1"/>
  <c r="E23" i="139"/>
  <c r="E25" i="137" s="1"/>
  <c r="AT62" i="139"/>
  <c r="AU62" i="139" s="1"/>
  <c r="Z11" i="137"/>
  <c r="Y11" i="137" s="1"/>
  <c r="O38" i="137"/>
  <c r="H32" i="139"/>
  <c r="AG36" i="138"/>
  <c r="AF36" i="138" s="1"/>
  <c r="AK36" i="138" s="1"/>
  <c r="K36" i="138"/>
  <c r="AF40" i="138"/>
  <c r="AK40" i="138" s="1"/>
  <c r="AX59" i="137"/>
  <c r="T35" i="138"/>
  <c r="AS71" i="5"/>
  <c r="AS103" i="5"/>
  <c r="O89" i="137"/>
  <c r="X43" i="137" s="1"/>
  <c r="AX43" i="137"/>
  <c r="AM37" i="5"/>
  <c r="AN37" i="5" s="1"/>
  <c r="AS74" i="5"/>
  <c r="M101" i="138"/>
  <c r="AG101" i="138" s="1"/>
  <c r="M70" i="139"/>
  <c r="AG70" i="139" s="1"/>
  <c r="O106" i="137"/>
  <c r="X61" i="137" s="1"/>
  <c r="AX60" i="137"/>
  <c r="M79" i="139"/>
  <c r="AG79" i="139" s="1"/>
  <c r="AG38" i="138"/>
  <c r="AF38" i="138" s="1"/>
  <c r="AK38" i="138" s="1"/>
  <c r="K38" i="138"/>
  <c r="AS85" i="5"/>
  <c r="AX47" i="137"/>
  <c r="M67" i="138"/>
  <c r="AG67" i="138" s="1"/>
  <c r="AS67" i="5"/>
  <c r="AT88" i="138"/>
  <c r="AU88" i="138" s="1"/>
  <c r="K37" i="5"/>
  <c r="AG37" i="5"/>
  <c r="AF37" i="5" s="1"/>
  <c r="AK37" i="5" s="1"/>
  <c r="O31" i="137"/>
  <c r="N45" i="137"/>
  <c r="P34" i="137" s="1"/>
  <c r="Z4" i="137"/>
  <c r="AT77" i="139"/>
  <c r="AU77" i="139" s="1"/>
  <c r="AT76" i="139"/>
  <c r="AU76" i="139" s="1"/>
  <c r="M81" i="138"/>
  <c r="AG81" i="138" s="1"/>
  <c r="O113" i="137"/>
  <c r="X68" i="137" s="1"/>
  <c r="AX67" i="137"/>
  <c r="H37" i="5"/>
  <c r="T33" i="138"/>
  <c r="AS88" i="5"/>
  <c r="AA18" i="137"/>
  <c r="AS91" i="5"/>
  <c r="AG38" i="5"/>
  <c r="AF38" i="5" s="1"/>
  <c r="AK38" i="5" s="1"/>
  <c r="K38" i="5"/>
  <c r="M68" i="139"/>
  <c r="AG68" i="139" s="1"/>
  <c r="AX42" i="137"/>
  <c r="AM34" i="5"/>
  <c r="AN34" i="5" s="1"/>
  <c r="AX57" i="137"/>
  <c r="O103" i="137"/>
  <c r="X57" i="137" s="1"/>
  <c r="AX25" i="137"/>
  <c r="M84" i="138"/>
  <c r="AG84" i="138" s="1"/>
  <c r="AT72" i="138"/>
  <c r="AU72" i="138" s="1"/>
  <c r="H39" i="139"/>
  <c r="AX69" i="137"/>
  <c r="O115" i="137"/>
  <c r="X70" i="137" s="1"/>
  <c r="AS79" i="5"/>
  <c r="AT98" i="138"/>
  <c r="AU98" i="138" s="1"/>
  <c r="AM32" i="138"/>
  <c r="AN32" i="138" s="1"/>
  <c r="AT93" i="138"/>
  <c r="AU93" i="138" s="1"/>
  <c r="AT85" i="138"/>
  <c r="AU85" i="138" s="1"/>
  <c r="AT102" i="138"/>
  <c r="AU102" i="138" s="1"/>
  <c r="AM38" i="5"/>
  <c r="AN38" i="5" s="1"/>
  <c r="AT65" i="139"/>
  <c r="AU65" i="139" s="1"/>
  <c r="M73" i="138"/>
  <c r="AG73" i="138" s="1"/>
  <c r="E33" i="137"/>
  <c r="AE42" i="5"/>
  <c r="AI42" i="5" s="1"/>
  <c r="AC42" i="5" s="1"/>
  <c r="AK42" i="5"/>
  <c r="AM42" i="5"/>
  <c r="AN42" i="5" s="1"/>
  <c r="AL42" i="5"/>
  <c r="AG39" i="138"/>
  <c r="AF39" i="138" s="1"/>
  <c r="AE39" i="138" s="1"/>
  <c r="AI39" i="138" s="1"/>
  <c r="AC39" i="138" s="1"/>
  <c r="K39" i="138"/>
  <c r="AX40" i="137"/>
  <c r="O86" i="137"/>
  <c r="X40" i="137" s="1"/>
  <c r="N86" i="137"/>
  <c r="W40" i="137" s="1"/>
  <c r="AM39" i="138"/>
  <c r="AN39" i="138" s="1"/>
  <c r="E44" i="137"/>
  <c r="L44" i="137" s="1"/>
  <c r="K33" i="5"/>
  <c r="AG33" i="5"/>
  <c r="AS89" i="5"/>
  <c r="K43" i="5"/>
  <c r="G44" i="5"/>
  <c r="I40" i="5" s="1"/>
  <c r="H32" i="5"/>
  <c r="AS75" i="5"/>
  <c r="AF32" i="139"/>
  <c r="AE32" i="139" s="1"/>
  <c r="AI32" i="139" s="1"/>
  <c r="AC32" i="139" s="1"/>
  <c r="AT63" i="139"/>
  <c r="AU63" i="139" s="1"/>
  <c r="AT71" i="139"/>
  <c r="AU71" i="139" s="1"/>
  <c r="AT64" i="139"/>
  <c r="AU64" i="139" s="1"/>
  <c r="E40" i="137"/>
  <c r="M69" i="139"/>
  <c r="AG69" i="139" s="1"/>
  <c r="M75" i="139"/>
  <c r="AG75" i="139" s="1"/>
  <c r="H40" i="5"/>
  <c r="AT70" i="138"/>
  <c r="AU70" i="138" s="1"/>
  <c r="O73" i="137"/>
  <c r="X27" i="137" s="1"/>
  <c r="AX27" i="137"/>
  <c r="E38" i="137"/>
  <c r="E42" i="137"/>
  <c r="L42" i="137" s="1"/>
  <c r="AL35" i="138"/>
  <c r="AE35" i="138"/>
  <c r="AI35" i="138" s="1"/>
  <c r="AC35" i="138" s="1"/>
  <c r="AM35" i="138"/>
  <c r="AN35" i="138" s="1"/>
  <c r="AT78" i="139"/>
  <c r="AU78" i="139" s="1"/>
  <c r="AM37" i="138"/>
  <c r="AN37" i="138" s="1"/>
  <c r="M77" i="138"/>
  <c r="AG77" i="138" s="1"/>
  <c r="M65" i="138"/>
  <c r="AG65" i="138" s="1"/>
  <c r="E43" i="138"/>
  <c r="Q23" i="138" s="1"/>
  <c r="Q24" i="137" s="1"/>
  <c r="AK24" i="137" s="1"/>
  <c r="AM31" i="138"/>
  <c r="AN31" i="138" s="1"/>
  <c r="M62" i="139"/>
  <c r="AG62" i="139" s="1"/>
  <c r="AG40" i="5"/>
  <c r="AF40" i="5" s="1"/>
  <c r="AK40" i="5" s="1"/>
  <c r="K40" i="5"/>
  <c r="H41" i="5"/>
  <c r="M100" i="138"/>
  <c r="AG100" i="138" s="1"/>
  <c r="AX79" i="137"/>
  <c r="Z6" i="137"/>
  <c r="Y6" i="137" s="1"/>
  <c r="O33" i="137"/>
  <c r="M66" i="138"/>
  <c r="AG66" i="138" s="1"/>
  <c r="AF42" i="138"/>
  <c r="AE42" i="138" s="1"/>
  <c r="AI42" i="138" s="1"/>
  <c r="AC42" i="138" s="1"/>
  <c r="AX24" i="137"/>
  <c r="K40" i="138"/>
  <c r="M73" i="139"/>
  <c r="AG73" i="139" s="1"/>
  <c r="AX51" i="137"/>
  <c r="AS100" i="5"/>
  <c r="AT80" i="138"/>
  <c r="AU80" i="138" s="1"/>
  <c r="AS70" i="5"/>
  <c r="AM35" i="5"/>
  <c r="AN35" i="5" s="1"/>
  <c r="O98" i="137"/>
  <c r="X52" i="137" s="1"/>
  <c r="AX52" i="137"/>
  <c r="AT74" i="138"/>
  <c r="AU74" i="138" s="1"/>
  <c r="AS83" i="5"/>
  <c r="AM36" i="5"/>
  <c r="AN36" i="5" s="1"/>
  <c r="AL36" i="5"/>
  <c r="AK36" i="5"/>
  <c r="AG33" i="138"/>
  <c r="AL33" i="138" s="1"/>
  <c r="K33" i="138"/>
  <c r="AX39" i="137"/>
  <c r="AM41" i="5"/>
  <c r="AN41" i="5" s="1"/>
  <c r="AK41" i="5"/>
  <c r="AL41" i="5"/>
  <c r="AM33" i="5"/>
  <c r="AN33" i="5" s="1"/>
  <c r="E36" i="137"/>
  <c r="L36" i="137" s="1"/>
  <c r="E37" i="137"/>
  <c r="AT84" i="138"/>
  <c r="AU84" i="138" s="1"/>
  <c r="K32" i="138"/>
  <c r="AG32" i="138"/>
  <c r="AF32" i="138" s="1"/>
  <c r="AE32" i="138" s="1"/>
  <c r="AI32" i="138" s="1"/>
  <c r="AC32" i="138" s="1"/>
  <c r="AT95" i="138"/>
  <c r="AU95" i="138" s="1"/>
  <c r="AT83" i="138"/>
  <c r="AU83" i="138" s="1"/>
  <c r="AX62" i="137"/>
  <c r="M98" i="138"/>
  <c r="AG98" i="138" s="1"/>
  <c r="M71" i="138"/>
  <c r="AG71" i="138" s="1"/>
  <c r="M93" i="138"/>
  <c r="AG93" i="138" s="1"/>
  <c r="AT90" i="138"/>
  <c r="AU90" i="138" s="1"/>
  <c r="AX64" i="137"/>
  <c r="AS81" i="5"/>
  <c r="M91" i="138"/>
  <c r="AG91" i="138" s="1"/>
  <c r="AX56" i="137"/>
  <c r="AS69" i="5"/>
  <c r="AT74" i="139"/>
  <c r="AU74" i="139" s="1"/>
  <c r="AX75" i="137"/>
  <c r="AT69" i="139"/>
  <c r="AU69" i="139" s="1"/>
  <c r="M70" i="138"/>
  <c r="AG70" i="138" s="1"/>
  <c r="AX80" i="137"/>
  <c r="AY80" i="137" s="1"/>
  <c r="AZ80" i="137" s="1"/>
  <c r="G40" i="139"/>
  <c r="I32" i="139" s="1"/>
  <c r="H31" i="139"/>
  <c r="AS86" i="5"/>
  <c r="AM43" i="5"/>
  <c r="AN43" i="5" s="1"/>
  <c r="AL43" i="5"/>
  <c r="O37" i="137"/>
  <c r="Z10" i="137"/>
  <c r="Y10" i="137" s="1"/>
  <c r="AT86" i="138"/>
  <c r="AU86" i="138" s="1"/>
  <c r="AK41" i="138"/>
  <c r="AE41" i="138"/>
  <c r="AI41" i="138" s="1"/>
  <c r="AC41" i="138" s="1"/>
  <c r="AL41" i="138"/>
  <c r="AM41" i="138"/>
  <c r="AN41" i="138" s="1"/>
  <c r="M80" i="138"/>
  <c r="AG80" i="138" s="1"/>
  <c r="E39" i="137"/>
  <c r="O42" i="137"/>
  <c r="M74" i="138"/>
  <c r="AG74" i="138" s="1"/>
  <c r="AT68" i="138"/>
  <c r="AU68" i="138" s="1"/>
  <c r="AT67" i="139"/>
  <c r="AU67" i="139" s="1"/>
  <c r="AX34" i="137"/>
  <c r="AT75" i="138"/>
  <c r="AU75" i="138" s="1"/>
  <c r="H34" i="5"/>
  <c r="AT81" i="138"/>
  <c r="AU81" i="138" s="1"/>
  <c r="H39" i="138"/>
  <c r="AS98" i="5"/>
  <c r="H38" i="138"/>
  <c r="AM38" i="138"/>
  <c r="AN38" i="138" s="1"/>
  <c r="AG35" i="5"/>
  <c r="AF35" i="5" s="1"/>
  <c r="K35" i="5"/>
  <c r="L35" i="5"/>
  <c r="AE36" i="139"/>
  <c r="AI36" i="139" s="1"/>
  <c r="AC36" i="139" s="1"/>
  <c r="AX32" i="137"/>
  <c r="AX77" i="137"/>
  <c r="O123" i="137"/>
  <c r="X78" i="137" s="1"/>
  <c r="AM34" i="138"/>
  <c r="AN34" i="138" s="1"/>
  <c r="H37" i="139"/>
  <c r="AS97" i="5"/>
  <c r="H36" i="139"/>
  <c r="AX44" i="137"/>
  <c r="M79" i="138"/>
  <c r="AG79" i="138" s="1"/>
  <c r="O118" i="137"/>
  <c r="X73" i="137" s="1"/>
  <c r="AX72" i="137"/>
  <c r="M95" i="138"/>
  <c r="AG95" i="138" s="1"/>
  <c r="M82" i="138"/>
  <c r="AG82" i="138" s="1"/>
  <c r="AX61" i="137"/>
  <c r="H33" i="138"/>
  <c r="AM40" i="138"/>
  <c r="AN40" i="138" s="1"/>
  <c r="AL40" i="138"/>
  <c r="M99" i="138"/>
  <c r="AG99" i="138" s="1"/>
  <c r="AT71" i="138"/>
  <c r="AU71" i="138" s="1"/>
  <c r="AG37" i="138"/>
  <c r="AF37" i="138" s="1"/>
  <c r="AK37" i="138" s="1"/>
  <c r="K37" i="138"/>
  <c r="M76" i="138"/>
  <c r="AG76" i="138" s="1"/>
  <c r="T31" i="138"/>
  <c r="T36" i="138" s="1"/>
  <c r="AH40" i="139"/>
  <c r="E34" i="137"/>
  <c r="AT91" i="138"/>
  <c r="AU91" i="138" s="1"/>
  <c r="M96" i="138"/>
  <c r="AG96" i="138" s="1"/>
  <c r="AG34" i="5"/>
  <c r="AF34" i="5" s="1"/>
  <c r="K34" i="5"/>
  <c r="AX22" i="137"/>
  <c r="Z9" i="137"/>
  <c r="Y9" i="137" s="1"/>
  <c r="O36" i="137"/>
  <c r="M74" i="139"/>
  <c r="AG74" i="139" s="1"/>
  <c r="AE38" i="139"/>
  <c r="AI38" i="139" s="1"/>
  <c r="AC38" i="139" s="1"/>
  <c r="M78" i="138"/>
  <c r="AG78" i="138" s="1"/>
  <c r="AS76" i="5"/>
  <c r="O100" i="137"/>
  <c r="X54" i="137" s="1"/>
  <c r="AX54" i="137"/>
  <c r="N100" i="137"/>
  <c r="W54" i="137" s="1"/>
  <c r="AT97" i="138"/>
  <c r="AU97" i="138" s="1"/>
  <c r="O96" i="137"/>
  <c r="X50" i="137" s="1"/>
  <c r="AX50" i="137"/>
  <c r="N96" i="137"/>
  <c r="W50" i="137" s="1"/>
  <c r="AX58" i="137"/>
  <c r="O104" i="137"/>
  <c r="X58" i="137" s="1"/>
  <c r="AT87" i="138"/>
  <c r="AU87" i="138" s="1"/>
  <c r="H34" i="138"/>
  <c r="M89" i="138"/>
  <c r="AG89" i="138" s="1"/>
  <c r="AG34" i="138"/>
  <c r="AF34" i="138" s="1"/>
  <c r="K34" i="138"/>
  <c r="AT92" i="138"/>
  <c r="AU92" i="138" s="1"/>
  <c r="AT66" i="139"/>
  <c r="AU66" i="139" s="1"/>
  <c r="AT77" i="138"/>
  <c r="AU77" i="138" s="1"/>
  <c r="AT65" i="138"/>
  <c r="AU65" i="138" s="1"/>
  <c r="M69" i="138"/>
  <c r="AG69" i="138" s="1"/>
  <c r="AT80" i="139"/>
  <c r="AU80" i="139" s="1"/>
  <c r="K42" i="138"/>
  <c r="AX35" i="137"/>
  <c r="AF34" i="139"/>
  <c r="AE34" i="139" s="1"/>
  <c r="AI34" i="139" s="1"/>
  <c r="AC34" i="139" s="1"/>
  <c r="AX37" i="137"/>
  <c r="AL38" i="138" l="1"/>
  <c r="N73" i="137"/>
  <c r="W27" i="137" s="1"/>
  <c r="AE38" i="138"/>
  <c r="AI38" i="138" s="1"/>
  <c r="AC38" i="138" s="1"/>
  <c r="L34" i="5"/>
  <c r="F38" i="139"/>
  <c r="M34" i="137"/>
  <c r="L38" i="5"/>
  <c r="L40" i="5"/>
  <c r="J36" i="137"/>
  <c r="H42" i="137"/>
  <c r="F34" i="138"/>
  <c r="AU34" i="138" s="1"/>
  <c r="AZ34" i="138" s="1"/>
  <c r="P37" i="137"/>
  <c r="F38" i="138"/>
  <c r="AU38" i="138" s="1"/>
  <c r="AZ38" i="138" s="1"/>
  <c r="L32" i="138"/>
  <c r="H37" i="137"/>
  <c r="L33" i="138"/>
  <c r="J44" i="137"/>
  <c r="N112" i="137"/>
  <c r="W67" i="137" s="1"/>
  <c r="F40" i="138"/>
  <c r="AU40" i="138" s="1"/>
  <c r="AZ40" i="138" s="1"/>
  <c r="F41" i="138"/>
  <c r="AU41" i="138" s="1"/>
  <c r="AZ41" i="138" s="1"/>
  <c r="F35" i="138"/>
  <c r="AU35" i="138" s="1"/>
  <c r="AZ35" i="138" s="1"/>
  <c r="F31" i="138"/>
  <c r="AU31" i="138" s="1"/>
  <c r="AZ31" i="138" s="1"/>
  <c r="F37" i="138"/>
  <c r="AU37" i="138" s="1"/>
  <c r="AZ37" i="138" s="1"/>
  <c r="N124" i="137"/>
  <c r="W79" i="137" s="1"/>
  <c r="N122" i="137"/>
  <c r="W77" i="137" s="1"/>
  <c r="L39" i="139"/>
  <c r="N116" i="137"/>
  <c r="W71" i="137" s="1"/>
  <c r="P33" i="137"/>
  <c r="F39" i="138"/>
  <c r="AU39" i="138" s="1"/>
  <c r="AZ39" i="138" s="1"/>
  <c r="J43" i="137"/>
  <c r="F36" i="139"/>
  <c r="AK43" i="5"/>
  <c r="I41" i="5"/>
  <c r="AE38" i="5"/>
  <c r="AI38" i="5" s="1"/>
  <c r="AC38" i="5" s="1"/>
  <c r="J40" i="137"/>
  <c r="L36" i="138"/>
  <c r="J33" i="137"/>
  <c r="L34" i="138"/>
  <c r="J39" i="137"/>
  <c r="AE40" i="138"/>
  <c r="AI40" i="138" s="1"/>
  <c r="AC40" i="138" s="1"/>
  <c r="F34" i="139"/>
  <c r="J45" i="137"/>
  <c r="L37" i="138"/>
  <c r="L39" i="138"/>
  <c r="J38" i="137"/>
  <c r="P31" i="137"/>
  <c r="L37" i="5"/>
  <c r="AY61" i="137"/>
  <c r="AZ61" i="137" s="1"/>
  <c r="P36" i="137"/>
  <c r="AF33" i="138"/>
  <c r="AE33" i="138" s="1"/>
  <c r="AI33" i="138" s="1"/>
  <c r="AC33" i="138" s="1"/>
  <c r="F39" i="139"/>
  <c r="M44" i="137"/>
  <c r="M38" i="137"/>
  <c r="L39" i="5"/>
  <c r="F31" i="139"/>
  <c r="AL34" i="138"/>
  <c r="AY77" i="137"/>
  <c r="AZ77" i="137" s="1"/>
  <c r="AK39" i="138"/>
  <c r="AK32" i="138"/>
  <c r="AE39" i="5"/>
  <c r="AI39" i="5" s="1"/>
  <c r="AC39" i="5" s="1"/>
  <c r="P39" i="137"/>
  <c r="P32" i="137"/>
  <c r="AY35" i="137"/>
  <c r="AZ35" i="137" s="1"/>
  <c r="AY72" i="137"/>
  <c r="AZ72" i="137" s="1"/>
  <c r="AT70" i="5"/>
  <c r="AU70" i="5" s="1"/>
  <c r="AT75" i="5"/>
  <c r="AU75" i="5" s="1"/>
  <c r="AY46" i="137"/>
  <c r="AZ46" i="137" s="1"/>
  <c r="P38" i="137"/>
  <c r="F42" i="138"/>
  <c r="AU42" i="138" s="1"/>
  <c r="AZ42" i="138" s="1"/>
  <c r="L31" i="138"/>
  <c r="AT69" i="5"/>
  <c r="AU69" i="5" s="1"/>
  <c r="I39" i="139"/>
  <c r="AT79" i="5"/>
  <c r="AU79" i="5" s="1"/>
  <c r="AE34" i="5"/>
  <c r="AI34" i="5" s="1"/>
  <c r="AC34" i="5" s="1"/>
  <c r="AK34" i="5"/>
  <c r="AE34" i="138"/>
  <c r="AI34" i="138" s="1"/>
  <c r="AC34" i="138" s="1"/>
  <c r="AK34" i="138"/>
  <c r="AE35" i="5"/>
  <c r="AI35" i="5" s="1"/>
  <c r="AC35" i="5" s="1"/>
  <c r="AK35" i="5"/>
  <c r="AE31" i="138"/>
  <c r="AK31" i="138"/>
  <c r="I35" i="5"/>
  <c r="I38" i="5"/>
  <c r="I36" i="5"/>
  <c r="I39" i="5"/>
  <c r="I42" i="5"/>
  <c r="I33" i="5"/>
  <c r="AY67" i="137"/>
  <c r="AZ67" i="137" s="1"/>
  <c r="AY60" i="137"/>
  <c r="AZ60" i="137" s="1"/>
  <c r="AY59" i="137"/>
  <c r="AZ59" i="137" s="1"/>
  <c r="AY71" i="139"/>
  <c r="AY68" i="139"/>
  <c r="AY63" i="139"/>
  <c r="AY67" i="139"/>
  <c r="AY64" i="139"/>
  <c r="AY69" i="139"/>
  <c r="AY66" i="139"/>
  <c r="AY70" i="139"/>
  <c r="AY65" i="139"/>
  <c r="AY62" i="139"/>
  <c r="AY33" i="137"/>
  <c r="AZ33" i="137" s="1"/>
  <c r="AY65" i="137"/>
  <c r="AZ65" i="137" s="1"/>
  <c r="AE36" i="138"/>
  <c r="AI36" i="138" s="1"/>
  <c r="AC36" i="138" s="1"/>
  <c r="AL40" i="5"/>
  <c r="AY21" i="137"/>
  <c r="AZ21" i="137" s="1"/>
  <c r="AT72" i="5"/>
  <c r="AU72" i="5" s="1"/>
  <c r="AT66" i="5"/>
  <c r="AU66" i="5" s="1"/>
  <c r="AY50" i="137"/>
  <c r="AZ50" i="137" s="1"/>
  <c r="N98" i="137"/>
  <c r="W52" i="137" s="1"/>
  <c r="AL37" i="138"/>
  <c r="X15" i="137"/>
  <c r="AB15" i="137" s="1"/>
  <c r="AY27" i="137"/>
  <c r="AZ27" i="137" s="1"/>
  <c r="AL38" i="5"/>
  <c r="N115" i="137"/>
  <c r="W70" i="137" s="1"/>
  <c r="AT91" i="5"/>
  <c r="AU91" i="5" s="1"/>
  <c r="I37" i="5"/>
  <c r="AT67" i="5"/>
  <c r="AU67" i="5" s="1"/>
  <c r="AT85" i="5"/>
  <c r="AU85" i="5" s="1"/>
  <c r="AT84" i="5"/>
  <c r="AU84" i="5" s="1"/>
  <c r="AT103" i="5"/>
  <c r="AU103" i="5" s="1"/>
  <c r="I36" i="138"/>
  <c r="AT80" i="5"/>
  <c r="AU80" i="5" s="1"/>
  <c r="AY71" i="137"/>
  <c r="AZ71" i="137" s="1"/>
  <c r="M36" i="137"/>
  <c r="M45" i="137"/>
  <c r="I23" i="137"/>
  <c r="M43" i="137"/>
  <c r="M41" i="137"/>
  <c r="M37" i="137"/>
  <c r="M35" i="137"/>
  <c r="M33" i="137"/>
  <c r="M32" i="137"/>
  <c r="L31" i="137"/>
  <c r="AY76" i="137"/>
  <c r="AZ76" i="137" s="1"/>
  <c r="AY53" i="137"/>
  <c r="AZ53" i="137" s="1"/>
  <c r="AT95" i="5"/>
  <c r="AU95" i="5" s="1"/>
  <c r="AY31" i="137"/>
  <c r="AZ31" i="137" s="1"/>
  <c r="AY30" i="137"/>
  <c r="AZ30" i="137" s="1"/>
  <c r="AY70" i="137"/>
  <c r="AZ70" i="137" s="1"/>
  <c r="F33" i="138"/>
  <c r="AU33" i="138" s="1"/>
  <c r="AZ33" i="138" s="1"/>
  <c r="AL36" i="138"/>
  <c r="AT94" i="5"/>
  <c r="AU94" i="5" s="1"/>
  <c r="F32" i="139"/>
  <c r="AT96" i="5"/>
  <c r="AU96" i="5" s="1"/>
  <c r="AE40" i="5"/>
  <c r="AI40" i="5" s="1"/>
  <c r="AC40" i="5" s="1"/>
  <c r="AY48" i="137"/>
  <c r="AZ48" i="137" s="1"/>
  <c r="AY26" i="137"/>
  <c r="AZ26" i="137" s="1"/>
  <c r="M42" i="137"/>
  <c r="M84" i="5"/>
  <c r="AG84" i="5" s="1"/>
  <c r="L27" i="5"/>
  <c r="E27" i="5"/>
  <c r="AC4" i="17" s="1"/>
  <c r="M94" i="5"/>
  <c r="AG94" i="5" s="1"/>
  <c r="M104" i="5"/>
  <c r="AG104" i="5" s="1"/>
  <c r="M96" i="5"/>
  <c r="AG96" i="5" s="1"/>
  <c r="M68" i="5"/>
  <c r="AG68" i="5" s="1"/>
  <c r="M95" i="5"/>
  <c r="AG95" i="5" s="1"/>
  <c r="M101" i="5"/>
  <c r="AG101" i="5" s="1"/>
  <c r="M72" i="5"/>
  <c r="AG72" i="5" s="1"/>
  <c r="M99" i="5"/>
  <c r="AG99" i="5" s="1"/>
  <c r="M83" i="5"/>
  <c r="AG83" i="5" s="1"/>
  <c r="M70" i="5"/>
  <c r="AG70" i="5" s="1"/>
  <c r="M90" i="5"/>
  <c r="AG90" i="5" s="1"/>
  <c r="M75" i="5"/>
  <c r="AG75" i="5" s="1"/>
  <c r="M89" i="5"/>
  <c r="AG89" i="5" s="1"/>
  <c r="M91" i="5"/>
  <c r="AG91" i="5" s="1"/>
  <c r="M88" i="5"/>
  <c r="AG88" i="5" s="1"/>
  <c r="M67" i="5"/>
  <c r="AG67" i="5" s="1"/>
  <c r="M71" i="5"/>
  <c r="AG71" i="5" s="1"/>
  <c r="M76" i="5"/>
  <c r="AG76" i="5" s="1"/>
  <c r="M97" i="5"/>
  <c r="AG97" i="5" s="1"/>
  <c r="M98" i="5"/>
  <c r="AG98" i="5" s="1"/>
  <c r="M86" i="5"/>
  <c r="AG86" i="5" s="1"/>
  <c r="M100" i="5"/>
  <c r="AG100" i="5" s="1"/>
  <c r="M79" i="5"/>
  <c r="AG79" i="5" s="1"/>
  <c r="M85" i="5"/>
  <c r="AG85" i="5" s="1"/>
  <c r="M74" i="5"/>
  <c r="AG74" i="5" s="1"/>
  <c r="M103" i="5"/>
  <c r="AG103" i="5" s="1"/>
  <c r="M73" i="5"/>
  <c r="AG73" i="5" s="1"/>
  <c r="M93" i="5"/>
  <c r="AG93" i="5" s="1"/>
  <c r="M87" i="5"/>
  <c r="AG87" i="5" s="1"/>
  <c r="M82" i="5"/>
  <c r="AG82" i="5" s="1"/>
  <c r="M69" i="5"/>
  <c r="AG69" i="5" s="1"/>
  <c r="M80" i="5"/>
  <c r="AG80" i="5" s="1"/>
  <c r="M81" i="5"/>
  <c r="AG81" i="5" s="1"/>
  <c r="M102" i="5"/>
  <c r="AG102" i="5" s="1"/>
  <c r="M92" i="5"/>
  <c r="AG92" i="5" s="1"/>
  <c r="M78" i="5"/>
  <c r="AG78" i="5" s="1"/>
  <c r="M77" i="5"/>
  <c r="AG77" i="5" s="1"/>
  <c r="AM32" i="5"/>
  <c r="AN32" i="5" s="1"/>
  <c r="E44" i="5"/>
  <c r="AL32" i="5"/>
  <c r="AK32" i="5"/>
  <c r="AE32" i="5"/>
  <c r="AT99" i="5"/>
  <c r="AU99" i="5" s="1"/>
  <c r="AK42" i="138"/>
  <c r="H40" i="137"/>
  <c r="H44" i="137"/>
  <c r="H43" i="137"/>
  <c r="H45" i="137"/>
  <c r="E45" i="137"/>
  <c r="F42" i="137" s="1"/>
  <c r="I42" i="138"/>
  <c r="AY41" i="137"/>
  <c r="AZ41" i="137" s="1"/>
  <c r="N91" i="137"/>
  <c r="W45" i="137" s="1"/>
  <c r="E23" i="137"/>
  <c r="N127" i="137"/>
  <c r="N77" i="137"/>
  <c r="W31" i="137" s="1"/>
  <c r="N84" i="137"/>
  <c r="W38" i="137" s="1"/>
  <c r="N111" i="137"/>
  <c r="W66" i="137" s="1"/>
  <c r="N76" i="137"/>
  <c r="W30" i="137" s="1"/>
  <c r="N74" i="137"/>
  <c r="W28" i="137" s="1"/>
  <c r="N114" i="137"/>
  <c r="W69" i="137" s="1"/>
  <c r="N75" i="137"/>
  <c r="W29" i="137" s="1"/>
  <c r="N87" i="137"/>
  <c r="W41" i="137" s="1"/>
  <c r="N101" i="137"/>
  <c r="W55" i="137" s="1"/>
  <c r="N120" i="137"/>
  <c r="W75" i="137" s="1"/>
  <c r="N69" i="137"/>
  <c r="W23" i="137" s="1"/>
  <c r="N82" i="137"/>
  <c r="W36" i="137" s="1"/>
  <c r="N95" i="137"/>
  <c r="W49" i="137" s="1"/>
  <c r="N72" i="137"/>
  <c r="W26" i="137" s="1"/>
  <c r="N119" i="137"/>
  <c r="W74" i="137" s="1"/>
  <c r="N88" i="137"/>
  <c r="W42" i="137" s="1"/>
  <c r="N93" i="137"/>
  <c r="W47" i="137" s="1"/>
  <c r="N83" i="137"/>
  <c r="W37" i="137" s="1"/>
  <c r="N81" i="137"/>
  <c r="W35" i="137" s="1"/>
  <c r="N68" i="137"/>
  <c r="W22" i="137" s="1"/>
  <c r="N107" i="137"/>
  <c r="W62" i="137" s="1"/>
  <c r="N90" i="137"/>
  <c r="W44" i="137" s="1"/>
  <c r="N78" i="137"/>
  <c r="W32" i="137" s="1"/>
  <c r="N80" i="137"/>
  <c r="W34" i="137" s="1"/>
  <c r="N126" i="137"/>
  <c r="W81" i="137" s="1"/>
  <c r="N97" i="137"/>
  <c r="W51" i="137" s="1"/>
  <c r="N70" i="137"/>
  <c r="W24" i="137" s="1"/>
  <c r="N125" i="137"/>
  <c r="W80" i="137" s="1"/>
  <c r="N71" i="137"/>
  <c r="W25" i="137" s="1"/>
  <c r="N110" i="137"/>
  <c r="W65" i="137" s="1"/>
  <c r="N108" i="137"/>
  <c r="W63" i="137" s="1"/>
  <c r="N117" i="137"/>
  <c r="W72" i="137" s="1"/>
  <c r="N105" i="137"/>
  <c r="W59" i="137" s="1"/>
  <c r="N109" i="137"/>
  <c r="W64" i="137" s="1"/>
  <c r="N92" i="137"/>
  <c r="W46" i="137" s="1"/>
  <c r="N121" i="137"/>
  <c r="W76" i="137" s="1"/>
  <c r="N102" i="137"/>
  <c r="W56" i="137" s="1"/>
  <c r="N85" i="137"/>
  <c r="W39" i="137" s="1"/>
  <c r="N99" i="137"/>
  <c r="W53" i="137" s="1"/>
  <c r="I34" i="138"/>
  <c r="N104" i="137"/>
  <c r="W58" i="137" s="1"/>
  <c r="H34" i="137"/>
  <c r="AT97" i="5"/>
  <c r="AU97" i="5" s="1"/>
  <c r="AY34" i="137"/>
  <c r="AZ34" i="137" s="1"/>
  <c r="AY56" i="137"/>
  <c r="AZ56" i="137" s="1"/>
  <c r="L37" i="137"/>
  <c r="X10" i="137"/>
  <c r="AB10" i="137" s="1"/>
  <c r="L34" i="137"/>
  <c r="X7" i="137"/>
  <c r="AB7" i="137" s="1"/>
  <c r="AY32" i="137"/>
  <c r="AZ32" i="137" s="1"/>
  <c r="H39" i="137"/>
  <c r="AT86" i="5"/>
  <c r="AU86" i="5" s="1"/>
  <c r="AY75" i="137"/>
  <c r="AZ75" i="137" s="1"/>
  <c r="H36" i="137"/>
  <c r="AY52" i="137"/>
  <c r="AZ52" i="137" s="1"/>
  <c r="AL35" i="5"/>
  <c r="AT90" i="5"/>
  <c r="AU90" i="5" s="1"/>
  <c r="AY79" i="137"/>
  <c r="AZ79" i="137" s="1"/>
  <c r="H38" i="137"/>
  <c r="AT89" i="5"/>
  <c r="AU89" i="5" s="1"/>
  <c r="X17" i="137"/>
  <c r="AB17" i="137" s="1"/>
  <c r="AL39" i="138"/>
  <c r="AY40" i="137"/>
  <c r="AZ40" i="137" s="1"/>
  <c r="AL32" i="138"/>
  <c r="M39" i="137"/>
  <c r="AL34" i="5"/>
  <c r="Z18" i="137"/>
  <c r="M40" i="137"/>
  <c r="AL37" i="5"/>
  <c r="N89" i="137"/>
  <c r="W43" i="137" s="1"/>
  <c r="AT71" i="5"/>
  <c r="AU71" i="5" s="1"/>
  <c r="H32" i="137"/>
  <c r="AY78" i="137"/>
  <c r="AZ78" i="137" s="1"/>
  <c r="AT102" i="5"/>
  <c r="AU102" i="5" s="1"/>
  <c r="AT92" i="5"/>
  <c r="AU92" i="5" s="1"/>
  <c r="X14" i="137"/>
  <c r="AB14" i="137" s="1"/>
  <c r="L41" i="137"/>
  <c r="AT78" i="5"/>
  <c r="AU78" i="5" s="1"/>
  <c r="F35" i="139"/>
  <c r="J37" i="137"/>
  <c r="J42" i="137"/>
  <c r="J34" i="137"/>
  <c r="J35" i="137"/>
  <c r="J41" i="137"/>
  <c r="J32" i="137"/>
  <c r="AT68" i="5"/>
  <c r="AU68" i="5" s="1"/>
  <c r="AY66" i="137"/>
  <c r="AZ66" i="137" s="1"/>
  <c r="AG44" i="5"/>
  <c r="AY38" i="137"/>
  <c r="AZ38" i="137" s="1"/>
  <c r="N23" i="138"/>
  <c r="N24" i="137" s="1"/>
  <c r="K23" i="138"/>
  <c r="K24" i="137" s="1"/>
  <c r="K43" i="138"/>
  <c r="L23" i="138" s="1"/>
  <c r="L24" i="137" s="1"/>
  <c r="L35" i="138"/>
  <c r="L41" i="138"/>
  <c r="L42" i="138"/>
  <c r="L40" i="138"/>
  <c r="AY68" i="137"/>
  <c r="AZ68" i="137" s="1"/>
  <c r="F36" i="138"/>
  <c r="AU36" i="138" s="1"/>
  <c r="AZ36" i="138" s="1"/>
  <c r="P44" i="137"/>
  <c r="AY55" i="137"/>
  <c r="AZ55" i="137" s="1"/>
  <c r="AY23" i="137"/>
  <c r="AZ23" i="137" s="1"/>
  <c r="AY45" i="137"/>
  <c r="AZ45" i="137" s="1"/>
  <c r="L33" i="139"/>
  <c r="K40" i="139"/>
  <c r="L23" i="139" s="1"/>
  <c r="L25" i="137" s="1"/>
  <c r="K23" i="139"/>
  <c r="K25" i="137" s="1"/>
  <c r="L35" i="139"/>
  <c r="L36" i="139"/>
  <c r="L34" i="139"/>
  <c r="L38" i="139"/>
  <c r="L32" i="139"/>
  <c r="L37" i="139"/>
  <c r="AY73" i="137"/>
  <c r="AZ73" i="137" s="1"/>
  <c r="M66" i="5"/>
  <c r="AY67" i="138"/>
  <c r="AY71" i="138"/>
  <c r="AY65" i="138"/>
  <c r="AY66" i="138"/>
  <c r="AY73" i="138"/>
  <c r="AY69" i="138"/>
  <c r="AY68" i="138"/>
  <c r="AY70" i="138"/>
  <c r="AY74" i="138"/>
  <c r="AY72" i="138"/>
  <c r="AY64" i="137"/>
  <c r="AZ64" i="137" s="1"/>
  <c r="AY51" i="137"/>
  <c r="AZ51" i="137" s="1"/>
  <c r="L40" i="137"/>
  <c r="X13" i="137"/>
  <c r="AB13" i="137" s="1"/>
  <c r="X6" i="137"/>
  <c r="AB6" i="137" s="1"/>
  <c r="L33" i="137"/>
  <c r="AY42" i="137"/>
  <c r="AZ42" i="137" s="1"/>
  <c r="AY47" i="137"/>
  <c r="AZ47" i="137" s="1"/>
  <c r="AT74" i="5"/>
  <c r="AU74" i="5" s="1"/>
  <c r="AY63" i="137"/>
  <c r="AZ63" i="137" s="1"/>
  <c r="I33" i="138"/>
  <c r="I23" i="138"/>
  <c r="I24" i="137" s="1"/>
  <c r="H43" i="138"/>
  <c r="J23" i="138" s="1"/>
  <c r="J24" i="137" s="1"/>
  <c r="I35" i="138"/>
  <c r="I32" i="138"/>
  <c r="I38" i="138"/>
  <c r="I37" i="138"/>
  <c r="I41" i="138"/>
  <c r="L35" i="137"/>
  <c r="X8" i="137"/>
  <c r="AB8" i="137" s="1"/>
  <c r="AL31" i="138"/>
  <c r="AG43" i="138"/>
  <c r="AY54" i="137"/>
  <c r="AZ54" i="137" s="1"/>
  <c r="AT98" i="5"/>
  <c r="AU98" i="5" s="1"/>
  <c r="I34" i="5"/>
  <c r="I31" i="139"/>
  <c r="H40" i="139"/>
  <c r="J23" i="139" s="1"/>
  <c r="J25" i="137" s="1"/>
  <c r="I23" i="139"/>
  <c r="I25" i="137" s="1"/>
  <c r="I35" i="139"/>
  <c r="I36" i="139"/>
  <c r="I37" i="139"/>
  <c r="I33" i="139"/>
  <c r="I38" i="139"/>
  <c r="AY62" i="137"/>
  <c r="AZ62" i="137" s="1"/>
  <c r="AY37" i="137"/>
  <c r="AZ37" i="137" s="1"/>
  <c r="AY58" i="137"/>
  <c r="AZ58" i="137" s="1"/>
  <c r="AT76" i="5"/>
  <c r="AU76" i="5" s="1"/>
  <c r="AY22" i="137"/>
  <c r="AZ22" i="137" s="1"/>
  <c r="N118" i="137"/>
  <c r="W73" i="137" s="1"/>
  <c r="AY44" i="137"/>
  <c r="AZ44" i="137" s="1"/>
  <c r="N123" i="137"/>
  <c r="W78" i="137" s="1"/>
  <c r="L39" i="137"/>
  <c r="X12" i="137"/>
  <c r="AB12" i="137" s="1"/>
  <c r="AF40" i="139"/>
  <c r="AT81" i="5"/>
  <c r="AU81" i="5" s="1"/>
  <c r="X9" i="137"/>
  <c r="AB9" i="137" s="1"/>
  <c r="AY39" i="137"/>
  <c r="AZ39" i="137" s="1"/>
  <c r="AT83" i="5"/>
  <c r="AU83" i="5" s="1"/>
  <c r="AT100" i="5"/>
  <c r="AU100" i="5" s="1"/>
  <c r="AY24" i="137"/>
  <c r="AZ24" i="137" s="1"/>
  <c r="AE37" i="138"/>
  <c r="AI37" i="138" s="1"/>
  <c r="AC37" i="138" s="1"/>
  <c r="X11" i="137"/>
  <c r="AB11" i="137" s="1"/>
  <c r="I32" i="5"/>
  <c r="AL33" i="5"/>
  <c r="AF33" i="5"/>
  <c r="H33" i="137"/>
  <c r="F32" i="138"/>
  <c r="AU32" i="138" s="1"/>
  <c r="AZ32" i="138" s="1"/>
  <c r="AY69" i="137"/>
  <c r="AZ69" i="137" s="1"/>
  <c r="L38" i="137"/>
  <c r="AY25" i="137"/>
  <c r="AZ25" i="137" s="1"/>
  <c r="AY57" i="137"/>
  <c r="AZ57" i="137" s="1"/>
  <c r="AT88" i="5"/>
  <c r="AU88" i="5" s="1"/>
  <c r="N113" i="137"/>
  <c r="W68" i="137" s="1"/>
  <c r="P42" i="137"/>
  <c r="K23" i="137"/>
  <c r="P45" i="137"/>
  <c r="O45" i="137"/>
  <c r="L23" i="137" s="1"/>
  <c r="P40" i="137"/>
  <c r="P43" i="137"/>
  <c r="P35" i="137"/>
  <c r="P41" i="137"/>
  <c r="F33" i="139"/>
  <c r="L38" i="138"/>
  <c r="N106" i="137"/>
  <c r="W61" i="137" s="1"/>
  <c r="AE37" i="5"/>
  <c r="AI37" i="5" s="1"/>
  <c r="AC37" i="5" s="1"/>
  <c r="AY43" i="137"/>
  <c r="AZ43" i="137" s="1"/>
  <c r="AT87" i="5"/>
  <c r="AU87" i="5" s="1"/>
  <c r="F37" i="139"/>
  <c r="X5" i="137"/>
  <c r="AB5" i="137" s="1"/>
  <c r="L32" i="137"/>
  <c r="AT82" i="5"/>
  <c r="AU82" i="5" s="1"/>
  <c r="AT73" i="5"/>
  <c r="AU73" i="5" s="1"/>
  <c r="N79" i="137"/>
  <c r="W33" i="137" s="1"/>
  <c r="AT93" i="5"/>
  <c r="AU93" i="5" s="1"/>
  <c r="AL39" i="5"/>
  <c r="X16" i="137"/>
  <c r="AB16" i="137" s="1"/>
  <c r="L43" i="137"/>
  <c r="Y4" i="137"/>
  <c r="Y18" i="137" s="1"/>
  <c r="I43" i="5"/>
  <c r="H31" i="137"/>
  <c r="I31" i="138"/>
  <c r="AT77" i="5"/>
  <c r="AU77" i="5" s="1"/>
  <c r="H35" i="137"/>
  <c r="I34" i="139"/>
  <c r="L33" i="5"/>
  <c r="K44" i="5"/>
  <c r="L42" i="5"/>
  <c r="L41" i="5"/>
  <c r="L36" i="5"/>
  <c r="L43" i="5"/>
  <c r="AY28" i="137"/>
  <c r="AZ28" i="137" s="1"/>
  <c r="AE31" i="139"/>
  <c r="AY29" i="137"/>
  <c r="AZ29" i="137" s="1"/>
  <c r="AY74" i="137"/>
  <c r="AZ74" i="137" s="1"/>
  <c r="I40" i="138"/>
  <c r="AT101" i="5"/>
  <c r="AU101" i="5" s="1"/>
  <c r="AY36" i="137"/>
  <c r="AZ36" i="137" s="1"/>
  <c r="N94" i="137"/>
  <c r="W48" i="137" s="1"/>
  <c r="AG40" i="139"/>
  <c r="AY49" i="137"/>
  <c r="AZ49" i="137" s="1"/>
  <c r="F40" i="137" l="1"/>
  <c r="F41" i="137"/>
  <c r="F34" i="137"/>
  <c r="F43" i="137"/>
  <c r="F35" i="137"/>
  <c r="F33" i="137"/>
  <c r="F36" i="137"/>
  <c r="F39" i="137"/>
  <c r="F38" i="137"/>
  <c r="AF43" i="138"/>
  <c r="F37" i="137"/>
  <c r="AK33" i="138"/>
  <c r="F44" i="137"/>
  <c r="F31" i="137"/>
  <c r="L45" i="137"/>
  <c r="J23" i="137" s="1"/>
  <c r="AE40" i="139"/>
  <c r="AI31" i="139"/>
  <c r="AK33" i="5"/>
  <c r="AE33" i="5"/>
  <c r="AI33" i="5" s="1"/>
  <c r="AC33" i="5" s="1"/>
  <c r="AZ70" i="138"/>
  <c r="C54" i="138"/>
  <c r="AV38" i="138"/>
  <c r="AV33" i="138"/>
  <c r="AZ63" i="139"/>
  <c r="C47" i="139"/>
  <c r="AZ68" i="138"/>
  <c r="C52" i="138"/>
  <c r="AZ65" i="138"/>
  <c r="C49" i="138" s="1"/>
  <c r="AF44" i="5"/>
  <c r="AV40" i="138"/>
  <c r="AV34" i="138"/>
  <c r="AZ62" i="139"/>
  <c r="C46" i="139"/>
  <c r="AZ69" i="139"/>
  <c r="C53" i="139"/>
  <c r="AZ68" i="139"/>
  <c r="C52" i="139"/>
  <c r="AZ74" i="138"/>
  <c r="C58" i="138"/>
  <c r="AZ66" i="138"/>
  <c r="C50" i="138" s="1"/>
  <c r="AV35" i="138"/>
  <c r="BD26" i="137"/>
  <c r="BD30" i="137"/>
  <c r="BD27" i="137"/>
  <c r="BD25" i="137"/>
  <c r="BD29" i="137"/>
  <c r="BD24" i="137"/>
  <c r="BD21" i="137"/>
  <c r="BD22" i="137"/>
  <c r="BD23" i="137"/>
  <c r="BD28" i="137"/>
  <c r="AZ66" i="139"/>
  <c r="C50" i="139"/>
  <c r="C56" i="138"/>
  <c r="AZ72" i="138"/>
  <c r="AZ69" i="138"/>
  <c r="C53" i="138"/>
  <c r="AZ71" i="138"/>
  <c r="C55" i="138"/>
  <c r="AV41" i="138"/>
  <c r="AV32" i="138"/>
  <c r="AV37" i="138"/>
  <c r="F32" i="137"/>
  <c r="Q23" i="137"/>
  <c r="AK23" i="137" s="1"/>
  <c r="D23" i="137"/>
  <c r="F45" i="137"/>
  <c r="F32" i="5"/>
  <c r="AU32" i="5" s="1"/>
  <c r="F40" i="5"/>
  <c r="AU40" i="5" s="1"/>
  <c r="AZ40" i="5" s="1"/>
  <c r="F38" i="5"/>
  <c r="AU38" i="5" s="1"/>
  <c r="AZ38" i="5" s="1"/>
  <c r="F36" i="5"/>
  <c r="AU36" i="5" s="1"/>
  <c r="AZ36" i="5" s="1"/>
  <c r="F41" i="5"/>
  <c r="AU41" i="5" s="1"/>
  <c r="AZ41" i="5" s="1"/>
  <c r="F35" i="5"/>
  <c r="AU35" i="5" s="1"/>
  <c r="AZ35" i="5" s="1"/>
  <c r="F39" i="5"/>
  <c r="AU39" i="5" s="1"/>
  <c r="AZ39" i="5" s="1"/>
  <c r="F42" i="5"/>
  <c r="AU42" i="5" s="1"/>
  <c r="AZ42" i="5" s="1"/>
  <c r="F43" i="5"/>
  <c r="AU43" i="5" s="1"/>
  <c r="AZ43" i="5" s="1"/>
  <c r="F37" i="5"/>
  <c r="AU37" i="5" s="1"/>
  <c r="AZ37" i="5" s="1"/>
  <c r="F34" i="5"/>
  <c r="AU34" i="5" s="1"/>
  <c r="AZ34" i="5" s="1"/>
  <c r="F33" i="5"/>
  <c r="AU33" i="5" s="1"/>
  <c r="AZ33" i="5" s="1"/>
  <c r="AY74" i="5"/>
  <c r="AY68" i="5"/>
  <c r="AY75" i="5"/>
  <c r="AY70" i="5"/>
  <c r="AY73" i="5"/>
  <c r="AY69" i="5"/>
  <c r="AY67" i="5"/>
  <c r="AY71" i="5"/>
  <c r="AY66" i="5"/>
  <c r="AY72" i="5"/>
  <c r="AZ65" i="139"/>
  <c r="C49" i="139"/>
  <c r="AZ64" i="139"/>
  <c r="C48" i="139"/>
  <c r="C55" i="139"/>
  <c r="AZ71" i="139"/>
  <c r="AZ73" i="138"/>
  <c r="C57" i="138"/>
  <c r="AZ67" i="138"/>
  <c r="C51" i="138"/>
  <c r="AG66" i="5"/>
  <c r="M105" i="5"/>
  <c r="AV31" i="138"/>
  <c r="AV36" i="138"/>
  <c r="AV39" i="138"/>
  <c r="AV42" i="138"/>
  <c r="AI32" i="5"/>
  <c r="X4" i="137"/>
  <c r="C54" i="139"/>
  <c r="AZ70" i="139"/>
  <c r="AZ67" i="139"/>
  <c r="C51" i="139"/>
  <c r="H44" i="5"/>
  <c r="AI31" i="138"/>
  <c r="AE43" i="138"/>
  <c r="AE44" i="5" l="1"/>
  <c r="BB67" i="139"/>
  <c r="BA67" i="139"/>
  <c r="BC67" i="139"/>
  <c r="AX36" i="138"/>
  <c r="AY36" i="138"/>
  <c r="AW36" i="138"/>
  <c r="M51" i="138"/>
  <c r="J51" i="138"/>
  <c r="D51" i="138"/>
  <c r="D49" i="139"/>
  <c r="M49" i="139"/>
  <c r="J49" i="139"/>
  <c r="AW37" i="138"/>
  <c r="AY37" i="138"/>
  <c r="AX37" i="138"/>
  <c r="BE23" i="137"/>
  <c r="C53" i="137"/>
  <c r="BB70" i="139"/>
  <c r="BA70" i="139"/>
  <c r="BC70" i="139"/>
  <c r="AX31" i="138"/>
  <c r="AY31" i="138"/>
  <c r="AW31" i="138"/>
  <c r="BA65" i="139"/>
  <c r="BB65" i="139"/>
  <c r="BC65" i="139"/>
  <c r="AX32" i="138"/>
  <c r="AW32" i="138"/>
  <c r="AY32" i="138"/>
  <c r="D53" i="138"/>
  <c r="M53" i="138"/>
  <c r="J53" i="138"/>
  <c r="BE22" i="137"/>
  <c r="C52" i="137"/>
  <c r="AY35" i="138"/>
  <c r="AX35" i="138"/>
  <c r="AW35" i="138"/>
  <c r="BA74" i="138"/>
  <c r="BC74" i="138"/>
  <c r="BB74" i="138"/>
  <c r="AY40" i="138"/>
  <c r="AX40" i="138"/>
  <c r="AW40" i="138"/>
  <c r="D52" i="138"/>
  <c r="M52" i="138"/>
  <c r="J52" i="138"/>
  <c r="AX33" i="138"/>
  <c r="AW33" i="138"/>
  <c r="AY33" i="138"/>
  <c r="AX41" i="138"/>
  <c r="AY41" i="138"/>
  <c r="AW41" i="138"/>
  <c r="BC69" i="138"/>
  <c r="BA69" i="138"/>
  <c r="BB69" i="138"/>
  <c r="N53" i="138" s="1"/>
  <c r="BB66" i="139"/>
  <c r="BC66" i="139"/>
  <c r="BA66" i="139"/>
  <c r="C51" i="137"/>
  <c r="BE21" i="137"/>
  <c r="BE27" i="137"/>
  <c r="C57" i="137"/>
  <c r="J50" i="138"/>
  <c r="D50" i="138"/>
  <c r="M50" i="138"/>
  <c r="J52" i="139"/>
  <c r="M52" i="139"/>
  <c r="D52" i="139"/>
  <c r="D46" i="139"/>
  <c r="J46" i="139"/>
  <c r="M46" i="139"/>
  <c r="BA68" i="138"/>
  <c r="BC68" i="138"/>
  <c r="BB68" i="138"/>
  <c r="AY38" i="138"/>
  <c r="AW38" i="138"/>
  <c r="AX38" i="138"/>
  <c r="BB71" i="139"/>
  <c r="BC71" i="139"/>
  <c r="BA71" i="139"/>
  <c r="AZ71" i="5"/>
  <c r="C55" i="5"/>
  <c r="AZ70" i="5"/>
  <c r="C54" i="5"/>
  <c r="BA71" i="138"/>
  <c r="BB71" i="138"/>
  <c r="BC71" i="138"/>
  <c r="J56" i="138"/>
  <c r="M56" i="138"/>
  <c r="D56" i="138"/>
  <c r="C59" i="137"/>
  <c r="BE29" i="137"/>
  <c r="AI43" i="138"/>
  <c r="AC31" i="138"/>
  <c r="AI44" i="5"/>
  <c r="AC32" i="5"/>
  <c r="BC67" i="138"/>
  <c r="BB67" i="138"/>
  <c r="BA67" i="138"/>
  <c r="D55" i="139"/>
  <c r="M55" i="139"/>
  <c r="J55" i="139"/>
  <c r="AZ67" i="5"/>
  <c r="C51" i="5"/>
  <c r="C59" i="5"/>
  <c r="AZ75" i="5"/>
  <c r="D50" i="139"/>
  <c r="M50" i="139"/>
  <c r="J50" i="139"/>
  <c r="BE25" i="137"/>
  <c r="C55" i="137"/>
  <c r="BC69" i="139"/>
  <c r="BA69" i="139"/>
  <c r="BB69" i="139"/>
  <c r="J54" i="139"/>
  <c r="D54" i="139"/>
  <c r="M54" i="139"/>
  <c r="AY42" i="138"/>
  <c r="AW42" i="138"/>
  <c r="AX42" i="138"/>
  <c r="J57" i="138"/>
  <c r="D57" i="138"/>
  <c r="M57" i="138"/>
  <c r="J48" i="139"/>
  <c r="D48" i="139"/>
  <c r="M48" i="139"/>
  <c r="AZ72" i="5"/>
  <c r="C56" i="5"/>
  <c r="AZ69" i="5"/>
  <c r="C53" i="5"/>
  <c r="C52" i="5"/>
  <c r="AZ68" i="5"/>
  <c r="J51" i="139"/>
  <c r="M51" i="139"/>
  <c r="D51" i="139"/>
  <c r="AB4" i="137"/>
  <c r="X18" i="137"/>
  <c r="AB18" i="137" s="1"/>
  <c r="AX39" i="138"/>
  <c r="AW39" i="138"/>
  <c r="AY39" i="138"/>
  <c r="BB73" i="138"/>
  <c r="BC73" i="138"/>
  <c r="BA73" i="138"/>
  <c r="BC64" i="139"/>
  <c r="BB64" i="139"/>
  <c r="BA64" i="139"/>
  <c r="C50" i="5"/>
  <c r="AZ66" i="5"/>
  <c r="AZ73" i="5"/>
  <c r="C57" i="5"/>
  <c r="AZ74" i="5"/>
  <c r="C58" i="5"/>
  <c r="AZ32" i="5"/>
  <c r="AV43" i="5"/>
  <c r="AV37" i="5"/>
  <c r="AV39" i="5"/>
  <c r="AV41" i="5"/>
  <c r="AV34" i="5"/>
  <c r="AV36" i="5"/>
  <c r="AV42" i="5"/>
  <c r="AV35" i="5"/>
  <c r="AV38" i="5"/>
  <c r="AV32" i="5"/>
  <c r="AV33" i="5"/>
  <c r="AV40" i="5"/>
  <c r="J55" i="138"/>
  <c r="M55" i="138"/>
  <c r="D55" i="138"/>
  <c r="BB72" i="138"/>
  <c r="BC72" i="138"/>
  <c r="BA72" i="138"/>
  <c r="BE28" i="137"/>
  <c r="C58" i="137"/>
  <c r="BE24" i="137"/>
  <c r="C54" i="137"/>
  <c r="BE30" i="137"/>
  <c r="C60" i="137"/>
  <c r="BB66" i="138"/>
  <c r="BC66" i="138"/>
  <c r="BA66" i="138"/>
  <c r="BB68" i="139"/>
  <c r="BC68" i="139"/>
  <c r="BA68" i="139"/>
  <c r="BA62" i="139"/>
  <c r="BC62" i="139"/>
  <c r="BB62" i="139"/>
  <c r="M49" i="138"/>
  <c r="D49" i="138"/>
  <c r="J49" i="138"/>
  <c r="J47" i="139"/>
  <c r="D47" i="139"/>
  <c r="M47" i="139"/>
  <c r="D54" i="138"/>
  <c r="M54" i="138"/>
  <c r="J54" i="138"/>
  <c r="AI40" i="139"/>
  <c r="AC31" i="139"/>
  <c r="BE26" i="137"/>
  <c r="C56" i="137"/>
  <c r="J58" i="138"/>
  <c r="M58" i="138"/>
  <c r="D58" i="138"/>
  <c r="M53" i="139"/>
  <c r="J53" i="139"/>
  <c r="D53" i="139"/>
  <c r="AY34" i="138"/>
  <c r="AW34" i="138"/>
  <c r="AX34" i="138"/>
  <c r="BA65" i="138"/>
  <c r="BB65" i="138"/>
  <c r="BC65" i="138"/>
  <c r="BC63" i="139"/>
  <c r="BA63" i="139"/>
  <c r="BB63" i="139"/>
  <c r="BC70" i="138"/>
  <c r="BB70" i="138"/>
  <c r="BA70" i="138"/>
  <c r="N51" i="138" l="1"/>
  <c r="N52" i="138"/>
  <c r="N46" i="139"/>
  <c r="N50" i="139"/>
  <c r="N50" i="138"/>
  <c r="N54" i="138"/>
  <c r="N58" i="138"/>
  <c r="BF30" i="137"/>
  <c r="BG30" i="137"/>
  <c r="BH30" i="137"/>
  <c r="AY33" i="5"/>
  <c r="AX33" i="5"/>
  <c r="AW33" i="5"/>
  <c r="BC68" i="5"/>
  <c r="BA68" i="5"/>
  <c r="BB68" i="5"/>
  <c r="J56" i="5"/>
  <c r="M56" i="5"/>
  <c r="D56" i="5"/>
  <c r="M54" i="5"/>
  <c r="D54" i="5"/>
  <c r="J54" i="5"/>
  <c r="BF21" i="137"/>
  <c r="BH21" i="137"/>
  <c r="BG21" i="137"/>
  <c r="BF23" i="137"/>
  <c r="BH23" i="137"/>
  <c r="BG23" i="137"/>
  <c r="P56" i="137"/>
  <c r="J56" i="137"/>
  <c r="D56" i="137"/>
  <c r="M56" i="137"/>
  <c r="P54" i="137"/>
  <c r="M54" i="137"/>
  <c r="J54" i="137"/>
  <c r="D54" i="137"/>
  <c r="AX32" i="5"/>
  <c r="AY32" i="5"/>
  <c r="AW32" i="5"/>
  <c r="AY36" i="5"/>
  <c r="AX36" i="5"/>
  <c r="AW36" i="5"/>
  <c r="AX37" i="5"/>
  <c r="AY37" i="5"/>
  <c r="AW37" i="5"/>
  <c r="BC74" i="5"/>
  <c r="BA74" i="5"/>
  <c r="BB74" i="5"/>
  <c r="D50" i="5"/>
  <c r="M50" i="5"/>
  <c r="J50" i="5"/>
  <c r="J52" i="5"/>
  <c r="D52" i="5"/>
  <c r="M52" i="5"/>
  <c r="BC72" i="5"/>
  <c r="BA72" i="5"/>
  <c r="BB72" i="5"/>
  <c r="P55" i="137"/>
  <c r="M55" i="137"/>
  <c r="J55" i="137"/>
  <c r="D55" i="137"/>
  <c r="BB67" i="5"/>
  <c r="BA67" i="5"/>
  <c r="BC67" i="5"/>
  <c r="D59" i="137"/>
  <c r="P59" i="137"/>
  <c r="J59" i="137"/>
  <c r="M59" i="137"/>
  <c r="BA70" i="5"/>
  <c r="BB70" i="5"/>
  <c r="BC70" i="5"/>
  <c r="P51" i="137"/>
  <c r="D51" i="137"/>
  <c r="M51" i="137"/>
  <c r="J51" i="137"/>
  <c r="BG28" i="137"/>
  <c r="BF28" i="137"/>
  <c r="BH28" i="137"/>
  <c r="AX42" i="5"/>
  <c r="AW42" i="5"/>
  <c r="AY42" i="5"/>
  <c r="BC66" i="5"/>
  <c r="BA66" i="5"/>
  <c r="BB66" i="5"/>
  <c r="N47" i="139"/>
  <c r="N49" i="138"/>
  <c r="BF26" i="137"/>
  <c r="BG26" i="137"/>
  <c r="BH26" i="137"/>
  <c r="BH24" i="137"/>
  <c r="BF24" i="137"/>
  <c r="BG24" i="137"/>
  <c r="AX38" i="5"/>
  <c r="AW38" i="5"/>
  <c r="AY38" i="5"/>
  <c r="AW34" i="5"/>
  <c r="AX34" i="5"/>
  <c r="AY34" i="5"/>
  <c r="AW43" i="5"/>
  <c r="AY43" i="5"/>
  <c r="AX43" i="5"/>
  <c r="D57" i="5"/>
  <c r="M57" i="5"/>
  <c r="J57" i="5"/>
  <c r="D53" i="5"/>
  <c r="J53" i="5"/>
  <c r="M53" i="5"/>
  <c r="N53" i="139"/>
  <c r="BG25" i="137"/>
  <c r="BF25" i="137"/>
  <c r="BH25" i="137"/>
  <c r="BA75" i="5"/>
  <c r="BB75" i="5"/>
  <c r="BC75" i="5"/>
  <c r="N55" i="138"/>
  <c r="J55" i="5"/>
  <c r="M55" i="5"/>
  <c r="D55" i="5"/>
  <c r="N55" i="139"/>
  <c r="P57" i="137"/>
  <c r="D57" i="137"/>
  <c r="M57" i="137"/>
  <c r="J57" i="137"/>
  <c r="M52" i="137"/>
  <c r="D52" i="137"/>
  <c r="P52" i="137"/>
  <c r="J52" i="137"/>
  <c r="N54" i="139"/>
  <c r="AW39" i="5"/>
  <c r="AX39" i="5"/>
  <c r="AY39" i="5"/>
  <c r="J58" i="5"/>
  <c r="M58" i="5"/>
  <c r="D58" i="5"/>
  <c r="D51" i="5"/>
  <c r="J51" i="5"/>
  <c r="M51" i="5"/>
  <c r="BG29" i="137"/>
  <c r="BH29" i="137"/>
  <c r="BF29" i="137"/>
  <c r="N52" i="139"/>
  <c r="P60" i="137"/>
  <c r="J60" i="137"/>
  <c r="D60" i="137"/>
  <c r="M60" i="137"/>
  <c r="J58" i="137"/>
  <c r="D58" i="137"/>
  <c r="P58" i="137"/>
  <c r="M58" i="137"/>
  <c r="N56" i="138"/>
  <c r="AX40" i="5"/>
  <c r="AY40" i="5"/>
  <c r="AW40" i="5"/>
  <c r="AY35" i="5"/>
  <c r="AX35" i="5"/>
  <c r="AW35" i="5"/>
  <c r="AX41" i="5"/>
  <c r="AY41" i="5"/>
  <c r="AW41" i="5"/>
  <c r="BC73" i="5"/>
  <c r="BA73" i="5"/>
  <c r="BB73" i="5"/>
  <c r="N48" i="139"/>
  <c r="N57" i="138"/>
  <c r="BB69" i="5"/>
  <c r="BA69" i="5"/>
  <c r="BC69" i="5"/>
  <c r="M59" i="5"/>
  <c r="D59" i="5"/>
  <c r="J59" i="5"/>
  <c r="BC71" i="5"/>
  <c r="BB71" i="5"/>
  <c r="BA71" i="5"/>
  <c r="BG27" i="137"/>
  <c r="BH27" i="137"/>
  <c r="BF27" i="137"/>
  <c r="BG22" i="137"/>
  <c r="BF22" i="137"/>
  <c r="BH22" i="137"/>
  <c r="N49" i="139"/>
  <c r="P53" i="137"/>
  <c r="M53" i="137"/>
  <c r="J53" i="137"/>
  <c r="D53" i="137"/>
  <c r="N51" i="139"/>
  <c r="N55" i="5" l="1"/>
  <c r="N53" i="137"/>
  <c r="N57" i="137"/>
  <c r="N59" i="137"/>
  <c r="N54" i="5"/>
  <c r="N52" i="137"/>
  <c r="N53" i="5"/>
  <c r="N55" i="137"/>
  <c r="N56" i="5"/>
  <c r="N51" i="137"/>
  <c r="N57" i="5"/>
  <c r="N51" i="5"/>
  <c r="N59" i="5"/>
  <c r="N60" i="137"/>
  <c r="N54" i="137"/>
  <c r="N56" i="137"/>
  <c r="N50" i="5"/>
  <c r="N58" i="137"/>
  <c r="N58" i="5"/>
  <c r="N5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tc={02B22AEC-5B77-4233-8CD1-A5EA51638ABC}</author>
  </authors>
  <commentList>
    <comment ref="D25" authorId="0" shapeId="0" xr:uid="{02B22AEC-5B77-4233-8CD1-A5EA51638AB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Prendre directement les résultats de la synthèse OMI (cf meme raisonnement pour MPI)</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<sst xmlns="http://schemas.openxmlformats.org/spreadsheetml/2006/main" count="12016" uniqueCount="1106">
  <si>
    <t>Nom de l'établissement</t>
  </si>
  <si>
    <t>FINESS CAQES</t>
  </si>
  <si>
    <r>
      <t xml:space="preserve">Nom/prénom du référent </t>
    </r>
    <r>
      <rPr>
        <b/>
        <sz val="12"/>
        <color rgb="FFC00000"/>
        <rFont val="Calibri"/>
        <family val="2"/>
        <scheme val="minor"/>
      </rPr>
      <t>1</t>
    </r>
    <r>
      <rPr>
        <b/>
        <sz val="12"/>
        <color theme="8" tint="-0.499984740745262"/>
        <rFont val="Calibri"/>
        <family val="2"/>
        <scheme val="minor"/>
      </rPr>
      <t xml:space="preserve"> de l'audit </t>
    </r>
  </si>
  <si>
    <r>
      <t xml:space="preserve">Nom/prénom du référent </t>
    </r>
    <r>
      <rPr>
        <b/>
        <sz val="12"/>
        <color rgb="FFC00000"/>
        <rFont val="Calibri"/>
        <family val="2"/>
        <scheme val="minor"/>
      </rPr>
      <t>2</t>
    </r>
    <r>
      <rPr>
        <b/>
        <sz val="12"/>
        <color theme="8" tint="-0.499984740745262"/>
        <rFont val="Calibri"/>
        <family val="2"/>
        <scheme val="minor"/>
      </rPr>
      <t xml:space="preserve"> de l'audit  </t>
    </r>
    <r>
      <rPr>
        <i/>
        <sz val="12"/>
        <color theme="8" tint="-0.499984740745262"/>
        <rFont val="Calibri"/>
        <family val="2"/>
        <scheme val="minor"/>
      </rPr>
      <t>si concerné</t>
    </r>
  </si>
  <si>
    <t>Fonction</t>
  </si>
  <si>
    <t>Mail</t>
  </si>
  <si>
    <t>Période de recueil</t>
  </si>
  <si>
    <t>Contexte</t>
  </si>
  <si>
    <t>Méthodologie</t>
  </si>
  <si>
    <t>Champs d’application et sélection des dossiers</t>
  </si>
  <si>
    <t>Critères d’inclusion</t>
  </si>
  <si>
    <t>Taille de l'échantillon</t>
  </si>
  <si>
    <t>Aide au remplissage</t>
  </si>
  <si>
    <t>Synthèse des résultats</t>
  </si>
  <si>
    <t>Référentiels - Sources</t>
  </si>
  <si>
    <t>PATIENT N°1</t>
  </si>
  <si>
    <t>Service/ unité de soins du patient</t>
  </si>
  <si>
    <t>Dialyse</t>
  </si>
  <si>
    <t>Sexe</t>
  </si>
  <si>
    <t>Âge (ans)</t>
  </si>
  <si>
    <t>Nombre de médicaments prescrits</t>
  </si>
  <si>
    <t>Revue de prescription</t>
  </si>
  <si>
    <t>Indicateur de suivi</t>
  </si>
  <si>
    <t>Q1</t>
  </si>
  <si>
    <t>Q2.1</t>
  </si>
  <si>
    <t>Q2.2</t>
  </si>
  <si>
    <t>Q2.3</t>
  </si>
  <si>
    <t>Q2.4</t>
  </si>
  <si>
    <t>Q3.1</t>
  </si>
  <si>
    <t>Q3.2</t>
  </si>
  <si>
    <t xml:space="preserve">Type de modification de traitement proposée </t>
  </si>
  <si>
    <t>Si MPI retrouvé, mais absence de proposition de modification, une justification est présente dans le dossier médical</t>
  </si>
  <si>
    <t>Proposition de modification acceptée ou refusée</t>
  </si>
  <si>
    <t>Système cardiovasculaire</t>
  </si>
  <si>
    <t>MPI_1</t>
  </si>
  <si>
    <t>Un diurétique de l'anse en traitement de première intention d'une HTA essentielle ou pour OMI liés à l'insuffisance veineuse (furosémide, bumétamide)</t>
  </si>
  <si>
    <t>MPI_2</t>
  </si>
  <si>
    <t>B-bloquant et vérapamil ou diltiazem en association</t>
  </si>
  <si>
    <t>MPI_3</t>
  </si>
  <si>
    <t>Diltiazem ou vérapamil en présence d'une insuffisance cardiaque de classe NYHA III ou IV</t>
  </si>
  <si>
    <t>MPI_4</t>
  </si>
  <si>
    <t>Antihypertenseurs à action centrale (cf liste MPI) en l’absence d’une intolérance ou d’une inefficacité des autres classes d’antihypertenseurs</t>
  </si>
  <si>
    <t>MPI_5</t>
  </si>
  <si>
    <t xml:space="preserve">Dérivés nitrés de longue durée d'action en dehors d'une insuffisance coronarienne symptomatique (isosorbide dinitrate, isosorbide mononitrate, patchs de trinitrine) </t>
  </si>
  <si>
    <t>MPI_6</t>
  </si>
  <si>
    <t>Inhibiteurs calciques à libération immédiate (nicardipine 20mg)</t>
  </si>
  <si>
    <t>Antiagrégants et anticoagulants</t>
  </si>
  <si>
    <t>MPI_7</t>
  </si>
  <si>
    <t>Aspirine à une dose &gt; 160 mg/jour pendant plus d'un an</t>
  </si>
  <si>
    <t>MPI_8</t>
  </si>
  <si>
    <t>Antiagrégant plaquettaire en prévention primaire (absence d'indication)</t>
  </si>
  <si>
    <t>MPI_9</t>
  </si>
  <si>
    <t>Double antiagrégation plaquettaire en prévention secondaire des AVC (sauf si SCA concomittant, stent coronarien &lt; 12 mois ou sténose carotidienne serrée symptomatique)</t>
  </si>
  <si>
    <t>MPI_10</t>
  </si>
  <si>
    <t>Association antiagrégant plaquettaire + anticoagulant (AVK ou AOD) &gt;1 an en cas de FA et de CORONAROPATHIE en l'absence d'AOMI ou de nouvel élément vasculaire</t>
  </si>
  <si>
    <t>MPI_11</t>
  </si>
  <si>
    <t>Un anticoagulant oral (AVK ou AOD) durant plus de 6 mois pour un premier épisode de thrombose veineuse profonde (TVP) ou plus de 12 mois pour un premier épisode d’embolie pulmonaire (EP) sans facteur de risque de thrombophilie identifié</t>
  </si>
  <si>
    <t>MPI_12</t>
  </si>
  <si>
    <t>Posologie des AOD inappropriée ou AOD contre-indiqué (selon fonction rénale, poids et âge - cf RCP dabigatran ou rivaroxaban ou apixaban)</t>
  </si>
  <si>
    <t>Système nerveux central et psychotropes</t>
  </si>
  <si>
    <t>MPI_13</t>
  </si>
  <si>
    <t>Antidépresseurs tricycliques en 1ère intention pour la dépression  OU en présence d'un syndrome démentiel et/ou en présence d'un glaucome et/ou en présence de troubles de la conduction et/ou en présence d'un ralentissement chronique d'un transit et/ou en présence d'une obstruction prostatique ou d'une histoire de rétention urinaire(amitryptiline, amoxapine, clomipramine, dosulepine, doxepine, imipramine, maprotiline, trimipramine)</t>
  </si>
  <si>
    <t>MPI_14</t>
  </si>
  <si>
    <t>Neuroleptiques phénothiazines et thioxanthènes en 1ère intention (chlorpromazine, levomepromazine, cyamemazine, propericiazine, pipothiazine, fluphenazine, metopimazine, flupentixol, zuclopenthixol)</t>
  </si>
  <si>
    <t>MPI_15</t>
  </si>
  <si>
    <t>Neuroleptique en présence d'un syndrome parkinsonien (maladie de Parkinson ou démence à corps de Lewy) (SAUF clozapine et quetiapine)</t>
  </si>
  <si>
    <t>MPI_16</t>
  </si>
  <si>
    <t>Anticholinergiques (trihexyphenidyle, tropatepine, biperidene) prescrits en traitement des syndromes extrapyramidaux induits par les neuroleptiques chez les patients déments, délirants, non psychiatriques</t>
  </si>
  <si>
    <t>MPI_17</t>
  </si>
  <si>
    <t>Benzodiazépines à demi-vie longue (cf liste MPI + clobazam, nitrazepam, loflazepate)</t>
  </si>
  <si>
    <t>MPI_18</t>
  </si>
  <si>
    <t>Antihistaminiques à effets sédatifs et anticholinergiques prescrits à visée anxiolytiques et hypnotiques (promethiazine, mequitazine, alimemazine, hydroxyzine, dexchlorpheniramine, brompheniramine, betamethasone+dexchlorpheniramine, cyproheptadine, doxylamine)</t>
  </si>
  <si>
    <t>MPI_19</t>
  </si>
  <si>
    <t>Fonction rénale et prescriptions</t>
  </si>
  <si>
    <t>MPI_20</t>
  </si>
  <si>
    <t>Un traitement prolongé par digoxine à une dose &gt; 125 µg/jour en présence Cl créat&lt;30 ml/min</t>
  </si>
  <si>
    <t>MPI_21</t>
  </si>
  <si>
    <t xml:space="preserve">Colchicine  si Cl creatinine &lt; à 10ml/min </t>
  </si>
  <si>
    <t>MPI_22</t>
  </si>
  <si>
    <t xml:space="preserve">Metformine si Cl creatinine &lt; 30ml/min </t>
  </si>
  <si>
    <t>Système digestif</t>
  </si>
  <si>
    <t>MPI_23</t>
  </si>
  <si>
    <t>Inhibiteur de la pompe à protons (IPP) à la dose curative pour une durée &gt; 8 semaines (esomeprazole 40mg/j, lansoprazole 30 mg/J, omeprazole 20mg/j, pantoprazole 40mg/j, rabeprazole 20mg/j)</t>
  </si>
  <si>
    <t>MPI_24</t>
  </si>
  <si>
    <t>IPP en traitement prolongé en l'absence d'indication</t>
  </si>
  <si>
    <t>Système respiratoire</t>
  </si>
  <si>
    <t>MPI_25</t>
  </si>
  <si>
    <t>Benzodiazepine chez un insuffisant respiratoire (PaO2 &lt; 60 mmHg ou SaO2 &lt; 89 %) ou en cas de SAS non appareillé</t>
  </si>
  <si>
    <t>MPI_26</t>
  </si>
  <si>
    <t>Théophylline en monothérapie d’une BPCO</t>
  </si>
  <si>
    <t>MPI_27</t>
  </si>
  <si>
    <t>Des corticostéroïdes par voie systémique plutôt
qu’inhalée pour le traitement de fond d’une BPCO modérée à sévère</t>
  </si>
  <si>
    <t>Système musculo-squelettique</t>
  </si>
  <si>
    <t>MPI_28</t>
  </si>
  <si>
    <t>Un AINS au long cours  (&gt; 3 mois) en première ligne pour une douleur arthrosique ou en présence d’un antécédent d’ulcère gastroduodénal ou de saignement digestif, sans traitement gastro-protecteur par IPP ou anti-H2</t>
  </si>
  <si>
    <t>MPI_29</t>
  </si>
  <si>
    <t>Système urinaire</t>
  </si>
  <si>
    <t>MPI_30</t>
  </si>
  <si>
    <t>Anticholinergique en traitement de l'incontinence urinaire en présence de facteurs de risque (démence et/ou confusion et/ou glaucome et/ou hypertrophie bénigne de la prostate et/ou constipation et/ou cardiopathie décompensée) (oxybutynine, trospium, toltérodine, solifénacine, foseterodine)</t>
  </si>
  <si>
    <t>MPI_31</t>
  </si>
  <si>
    <t>Alpha-bloquant en présence d'une sonde urinaire au long cours (&gt;1 mois) OU si hypotension orthostatique (alfuzosine, tamsulosine, silodosine)</t>
  </si>
  <si>
    <t>Système endocrinien</t>
  </si>
  <si>
    <t>MPI_32</t>
  </si>
  <si>
    <t>Sulfamides hypoglycémiants (cf liste MPI) en traitement du diabète de type 2 chez les sujets âgés « fragiles » ou « dépendants et/ou à la santé très altérée »</t>
  </si>
  <si>
    <t>MPI_33</t>
  </si>
  <si>
    <t>Glinides en traitement du diabète de type 2 chez les sujets âgés « fragiles » ou « dépendants et/ou à la santé très altérée »</t>
  </si>
  <si>
    <t>Antalgiques</t>
  </si>
  <si>
    <t>MPI_34</t>
  </si>
  <si>
    <t xml:space="preserve">Association antalgiques palier 2 + palier 3 </t>
  </si>
  <si>
    <t>MPI_35</t>
  </si>
  <si>
    <t>Tramadol chez les sujets déments OU si epilepsie OU si posologie &gt; 200 mg/j</t>
  </si>
  <si>
    <t>MPI_36</t>
  </si>
  <si>
    <t>Nefopam sur terrain de syndrome démentiel, risque de glaucome aigu par fermeture de l'angle, trouble de la conduction, ralentissement chronique du transit, hypertrophie bénigne de la prostate et épisode de rétention urinaire</t>
  </si>
  <si>
    <t>Charge anticholinergique</t>
  </si>
  <si>
    <t>MPI_37</t>
  </si>
  <si>
    <t>Utilisation concomitante de plusieurs (≥ 2) médicaments à effets anticholinergiques (cf liste MPI)</t>
  </si>
  <si>
    <t>Associations médicamenteuses</t>
  </si>
  <si>
    <t>MPI_38</t>
  </si>
  <si>
    <t xml:space="preserve">Redondance pharmacologique (2 spécialités de la même classe pharmacologique) ex : 2 AINS, 2 antidépresseurs, 2 BZD, 2 neuroleptiques, 2 diurétiques de l'anse, 2 IEC, 2 Beta2-mimétiques inhalés (sauf si longue et courte durée d'action) dans l'asthme ou la BPCO, 2 opiacés (sauf si longue et courte durée d'action) </t>
  </si>
  <si>
    <t>MPI_39</t>
  </si>
  <si>
    <t>Nephrotoxicité si association de médicaments néphrotoxiques : IEC, ARA II, AINS, anti-infectieux (aminosides, vancomycine, teicoplanine, amphotéricine B, aciclovir, valaciclovir, tenofovir, ganciclovir, cidofovir, pentamidine, foscarnet), methotrexate, lithium, produits de contraste iodés</t>
  </si>
  <si>
    <t>Autre</t>
  </si>
  <si>
    <t>HAD</t>
  </si>
  <si>
    <t>Masculin</t>
  </si>
  <si>
    <t>PATIENT_1</t>
  </si>
  <si>
    <t>PATIENT_2</t>
  </si>
  <si>
    <t>PATIENT_3</t>
  </si>
  <si>
    <t>PATIENT_4</t>
  </si>
  <si>
    <t>PATIENT_5</t>
  </si>
  <si>
    <t>PATIENT_6</t>
  </si>
  <si>
    <t>PATIENT_7</t>
  </si>
  <si>
    <t>PATIENT_8</t>
  </si>
  <si>
    <t>PATIENT_9</t>
  </si>
  <si>
    <t>PATIENT_10</t>
  </si>
  <si>
    <t>PATIENT_11</t>
  </si>
  <si>
    <t>PATIENT_12</t>
  </si>
  <si>
    <t>PATIENT_13</t>
  </si>
  <si>
    <t>PATIENT_14</t>
  </si>
  <si>
    <t>PATIENT_15</t>
  </si>
  <si>
    <t>PATIENT_16</t>
  </si>
  <si>
    <t>PATIENT_17</t>
  </si>
  <si>
    <t>PATIENT_18</t>
  </si>
  <si>
    <t>PATIENT_19</t>
  </si>
  <si>
    <t>PATIENT_20</t>
  </si>
  <si>
    <t>PATIENT_21</t>
  </si>
  <si>
    <t>PATIENT_22</t>
  </si>
  <si>
    <t>PATIENT_23</t>
  </si>
  <si>
    <t>PATIENT_24</t>
  </si>
  <si>
    <t>PATIENT_25</t>
  </si>
  <si>
    <t>PATIENT_26</t>
  </si>
  <si>
    <t>PATIENT_27</t>
  </si>
  <si>
    <t>PATIENT_28</t>
  </si>
  <si>
    <t>PATIENT_29</t>
  </si>
  <si>
    <t>PATIENT_30</t>
  </si>
  <si>
    <t xml:space="preserve">SYNTHESE - DONNEES PATIENTS </t>
  </si>
  <si>
    <t>Nombre de patients inclus</t>
  </si>
  <si>
    <t>N</t>
  </si>
  <si>
    <t>Âge moyen (ans)</t>
  </si>
  <si>
    <t>Sexe ratio (H/F)</t>
  </si>
  <si>
    <t>Nombre moyen de médicaments prescrits</t>
  </si>
  <si>
    <t>Nombre maximum de médicaments prescrits</t>
  </si>
  <si>
    <t>SYNTHESE - REEVALUATION DE LA PERTINENCE DES PRESCRIPTIONS</t>
  </si>
  <si>
    <t>%</t>
  </si>
  <si>
    <t>Détail par système</t>
  </si>
  <si>
    <t>MPI</t>
  </si>
  <si>
    <t>Propositions de modification réalisées</t>
  </si>
  <si>
    <t>Nombre</t>
  </si>
  <si>
    <t>Taux parmi tous les MPI</t>
  </si>
  <si>
    <t>Taux parmi les MPI du système</t>
  </si>
  <si>
    <t>Taux parmi toutes les propositions de tous les systèmes</t>
  </si>
  <si>
    <t>Taux parmi les propositions de modifications du système</t>
  </si>
  <si>
    <t>Taux parmi toutes les propositions acceptées de tous les systèmes</t>
  </si>
  <si>
    <t>TOTAL</t>
  </si>
  <si>
    <t>Détail par MPI</t>
  </si>
  <si>
    <t>Système</t>
  </si>
  <si>
    <t>MPI_N°</t>
  </si>
  <si>
    <t>MPI - Situation</t>
  </si>
  <si>
    <t>Des corticostéroïdes par voie systémique plutôt qu’inhalée pour le traitement de fond d’une BPCO modérée à sévère</t>
  </si>
  <si>
    <t>Un AINS ou la colchicine au long cours (&gt; 3 mois) pour le traitement de fond d’une goutte, en l'absence de contre-indication à un inhibiteur de la xanthine-oxydase (allopurinol ou fébuxostat)</t>
  </si>
  <si>
    <t>PATIENT 1</t>
  </si>
  <si>
    <t>PATIENT 2</t>
  </si>
  <si>
    <t>PATIENT 3</t>
  </si>
  <si>
    <t>PATIENT 4</t>
  </si>
  <si>
    <t>PATIENT 5</t>
  </si>
  <si>
    <t>Liste donnée à titre informatif - non exhaustif</t>
  </si>
  <si>
    <t>Anticholinergique</t>
  </si>
  <si>
    <t>Antihypertenseur central</t>
  </si>
  <si>
    <t>Sulfamide hypoglycémiant</t>
  </si>
  <si>
    <t>BZD 1/2 vie longue</t>
  </si>
  <si>
    <t>AINS</t>
  </si>
  <si>
    <t>Alimémazine</t>
  </si>
  <si>
    <t>Clonidine</t>
  </si>
  <si>
    <t>Glibenclamide</t>
  </si>
  <si>
    <t>Bromazépam</t>
  </si>
  <si>
    <t>Acéclofenac</t>
  </si>
  <si>
    <t>OUI</t>
  </si>
  <si>
    <t>Amitriptyline</t>
  </si>
  <si>
    <t>Méthyldopa</t>
  </si>
  <si>
    <t>Gliclazide</t>
  </si>
  <si>
    <t>Clorazépate</t>
  </si>
  <si>
    <t>Acide méfénamique</t>
  </si>
  <si>
    <t>NON</t>
  </si>
  <si>
    <t>Bipéridène</t>
  </si>
  <si>
    <t>Moxonidine</t>
  </si>
  <si>
    <t>Glimépiride</t>
  </si>
  <si>
    <t>Diazépam</t>
  </si>
  <si>
    <t>Acide niflumique</t>
  </si>
  <si>
    <t>NSP</t>
  </si>
  <si>
    <t>Bromocriptine</t>
  </si>
  <si>
    <t>Rilménidine</t>
  </si>
  <si>
    <t>Glipizide</t>
  </si>
  <si>
    <t>Acide tiaprofénique</t>
  </si>
  <si>
    <t>NA</t>
  </si>
  <si>
    <t>Prazépam</t>
  </si>
  <si>
    <t>Aspirine &gt; 375mg/jour</t>
  </si>
  <si>
    <t>Carbamazépine</t>
  </si>
  <si>
    <t>Clobazam</t>
  </si>
  <si>
    <t>Diclofenac</t>
  </si>
  <si>
    <t>Cétirizine</t>
  </si>
  <si>
    <t>Nitrazepam</t>
  </si>
  <si>
    <t>Etodolac</t>
  </si>
  <si>
    <t>Chlorpromazine</t>
  </si>
  <si>
    <t>Loflazepate</t>
  </si>
  <si>
    <t>Fenoprofène</t>
  </si>
  <si>
    <t>Clomipramine</t>
  </si>
  <si>
    <t>Flurbiprofène</t>
  </si>
  <si>
    <t>Ibuprofène</t>
  </si>
  <si>
    <t>Cyamémazine</t>
  </si>
  <si>
    <t>Indométacine</t>
  </si>
  <si>
    <t>Cyproheptadine</t>
  </si>
  <si>
    <t>Kétoprofène</t>
  </si>
  <si>
    <t>Dexchlorpheniramine</t>
  </si>
  <si>
    <t>Meloxicam</t>
  </si>
  <si>
    <t>Doxépine</t>
  </si>
  <si>
    <t>Nabumetone</t>
  </si>
  <si>
    <t>Fésotérodine</t>
  </si>
  <si>
    <t>Naproxène</t>
  </si>
  <si>
    <t>Flavoxate</t>
  </si>
  <si>
    <t>Piroxicam</t>
  </si>
  <si>
    <t>Fluoxétine</t>
  </si>
  <si>
    <t>Sulindac</t>
  </si>
  <si>
    <t>Hydroxyzine</t>
  </si>
  <si>
    <t>Tenoxicam</t>
  </si>
  <si>
    <t>Imipramine</t>
  </si>
  <si>
    <t>Ipratropium</t>
  </si>
  <si>
    <t>Lévomépromazine</t>
  </si>
  <si>
    <t>Lopéramide</t>
  </si>
  <si>
    <t>Loxapine</t>
  </si>
  <si>
    <t>Metoclopramide</t>
  </si>
  <si>
    <t>Néfopam</t>
  </si>
  <si>
    <t>Olanzapine</t>
  </si>
  <si>
    <t>Oxcarbazépine</t>
  </si>
  <si>
    <t>Paroxétine</t>
  </si>
  <si>
    <t>Prométhazine</t>
  </si>
  <si>
    <t>Scopolamine</t>
  </si>
  <si>
    <t>Solifénacine</t>
  </si>
  <si>
    <t>Toltérodine</t>
  </si>
  <si>
    <t>Trihexyphénidyle</t>
  </si>
  <si>
    <t>Trimipramine</t>
  </si>
  <si>
    <t>Chirurgie</t>
  </si>
  <si>
    <t>Arrêt</t>
  </si>
  <si>
    <t>Acceptée</t>
  </si>
  <si>
    <t>Court séjour Médecine adulte (hors service de gériatrie)</t>
  </si>
  <si>
    <t>Refusée</t>
  </si>
  <si>
    <t>Court séjour Médecine gériatrique</t>
  </si>
  <si>
    <t>Adaptation posologique</t>
  </si>
  <si>
    <t>Long séjour</t>
  </si>
  <si>
    <t>Psychiatrie</t>
  </si>
  <si>
    <t>Urgences</t>
  </si>
  <si>
    <t>NR</t>
  </si>
  <si>
    <t>n</t>
  </si>
  <si>
    <t>Total</t>
  </si>
  <si>
    <t>Féminin</t>
  </si>
  <si>
    <t>Données patient</t>
  </si>
  <si>
    <t>Traitements prescrits à l'admission</t>
  </si>
  <si>
    <t>CENTRE HOSPITALIER ANGOULEME</t>
  </si>
  <si>
    <t>CENTRE HOSPITALIER COTE BASQUE</t>
  </si>
  <si>
    <t>CENTRE HOSPITALIER DE DAX</t>
  </si>
  <si>
    <t>CENTRE HOSPITALIER DE GUERET</t>
  </si>
  <si>
    <t>CENTRE HOSPITALIER DE LIBOURNE</t>
  </si>
  <si>
    <t>CENTRE HOSPITALIER DE MONT DE MARSAN</t>
  </si>
  <si>
    <t>CENTRE HOSPITALIER DE NIORT</t>
  </si>
  <si>
    <t>CENTRE HOSPITALIER DE PAU</t>
  </si>
  <si>
    <t>CENTRE HOSPITALIER DE PERIGUEUX</t>
  </si>
  <si>
    <t>CENTRE HOSPITALIER DE SAINTONGE</t>
  </si>
  <si>
    <t>CENTRE HOSPITALIER DUBOIS BRIVE</t>
  </si>
  <si>
    <t>CH AGEN NERAC - HOPITAL SAINT-ESPRIT</t>
  </si>
  <si>
    <t>CHU HOPITAUX DE BORDEAUX</t>
  </si>
  <si>
    <t>CHU LA MILETRIE (POITIERS)</t>
  </si>
  <si>
    <t>GH LA ROCHELLE-RE-AUNIS - LA ROCHELLE</t>
  </si>
  <si>
    <t>POLYCLINIQUE BORDEAUX NORD AQUITAINE</t>
  </si>
  <si>
    <t>Fonction du référent de l'audit</t>
  </si>
  <si>
    <t>Médecin</t>
  </si>
  <si>
    <t>Pharmacien</t>
  </si>
  <si>
    <t>RSMQ</t>
  </si>
  <si>
    <t>Cadre de santé</t>
  </si>
  <si>
    <t>Directeur</t>
  </si>
  <si>
    <t>prescrit</t>
  </si>
  <si>
    <t>non_prescrit</t>
  </si>
  <si>
    <t>modification</t>
  </si>
  <si>
    <t>pas_modification</t>
  </si>
  <si>
    <t>Oui</t>
  </si>
  <si>
    <t>Non</t>
  </si>
  <si>
    <t>justification</t>
  </si>
  <si>
    <t>pas_justification</t>
  </si>
  <si>
    <t>pas_proposition</t>
  </si>
  <si>
    <t>proposition</t>
  </si>
  <si>
    <t>Non renseigné</t>
  </si>
  <si>
    <t>Méclozine</t>
  </si>
  <si>
    <t>Oxybutynine</t>
  </si>
  <si>
    <t>MPI_1_Q2.1</t>
  </si>
  <si>
    <t>MPI_2_Q2.1</t>
  </si>
  <si>
    <t>MPI_3_Q2.1</t>
  </si>
  <si>
    <t>MPI_4_Q2.1</t>
  </si>
  <si>
    <t>MPI_5_Q2.1</t>
  </si>
  <si>
    <t>MPI_6_Q2.1</t>
  </si>
  <si>
    <t>MPI_7_Q2.1</t>
  </si>
  <si>
    <t>MPI_8_Q2.1</t>
  </si>
  <si>
    <t>MPI_9_Q2.1</t>
  </si>
  <si>
    <t>MPI_10_Q2.1</t>
  </si>
  <si>
    <t>MPI_11_Q2.1</t>
  </si>
  <si>
    <t>MPI_12_Q2.1</t>
  </si>
  <si>
    <t>MPI_13_Q2.1</t>
  </si>
  <si>
    <t>MPI_14_Q2.1</t>
  </si>
  <si>
    <t>MPI_15_Q2.1</t>
  </si>
  <si>
    <t>MPI_16_Q2.1</t>
  </si>
  <si>
    <t>MPI_17_Q2.1</t>
  </si>
  <si>
    <t>MPI_18_Q2.1</t>
  </si>
  <si>
    <t>MPI_19_Q2.1</t>
  </si>
  <si>
    <t>MPI_20_Q2.1</t>
  </si>
  <si>
    <t>MPI_21_Q2.1</t>
  </si>
  <si>
    <t>MPI_22_Q2.1</t>
  </si>
  <si>
    <t>MPI_23_Q2.1</t>
  </si>
  <si>
    <t>MPI_24_Q2.1</t>
  </si>
  <si>
    <t>MPI_25_Q2.1</t>
  </si>
  <si>
    <t>MPI_26_Q2.1</t>
  </si>
  <si>
    <t>MPI_27_Q2.1</t>
  </si>
  <si>
    <t>MPI_28_Q2.1</t>
  </si>
  <si>
    <t>MPI_29_Q2.1</t>
  </si>
  <si>
    <t>MPI_30_Q2.1</t>
  </si>
  <si>
    <t>MPI_31_Q2.1</t>
  </si>
  <si>
    <t>MPI_32_Q2.1</t>
  </si>
  <si>
    <t>MPI_33_Q2.1</t>
  </si>
  <si>
    <t>MPI_34_Q2.1</t>
  </si>
  <si>
    <t>MPI_35_Q2.1</t>
  </si>
  <si>
    <t>MPI_36_Q2.1</t>
  </si>
  <si>
    <t>MPI_37_Q2.1</t>
  </si>
  <si>
    <t>MPI_38_Q2.1</t>
  </si>
  <si>
    <t>MPI_39_Q2.1</t>
  </si>
  <si>
    <t>Répond oui à la question</t>
  </si>
  <si>
    <t>Clozapine</t>
  </si>
  <si>
    <t>MPI_1_Q1</t>
  </si>
  <si>
    <t>MPI_2_Q1</t>
  </si>
  <si>
    <t>MPI_3_Q1</t>
  </si>
  <si>
    <t>MPI_4_Q1</t>
  </si>
  <si>
    <t>MPI_5_Q1</t>
  </si>
  <si>
    <t>MPI_6_Q1</t>
  </si>
  <si>
    <t>MPI_7_Q1</t>
  </si>
  <si>
    <t>MPI_8_Q1</t>
  </si>
  <si>
    <t>MPI_9_Q1</t>
  </si>
  <si>
    <t>MPI_10_Q1</t>
  </si>
  <si>
    <t>MPI_11_Q1</t>
  </si>
  <si>
    <t>MPI_12_Q1</t>
  </si>
  <si>
    <t>MPI_13_Q1</t>
  </si>
  <si>
    <t>MPI_14_Q1</t>
  </si>
  <si>
    <t>MPI_15_Q1</t>
  </si>
  <si>
    <t>MPI_16_Q1</t>
  </si>
  <si>
    <t>MPI_17_Q1</t>
  </si>
  <si>
    <t>MPI_18_Q1</t>
  </si>
  <si>
    <t>MPI_19_Q1</t>
  </si>
  <si>
    <t>MPI_20_Q1</t>
  </si>
  <si>
    <t>MPI_21_Q1</t>
  </si>
  <si>
    <t>MPI_22_Q1</t>
  </si>
  <si>
    <t>MPI_23_Q1</t>
  </si>
  <si>
    <t>MPI_24_Q1</t>
  </si>
  <si>
    <t>MPI_25_Q1</t>
  </si>
  <si>
    <t>MPI_26_Q1</t>
  </si>
  <si>
    <t>MPI_27_Q1</t>
  </si>
  <si>
    <t>MPI_28_Q1</t>
  </si>
  <si>
    <t>MPI_29_Q1</t>
  </si>
  <si>
    <t>MPI_30_Q1</t>
  </si>
  <si>
    <t>MPI_31_Q1</t>
  </si>
  <si>
    <t>MPI_32_Q1</t>
  </si>
  <si>
    <t>MPI_33_Q1</t>
  </si>
  <si>
    <t>MPI_34_Q1</t>
  </si>
  <si>
    <t>MPI_35_Q1</t>
  </si>
  <si>
    <t>MPI_36_Q1</t>
  </si>
  <si>
    <t>MPI_37_Q1</t>
  </si>
  <si>
    <t>MPI_38_Q1</t>
  </si>
  <si>
    <t>MPI_39_Q1</t>
  </si>
  <si>
    <t>Propositions de modification acceptées</t>
  </si>
  <si>
    <t>CENTRE HOSPITALIER SUD CHARENTE</t>
  </si>
  <si>
    <t>CH TULLE - COEUR DE CORREZE</t>
  </si>
  <si>
    <t>CLINIQUE SAINT- AUGUSTIN</t>
  </si>
  <si>
    <t>HOPITAL PRIVE SAINT-MARTIN</t>
  </si>
  <si>
    <t>CLINIQUE MUTUALISTE DE PESSAC</t>
  </si>
  <si>
    <t>M.S.P.BX. BAGATELLE</t>
  </si>
  <si>
    <t>CENTRE HOSPITALIER D ARCACHON</t>
  </si>
  <si>
    <t>CLINIQUE ESQUIROL - SAINT-HILAIRE</t>
  </si>
  <si>
    <t>C H U DE LIMOGES</t>
  </si>
  <si>
    <t>POLYCLINIQUE DE LIMOGES - Site CHENIEUX</t>
  </si>
  <si>
    <t xml:space="preserve">Nom/prénom du référent 1 de l'audit </t>
  </si>
  <si>
    <t>Mail réferent 2</t>
  </si>
  <si>
    <t>SYNTHESE DES RESULTATS TOUS LES ES
AUDIT EVALUATION DE LA PERTINENCE DES PRESCRIPTIONS CHEZ LA PERSONNE ÂGEE</t>
  </si>
  <si>
    <t>Caractéristiques patients</t>
  </si>
  <si>
    <t>Services concernés</t>
  </si>
  <si>
    <t>Nombre TOTAL MPI</t>
  </si>
  <si>
    <t>Taux de prescriptions avec au moins 1 MPI</t>
  </si>
  <si>
    <t>Nombre moyen de MPI par prescription</t>
  </si>
  <si>
    <t>Taux de propositions de modifications</t>
  </si>
  <si>
    <t>Taux de propositions de modifications acceptés</t>
  </si>
  <si>
    <t>Antidépresseurs tricycliques en 1ère intention pour la dépression OU en présence d'un syndrome démentiel et/ou en présence d'un glaucome et/ou en présence de troubles de la conduction et/ou en présence d'un ralentissement chronique d'un transit et/ou en présence d'une obstruction prostatique ou d'une histoire de rétention urinaire (amitryptiline, amoxapine, clomipramine, dosulepine, doxepine, imipramine, maprotiline, trimipramine)</t>
  </si>
  <si>
    <t>Un AINS ou la colchicine au long cours (&gt; 3 mois) pour
le traitement de fond d’une goutte, en l'absence de contre-indication à un inhibiteur de la xanthine-oxydase (allopurinol ou fébuxostat)</t>
  </si>
  <si>
    <t>Néphrotoxicité si association de médicaments néphrotoxiques : IEC, ARA II, AINS, anti-infectieux (aminosides, vancomycine, teicoplanine, amphotéricine B, aciclovir, valaciclovir, tenofovir, ganciclovir, cidofovir, pentamidine, foscarnet), methotrexate, lithium, produits de contraste iodés</t>
  </si>
  <si>
    <t>Ne sait pas</t>
  </si>
  <si>
    <t>Non concerné</t>
  </si>
  <si>
    <t>Rang</t>
  </si>
  <si>
    <t>Rang sans ex-aequo</t>
  </si>
  <si>
    <t>NB ajusté</t>
  </si>
  <si>
    <t>MPI-numéro</t>
  </si>
  <si>
    <t>Classement</t>
  </si>
  <si>
    <t>Pourcentage de prescriptions concernées</t>
  </si>
  <si>
    <t>Changement de molécule</t>
  </si>
  <si>
    <t>CLASSEMENT</t>
  </si>
  <si>
    <t>nb ajusté</t>
  </si>
  <si>
    <t>Nombre de prescriptions concernées</t>
  </si>
  <si>
    <t>Nom</t>
  </si>
  <si>
    <t>Nombre de modifications</t>
  </si>
  <si>
    <t>Nombre de modifications acceptées</t>
  </si>
  <si>
    <t>Nombre total de médicaments potentiellement inappropriés APRES réévaluation de la pertinence</t>
  </si>
  <si>
    <t>PAR PRESCRIPTION</t>
  </si>
  <si>
    <t xml:space="preserve">Nombre de prescription </t>
  </si>
  <si>
    <t>Q2.1 = oui et Q1 = oui</t>
  </si>
  <si>
    <t>Q2.2 = oui et Q1 = non</t>
  </si>
  <si>
    <t>Q3,1 = Acceptée, Q2.1 = Oui, Q1 = Oui</t>
  </si>
  <si>
    <t>MPI_1_Q3.1</t>
  </si>
  <si>
    <t>MPI_2_Q3.1</t>
  </si>
  <si>
    <t>MPI_3_Q3.1</t>
  </si>
  <si>
    <t>MPI_4_Q3.1</t>
  </si>
  <si>
    <t>MPI_5_Q3.1</t>
  </si>
  <si>
    <t>MPI_6_Q3.1</t>
  </si>
  <si>
    <t>MPI_7_Q3.1</t>
  </si>
  <si>
    <t>MPI_8_Q3.1</t>
  </si>
  <si>
    <t>MPI_9_Q3.1</t>
  </si>
  <si>
    <t>MPI_10_Q3.1</t>
  </si>
  <si>
    <t>MPI_11_Q3.1</t>
  </si>
  <si>
    <t>MPI_12_Q3.1</t>
  </si>
  <si>
    <t>MPI_13_Q3.1</t>
  </si>
  <si>
    <t>MPI_14_Q3.1</t>
  </si>
  <si>
    <t>MPI_15_Q3.1</t>
  </si>
  <si>
    <t>MPI_16_Q3.1</t>
  </si>
  <si>
    <t>MPI_17_Q3.1</t>
  </si>
  <si>
    <t>MPI_18_Q3.1</t>
  </si>
  <si>
    <t>MPI_19_Q3.1</t>
  </si>
  <si>
    <t>MPI_20_Q3.1</t>
  </si>
  <si>
    <t>MPI_21_Q3.1</t>
  </si>
  <si>
    <t>MPI_22_Q3.1</t>
  </si>
  <si>
    <t>MPI_23_Q3.1</t>
  </si>
  <si>
    <t>MPI_24_Q3.1</t>
  </si>
  <si>
    <t>MPI_25_Q3.1</t>
  </si>
  <si>
    <t>MPI_26_Q3.1</t>
  </si>
  <si>
    <t>MPI_27_Q3.1</t>
  </si>
  <si>
    <t>MPI_28_Q3.1</t>
  </si>
  <si>
    <t>MPI_29_Q3.1</t>
  </si>
  <si>
    <t>MPI_30_Q3.1</t>
  </si>
  <si>
    <t>MPI_31_Q3.1</t>
  </si>
  <si>
    <t>MPI_32_Q3.1</t>
  </si>
  <si>
    <t>MPI_33_Q3.1</t>
  </si>
  <si>
    <t>MPI_34_Q3.1</t>
  </si>
  <si>
    <t>MPI_35_Q3.1</t>
  </si>
  <si>
    <t>MPI_36_Q3.1</t>
  </si>
  <si>
    <t>MPI_37_Q3.1</t>
  </si>
  <si>
    <t>MPI_38_Q3.1</t>
  </si>
  <si>
    <t>MPI_39_Q3.1</t>
  </si>
  <si>
    <t>MPI_1_Q2.4</t>
  </si>
  <si>
    <t>MPI_2_Q2.4</t>
  </si>
  <si>
    <t>MPI_3_Q2.4</t>
  </si>
  <si>
    <t>MPI_4_Q2.4</t>
  </si>
  <si>
    <t>MPI_5_Q2.4</t>
  </si>
  <si>
    <t>MPI_6_Q2.4</t>
  </si>
  <si>
    <t>MPI_7_Q2.4</t>
  </si>
  <si>
    <t>MPI_8_Q2.4</t>
  </si>
  <si>
    <t>MPI_9_Q2.4</t>
  </si>
  <si>
    <t>MPI_10_Q2.4</t>
  </si>
  <si>
    <t>MPI_11_Q2.4</t>
  </si>
  <si>
    <t>MPI_12_Q2.4</t>
  </si>
  <si>
    <t>MPI_13_Q2.4</t>
  </si>
  <si>
    <t>MPI_14_Q2.4</t>
  </si>
  <si>
    <t>MPI_15_Q2.4</t>
  </si>
  <si>
    <t>MPI_16_Q2.4</t>
  </si>
  <si>
    <t>MPI_17_Q2.4</t>
  </si>
  <si>
    <t>MPI_18_Q2.4</t>
  </si>
  <si>
    <t>MPI_19_Q2.4</t>
  </si>
  <si>
    <t>MPI_20_Q2.4</t>
  </si>
  <si>
    <t>MPI_21_Q2.4</t>
  </si>
  <si>
    <t>MPI_22_Q2.4</t>
  </si>
  <si>
    <t>MPI_23_Q2.4</t>
  </si>
  <si>
    <t>MPI_24_Q2.4</t>
  </si>
  <si>
    <t>MPI_25_Q2.4</t>
  </si>
  <si>
    <t>MPI_26_Q2.4</t>
  </si>
  <si>
    <t>MPI_27_Q2.4</t>
  </si>
  <si>
    <t>MPI_28_Q2.4</t>
  </si>
  <si>
    <t>MPI_29_Q2.4</t>
  </si>
  <si>
    <t>MPI_30_Q2.4</t>
  </si>
  <si>
    <t>MPI_31_Q2.4</t>
  </si>
  <si>
    <t>MPI_32_Q2.4</t>
  </si>
  <si>
    <t>MPI_33_Q2.4</t>
  </si>
  <si>
    <t>MPI_34_Q2.4</t>
  </si>
  <si>
    <t>MPI_35_Q2.4</t>
  </si>
  <si>
    <t>MPI_36_Q2.4</t>
  </si>
  <si>
    <t>MPI_37_Q2.4</t>
  </si>
  <si>
    <t>MPI_38_Q2.4</t>
  </si>
  <si>
    <t>MPI_39_Q2.4</t>
  </si>
  <si>
    <t>Pourcentage parmi tous les MPI</t>
  </si>
  <si>
    <t>nb d'items</t>
  </si>
  <si>
    <t>Colonne1</t>
  </si>
  <si>
    <t>% MPI modifiés</t>
  </si>
  <si>
    <t>% MPI modifiés acceptés</t>
  </si>
  <si>
    <t>Association antiagrégant plaquettaire + anticoagulant (AVK ou AOD) &gt;1 an en cas de FA et de coronaropathie en l'absence d'AOMI ou de nouvel élément vasculaire</t>
  </si>
  <si>
    <t>Nombre moyen et taux de médicaments potentiellement inappropriés par prescription APRES réévaluation de la pertinence</t>
  </si>
  <si>
    <t>0 MPI</t>
  </si>
  <si>
    <t>1 MPI</t>
  </si>
  <si>
    <t>2 MPI</t>
  </si>
  <si>
    <t>3 MPI</t>
  </si>
  <si>
    <t>4 MPI</t>
  </si>
  <si>
    <t>5-9 MPI</t>
  </si>
  <si>
    <t>Plus de 10 MPI</t>
  </si>
  <si>
    <t>Modifié suite à la revue de prescription</t>
  </si>
  <si>
    <t>Justifié avant la revue de prescription</t>
  </si>
  <si>
    <t>Non revu et non justifié</t>
  </si>
  <si>
    <t>%MPI pondéré</t>
  </si>
  <si>
    <t>Zone 1</t>
  </si>
  <si>
    <t>Nombre de justification</t>
  </si>
  <si>
    <t>Médecine gériatrique (court séjour)</t>
  </si>
  <si>
    <t>Médecine adulte (hors service de gériatrie) court séjour</t>
  </si>
  <si>
    <t>%MPI pondéré2</t>
  </si>
  <si>
    <t>Plus de 75%</t>
  </si>
  <si>
    <t>Plus de 50%</t>
  </si>
  <si>
    <t>Plus de 25%</t>
  </si>
  <si>
    <t>Plus de 10%</t>
  </si>
  <si>
    <t>Plus de 5%</t>
  </si>
  <si>
    <t>Nombre moyen de médicaments prescrits par patient</t>
  </si>
  <si>
    <t>Résultats à renseigner dans la grille d'évaluation CAQES</t>
  </si>
  <si>
    <t>Zone 2</t>
  </si>
  <si>
    <t>Zone</t>
  </si>
  <si>
    <t>Zone 3</t>
  </si>
  <si>
    <t>Zone 4</t>
  </si>
  <si>
    <t>Taux parmi MPI 2</t>
  </si>
  <si>
    <t>ctrl</t>
  </si>
  <si>
    <t>pas de proposition de modification</t>
  </si>
  <si>
    <t>Antihistaminiques à effets sédatifs et anticholinergiques prescrits à visée anxiolytiques et hypnotiques (promethiazine, mequitazine, alimemazine, hydroxyzine, dexchlorpheniramine, betamethasone+dexchlorpheniramine, cyproheptadine, doxylamine)</t>
  </si>
  <si>
    <t>Non modifié ou sans information suite à la revue de prescription</t>
  </si>
  <si>
    <t>taux de médicaments potentiellement inappropriés par prescription</t>
  </si>
  <si>
    <t>Synthèse</t>
  </si>
  <si>
    <t>MPI SYSTÈME</t>
  </si>
  <si>
    <t>Commentaires associés à la proposition de modification le cas échéant</t>
  </si>
  <si>
    <t xml:space="preserve">Commentaires </t>
  </si>
  <si>
    <t>*tous les MPI pour lesquels le prescripteur a accepté la modifiation ne sont plus comptabilisés comme MPI</t>
  </si>
  <si>
    <t>APRES REEVALUATION*</t>
  </si>
  <si>
    <t>Nombre moyen de médicaments potentiellement inappropriés par prescription</t>
  </si>
  <si>
    <t>Nombre moyen de médicaments potentiellement inappropriés par prescription APRES réévaluation de la pertinence</t>
  </si>
  <si>
    <t>Anticholinergique en traitement de l'incontinence urinaire en présence de facteurs de risque (démence et/ou confusion et/ou glaucome et/ou hypertrophie bénigne de la prostate et/ou constipation et/ou cardiopathie décompensée) (oxybutynine, trospium, toltérodine, solifénacine, fésotérodine)</t>
  </si>
  <si>
    <t>Si autre fonction, préciser :</t>
  </si>
  <si>
    <r>
      <rPr>
        <sz val="9"/>
        <rFont val="Comic Sans MS"/>
        <family val="4"/>
      </rPr>
      <t xml:space="preserve">*Le terme générique MPI est utilisé afin de faciliter la lecture des conclusions de l'audit et se rapporte </t>
    </r>
    <r>
      <rPr>
        <i/>
        <sz val="9"/>
        <rFont val="Comic Sans MS"/>
        <family val="4"/>
      </rPr>
      <t>stricto sensus</t>
    </r>
    <r>
      <rPr>
        <sz val="9"/>
        <rFont val="Comic Sans MS"/>
        <family val="4"/>
      </rPr>
      <t xml:space="preserve"> à une </t>
    </r>
    <r>
      <rPr>
        <b/>
        <sz val="9"/>
        <rFont val="Comic Sans MS"/>
        <family val="4"/>
      </rPr>
      <t>situation</t>
    </r>
    <r>
      <rPr>
        <sz val="9"/>
        <rFont val="Comic Sans MS"/>
        <family val="4"/>
      </rPr>
      <t xml:space="preserve"> potentiellement inappropriée</t>
    </r>
  </si>
  <si>
    <t>TOP 10 des MPI les plus rencontrés :</t>
  </si>
  <si>
    <t>Pourcentage de prescriptions ENCORE concernées après revue de prescription/justification présente dans le dossier</t>
  </si>
  <si>
    <t>Service(s)/unité(s) de soins du patient</t>
  </si>
  <si>
    <r>
      <t>Nombre TOTAL de</t>
    </r>
    <r>
      <rPr>
        <b/>
        <u/>
        <sz val="12"/>
        <color rgb="FFC00000"/>
        <rFont val="Calibri"/>
        <family val="2"/>
        <scheme val="minor"/>
      </rPr>
      <t xml:space="preserve"> médicaments potentiellement inappropriés </t>
    </r>
    <r>
      <rPr>
        <b/>
        <sz val="12"/>
        <color rgb="FFC00000"/>
        <rFont val="Calibri"/>
        <family val="2"/>
        <scheme val="minor"/>
      </rPr>
      <t>ou situations non appropriées</t>
    </r>
  </si>
  <si>
    <r>
      <t>Nombre TOTAL et taux de</t>
    </r>
    <r>
      <rPr>
        <u/>
        <sz val="11"/>
        <color rgb="FFC00000"/>
        <rFont val="Calibri"/>
        <family val="2"/>
        <scheme val="minor"/>
      </rPr>
      <t xml:space="preserve"> proposition de modifications réalisées</t>
    </r>
    <r>
      <rPr>
        <sz val="11"/>
        <color rgb="FFC00000"/>
        <rFont val="Calibri"/>
        <family val="2"/>
        <scheme val="minor"/>
      </rPr>
      <t xml:space="preserve"> sur les médicaments potentiellement inappropriés ou situations non appropriées identifiés</t>
    </r>
  </si>
  <si>
    <t>Nombre et taux de prescriptions avec au moins 1 médicament potentiellement inapproprié ou prescription non appropriée</t>
  </si>
  <si>
    <t>*Remplir le service du patient pour que le dossier soit pris en compte dans la synthèse automatique</t>
  </si>
  <si>
    <r>
      <t xml:space="preserve">Le recueil d’information concerne les prescriptions des personnes âgées :
- De plus de 75 ans </t>
    </r>
    <r>
      <rPr>
        <b/>
        <u/>
        <sz val="11"/>
        <color theme="8" tint="-0.499984740745262"/>
        <rFont val="Calibri"/>
        <family val="2"/>
        <scheme val="minor"/>
      </rPr>
      <t>ou</t>
    </r>
    <r>
      <rPr>
        <sz val="11"/>
        <color theme="8" tint="-0.499984740745262"/>
        <rFont val="Calibri"/>
        <family val="2"/>
        <scheme val="minor"/>
      </rPr>
      <t xml:space="preserve"> 
- Dont l'âge est compris entre 65 et 75 ans et bénéficiaires d’une ALD (si information disponible).
Le choix des services est laissé à l’appréciation de l’auditeur, avec une demande dans la mesure du possible, de </t>
    </r>
    <r>
      <rPr>
        <b/>
        <sz val="11"/>
        <color theme="8" tint="-0.499984740745262"/>
        <rFont val="Calibri"/>
        <family val="2"/>
        <scheme val="minor"/>
      </rPr>
      <t xml:space="preserve">cibler plusieurs services </t>
    </r>
    <r>
      <rPr>
        <sz val="11"/>
        <color theme="8" tint="-0.499984740745262"/>
        <rFont val="Calibri"/>
        <family val="2"/>
        <scheme val="minor"/>
      </rPr>
      <t>afin d’avoir une meilleure représentativité des résultats. L’objectif est que l’établissement se mobilise dans son ensemble sur cette thématique.
Le recueil peut être réalisé en mode rétrospectif ou prospectif.
Le recueil devra respecter l’anonymat des patients et des professionnels audités.</t>
    </r>
  </si>
  <si>
    <r>
      <t xml:space="preserve">Tous les patients ayant été hospitalisés pendant au moins 2 nuits :
- Agés de </t>
    </r>
    <r>
      <rPr>
        <b/>
        <sz val="11"/>
        <color theme="8" tint="-0.499984740745262"/>
        <rFont val="Calibri"/>
        <family val="2"/>
        <scheme val="minor"/>
      </rPr>
      <t xml:space="preserve">plus de 75 ans </t>
    </r>
    <r>
      <rPr>
        <b/>
        <u/>
        <sz val="11"/>
        <color theme="8" tint="-0.499984740745262"/>
        <rFont val="Calibri"/>
        <family val="2"/>
        <scheme val="minor"/>
      </rPr>
      <t xml:space="preserve">ou </t>
    </r>
    <r>
      <rPr>
        <b/>
        <sz val="11"/>
        <color theme="8" tint="-0.499984740745262"/>
        <rFont val="Calibri"/>
        <family val="2"/>
        <scheme val="minor"/>
      </rPr>
      <t xml:space="preserve">
- Dont l'âge est compris entre 65 et 75 ans et bénéficiaires d’une ALD (si information disponible)</t>
    </r>
  </si>
  <si>
    <t>Le MPI suivant est-il prescrit ?</t>
  </si>
  <si>
    <r>
      <t xml:space="preserve">Nombre TOTAL et taux de proposition de modifications </t>
    </r>
    <r>
      <rPr>
        <u/>
        <sz val="11"/>
        <color rgb="FFC00000"/>
        <rFont val="Calibri"/>
        <family val="2"/>
        <scheme val="minor"/>
      </rPr>
      <t>acceptées</t>
    </r>
    <r>
      <rPr>
        <sz val="11"/>
        <color rgb="FFC00000"/>
        <rFont val="Calibri"/>
        <family val="2"/>
        <scheme val="minor"/>
      </rPr>
      <t xml:space="preserve"> parmi toutes les propositions</t>
    </r>
  </si>
  <si>
    <r>
      <rPr>
        <sz val="11"/>
        <color rgb="FF002060"/>
        <rFont val="Calibri"/>
        <family val="2"/>
        <scheme val="minor"/>
      </rPr>
      <t xml:space="preserve">Cible de </t>
    </r>
    <r>
      <rPr>
        <b/>
        <sz val="11"/>
        <color rgb="FF0070C0"/>
        <rFont val="Calibri"/>
        <family val="2"/>
        <scheme val="minor"/>
      </rPr>
      <t>30</t>
    </r>
    <r>
      <rPr>
        <b/>
        <sz val="11"/>
        <color theme="8" tint="-0.499984740745262"/>
        <rFont val="Calibri"/>
        <family val="2"/>
        <scheme val="minor"/>
      </rPr>
      <t xml:space="preserve"> dossiers</t>
    </r>
    <r>
      <rPr>
        <sz val="11"/>
        <color theme="8" tint="-0.499984740745262"/>
        <rFont val="Calibri"/>
        <family val="2"/>
        <scheme val="minor"/>
      </rPr>
      <t xml:space="preserve"> répartis sur plusieurs services </t>
    </r>
  </si>
  <si>
    <t>Réévaluation de la pertinence des prescriptions chez la personne âgée - Les omissions</t>
  </si>
  <si>
    <t>L'omission suivante est-elle présente ?</t>
  </si>
  <si>
    <t>Si omission retrouvée, mais absence de proposition de modification, une justification est présente dans le dossier médical</t>
  </si>
  <si>
    <t>Commentaires</t>
  </si>
  <si>
    <t>OMI_1</t>
  </si>
  <si>
    <t xml:space="preserve">Fibrillation auriculaire non valvulaire </t>
  </si>
  <si>
    <t>OMI_2</t>
  </si>
  <si>
    <t xml:space="preserve">Fibrillation auriculaire valvulaire </t>
  </si>
  <si>
    <t>- Anticoagulant par antivitamine K oral (warfarine) indiqué avec un INR cible et fonction du type de valve 
- Si contre-indication aux anticoagulants : aspirine à dose antiagrégante</t>
  </si>
  <si>
    <t>OMI_3</t>
  </si>
  <si>
    <t>HTA persistante (&gt;150/90 mmHg)</t>
  </si>
  <si>
    <t>OMI_4</t>
  </si>
  <si>
    <t>IC systolique chronique</t>
  </si>
  <si>
    <t>OMI_5</t>
  </si>
  <si>
    <t>Post-syndrome coronarien aigu en prévention secondaire</t>
  </si>
  <si>
    <t>OMI_6</t>
  </si>
  <si>
    <t>Syndrome coronaire chronique (angor stable)</t>
  </si>
  <si>
    <t>Antiagrégant plaquettaire, Bêta-bloquant et/ou antagoniste calcique et/ou dérivé nitré et statine</t>
  </si>
  <si>
    <t>OMI_7</t>
  </si>
  <si>
    <t xml:space="preserve">Diabète avec microalbuminurie </t>
  </si>
  <si>
    <t>OMI_8</t>
  </si>
  <si>
    <t>Dépression majeure</t>
  </si>
  <si>
    <t xml:space="preserve">- 1ère intention : IRS ou IRSNA
- 2ème intention : miansérine, mirtazapine 
- 3ème intention :  après avis psychiatrique, antidépresseurs imipraminiques si dépression sévère résistante </t>
  </si>
  <si>
    <t>OMI_9</t>
  </si>
  <si>
    <t>Prescription de L-DOPA</t>
  </si>
  <si>
    <t>Système ophtalmique</t>
  </si>
  <si>
    <t>OMI_10</t>
  </si>
  <si>
    <t>Glaucome primaire à angle ouvert</t>
  </si>
  <si>
    <t>OMI_12</t>
  </si>
  <si>
    <t>BPCO</t>
  </si>
  <si>
    <t>-1ère intention : bêta-2 agonistes ou anticholinergiques inhalés de courte durée d'action ; bêta-2 agonsites ou anticholinergiques inhalés de longue durée d'action si persistance de la dyspnée
-2ème intention : association corticoïdes inhalés et bronchodilatateurs de longue durée d'action chez sujet avec BPCO modérée à sévère avec exacerbations fréquentes</t>
  </si>
  <si>
    <t>OMI_13</t>
  </si>
  <si>
    <t xml:space="preserve">Système musculo-squelettique </t>
  </si>
  <si>
    <t>OMI_14</t>
  </si>
  <si>
    <t>OMI_15</t>
  </si>
  <si>
    <t>Traitement par corticothérapie systémique (&gt;3 mois consécutifs, à un une posologie &gt;7,5 mg/jour d'équivalent de prednisone)</t>
  </si>
  <si>
    <t>OMI_16</t>
  </si>
  <si>
    <t>OMI_17</t>
  </si>
  <si>
    <t>Traitement hebdomadaire par méthotrexate</t>
  </si>
  <si>
    <t xml:space="preserve"> Vaccin</t>
  </si>
  <si>
    <t>OMI_18</t>
  </si>
  <si>
    <t xml:space="preserve">Grippe </t>
  </si>
  <si>
    <t>Dose saisonnière pour toutes les personnes de 65 ans et plus</t>
  </si>
  <si>
    <t>OMI_19</t>
  </si>
  <si>
    <t>Pneumocoque</t>
  </si>
  <si>
    <t>OMI_20</t>
  </si>
  <si>
    <t>OMI_21</t>
  </si>
  <si>
    <t>Prostatisme Symptomatique</t>
  </si>
  <si>
    <t xml:space="preserve">Non </t>
  </si>
  <si>
    <t>A l'admission</t>
  </si>
  <si>
    <t>Si omission retrouvée, une proposition de prescription (intervention médicale ou pharmaceutique) a été réalisée ?</t>
  </si>
  <si>
    <t>I1</t>
  </si>
  <si>
    <t>I2.1</t>
  </si>
  <si>
    <t>I2.2</t>
  </si>
  <si>
    <t>I2.3</t>
  </si>
  <si>
    <t>I3.1</t>
  </si>
  <si>
    <t>I3.2</t>
  </si>
  <si>
    <t>Commentaires associés à la proposition d'initiation de traitement</t>
  </si>
  <si>
    <t>Proposition d'initiation de traitement acceptée ou refusée</t>
  </si>
  <si>
    <t>- Antivitamine k oral avec un INR cible : 2-3
- Anticoagulant oral d'action directe (AOD) : adapté à la fonction rénale
- Si contre-indication aux anticoagulants : aspirine à dose antiagrégante</t>
  </si>
  <si>
    <t>-  IEC (ou ARA II si intolérance aux IEC) et bêta-bloquants 
- Selon le stade de l'IC ajout d'autres traitements possibles (diurétiques, antialdostérones, ARA II…)</t>
  </si>
  <si>
    <t>Maladie de Parkinson avec retentissement fonctionnel significatif</t>
  </si>
  <si>
    <t>Traitements topiques par analogues des prostaglandines (latanoprost, travosprost, bimatoprost), bêta-bloquants (timolol), agonistes alpha-2 adrénergiques (brimomidine), inhibiteurs de l'anhydrase carbonique (dorzolamide, brinzolamide)</t>
  </si>
  <si>
    <t>Oxygénothérapie de longue durée</t>
  </si>
  <si>
    <t>Ostéoporose confirmée (T-score&lt;-2,5) et/ou antécédents de fractures par fragilité osseuse</t>
  </si>
  <si>
    <t>En présence d’un confinement au domicile, de
chutes ou d’une ostéopénie 
(-2,5 &lt; T-score &lt; -1,0 DS)</t>
  </si>
  <si>
    <t xml:space="preserve">Supplémentation en vitamine D </t>
  </si>
  <si>
    <t>- Supplémentation en calcium et vitamine D
- 1ère intention : bisphosphonates (si Cl creat&gt; 30 ml/min)
- 2ème intention : dénosumab ou teriparatide si antécédents d'au moins 2 fractures vertébrales) avec une durée totale maximale de 24 mois</t>
  </si>
  <si>
    <t>Traitement par opioïdes</t>
  </si>
  <si>
    <t>Prescription de laxatifs osmotiques en 1ère intention</t>
  </si>
  <si>
    <t>Supplémentation en acide folique (à ne pas prendre le même jour que l'administration de méthotrexate)</t>
  </si>
  <si>
    <t>COVID 19</t>
  </si>
  <si>
    <t>Insuffisance respiratoire (hypoxie chronique documentée)</t>
  </si>
  <si>
    <r>
      <t xml:space="preserve">Si MPI retrouvé, une proposition de modification </t>
    </r>
    <r>
      <rPr>
        <b/>
        <i/>
        <sz val="12"/>
        <color theme="1"/>
        <rFont val="Calibri"/>
        <family val="2"/>
        <scheme val="minor"/>
      </rPr>
      <t>(intervention médicale ou pharmaceutique)</t>
    </r>
    <r>
      <rPr>
        <b/>
        <sz val="12"/>
        <color theme="1"/>
        <rFont val="Calibri"/>
        <family val="2"/>
        <scheme val="minor"/>
      </rPr>
      <t xml:space="preserve"> a été réalisée ?</t>
    </r>
  </si>
  <si>
    <r>
      <t xml:space="preserve">Identification des omissions de médicaments dans des conditions cliniques fréquentes à traiter ou à prévenir chez une personne âgée </t>
    </r>
    <r>
      <rPr>
        <b/>
        <i/>
        <sz val="12"/>
        <color theme="8" tint="-0.499984740745262"/>
        <rFont val="Calibri"/>
        <family val="2"/>
      </rPr>
      <t>(hors fin de vie)</t>
    </r>
  </si>
  <si>
    <r>
      <rPr>
        <i/>
        <sz val="12"/>
        <color theme="1"/>
        <rFont val="Calibri"/>
        <family val="2"/>
        <scheme val="minor"/>
      </rPr>
      <t>Après contrôle de la tension artérielle, vérification de l'absence de causes secondaires, évaluation de l'observance des antihypertenseurs si déjà introduits et du suivi des conseils hygiéno-diététiques.</t>
    </r>
    <r>
      <rPr>
        <sz val="12"/>
        <color theme="1"/>
        <rFont val="Calibri"/>
        <family val="2"/>
        <scheme val="minor"/>
      </rPr>
      <t xml:space="preserve">
- Monothérapie à dose optimisée ou à majorer sans dépasser 3 antihypertenseurs maximum </t>
    </r>
  </si>
  <si>
    <r>
      <t xml:space="preserve">Antiagrégant plaquettaire, Bêta-bloquant , IEC (ou ARA II si intolérance) et statine  </t>
    </r>
    <r>
      <rPr>
        <i/>
        <sz val="12"/>
        <color theme="1"/>
        <rFont val="Calibri"/>
        <family val="2"/>
        <scheme val="minor"/>
      </rPr>
      <t>(selon balance bénéfcie/risque)</t>
    </r>
  </si>
  <si>
    <r>
      <rPr>
        <b/>
        <u/>
        <sz val="11"/>
        <color rgb="FF0070C0"/>
        <rFont val="Calibri"/>
        <family val="2"/>
        <scheme val="minor"/>
      </rPr>
      <t>OMEDIT ARA</t>
    </r>
    <r>
      <rPr>
        <sz val="11"/>
        <color theme="8" tint="-0.499984740745262"/>
        <rFont val="Calibri"/>
        <family val="2"/>
        <scheme val="minor"/>
      </rPr>
      <t xml:space="preserve">
Grille audit pertinence médicaments potentiellement inappropriés
</t>
    </r>
    <r>
      <rPr>
        <b/>
        <u/>
        <sz val="11"/>
        <color rgb="FF0070C0"/>
        <rFont val="Calibri"/>
        <family val="2"/>
        <scheme val="minor"/>
      </rPr>
      <t>Critères STOPP/START v1</t>
    </r>
    <r>
      <rPr>
        <sz val="11"/>
        <color theme="8" tint="-0.499984740745262"/>
        <rFont val="Calibri"/>
        <family val="2"/>
        <scheme val="minor"/>
      </rPr>
      <t xml:space="preserve">	 	 	 	 	 	 	 	 	 	 	 	 	 	 
Gallagher P, Ryan C, Byrne S, Kennedy J, O'Mahony D. 
STOPP (Screening Tool of Older Person's Prescriptions) and START (Screening Tool to Alert doctors to Right Treatment). Consensus validation. 
Int J Clin Pharmacol Ther. 2008 Feb;46(2):72-83. doi: 10.5414/cpp46072.
</t>
    </r>
    <r>
      <rPr>
        <b/>
        <u/>
        <sz val="11"/>
        <color rgb="FF0070C0"/>
        <rFont val="Calibri"/>
        <family val="2"/>
        <scheme val="minor"/>
      </rPr>
      <t>Critères STOPP/START v2</t>
    </r>
    <r>
      <rPr>
        <b/>
        <sz val="11"/>
        <color rgb="FF0070C0"/>
        <rFont val="Calibri"/>
        <family val="2"/>
        <scheme val="minor"/>
      </rPr>
      <t xml:space="preserve">	</t>
    </r>
    <r>
      <rPr>
        <sz val="11"/>
        <color theme="8" tint="-0.499984740745262"/>
        <rFont val="Calibri"/>
        <family val="2"/>
        <scheme val="minor"/>
      </rPr>
      <t xml:space="preserve"> 	 	 	 	 	 	 	 	 	 	 	 	 	 
P.O. Lang, M. Dramé, B. Guignard, R. Mahmoudi, I. Payot, J. Latour, E. Schmitt, T. Pepersack, N. Vogt-Ferrier, Y. Hasso, O. Dalleur, B. Boland
Les critères STOPP/START.v2 : adaptation en langue française. NPG Neurologie - Psychiatrie - Gériatrie, Volume 15, Issue 90, 2015, Pages 323-336. https://doi.org/10.1016/j.npg.2015.08.001.
</t>
    </r>
    <r>
      <rPr>
        <b/>
        <u/>
        <sz val="11"/>
        <color rgb="FF0070C0"/>
        <rFont val="Calibri"/>
        <family val="2"/>
        <scheme val="minor"/>
      </rPr>
      <t>Critères REMEDIES</t>
    </r>
    <r>
      <rPr>
        <sz val="11"/>
        <color theme="8" tint="-0.499984740745262"/>
        <rFont val="Calibri"/>
        <family val="2"/>
        <scheme val="minor"/>
      </rPr>
      <t xml:space="preserve">	 	 	 	 	 	 	 	 	 	 	 	 	 	 
Roux B, Berthou-Contreras J, Beuscart JB, Charenton-Blavignac M, Doucet J, Fournier JP, de la Gastine B, Gautier S, Gonthier R, Gras V, Grau M, Noize P, Polard E, Rudelle K, Valnet-Rabier MB, Tannou T, Laroche ML. REview of potentially inappropriate MEDIcation pr[e]scribing in Seniors (REMEDI[e]S): French implicit and explicit criteria. Eur J Clin Pharmacol. 2021 Nov;77(11):1713-1724. doi: 10.1007/s00228-021-03145-6.
</t>
    </r>
    <r>
      <rPr>
        <b/>
        <u/>
        <sz val="11"/>
        <color rgb="FF0070C0"/>
        <rFont val="Calibri"/>
        <family val="2"/>
        <scheme val="minor"/>
      </rPr>
      <t xml:space="preserve">Société Francophone du Diabète (SFD)	 </t>
    </r>
    <r>
      <rPr>
        <sz val="11"/>
        <color theme="8" tint="-0.499984740745262"/>
        <rFont val="Calibri"/>
        <family val="2"/>
        <scheme val="minor"/>
      </rPr>
      <t xml:space="preserve">	 	 	 	 	 	 	 	 	 	 	 	 
Patrice Darmon, Bernard Bauduceau, Lyse Bordier, Bruno Detournay, Pierre Gourdy, Bruno Guerci, Sophie Jacqueminet, Alfred Penfornis, Jacques Philippe, André Scheen, Charles Thivolet, Tiphaine Vidal-Trecan, pour la Société Francophone du Diabète (SFD), Prise de position de la Société Francophone du Diabète (SFD) sur les stratégies d’utilisation des traitements anti-hyperglycémiants dans le diabète de type 2 – 2021, Volume 7167, Issue 8, 12/2021, Pages 727-826, ISSN 1957-2557, http://dx.doi.org/10.1016/j.mmm.2021.10.014
</t>
    </r>
    <r>
      <rPr>
        <b/>
        <u/>
        <sz val="11"/>
        <color rgb="FF0070C0"/>
        <rFont val="Calibri"/>
        <family val="2"/>
        <scheme val="minor"/>
      </rPr>
      <t xml:space="preserve">ESC Guidelines	 </t>
    </r>
    <r>
      <rPr>
        <sz val="11"/>
        <color theme="8" tint="-0.499984740745262"/>
        <rFont val="Calibri"/>
        <family val="2"/>
        <scheme val="minor"/>
      </rPr>
      <t xml:space="preserve">	 	 	 	 	 	 	 	 	 	 	 	 	 	 
Frank L J Visseren et al, ESC Scientific Document Group, 2021 ESC Guidelines on cardiovascular disease prevention in clinical practice: Developed by the Task Force for cardiovascular disease prevention in clinical practice with representatives of the European Society of Cardiology and 12 medical societies With the special contribution of the European Association of Preventive Cardiology (EAPC), European Heart Journal, Volume 42, Issue 34, 7 September 2021, Pages 3227–3337, https://doi.org/10.1093/eurheartj/ehab484
Borja Ibanez et al, ESC Scientific Document Group, 2017 ESC Guidelines for the management of acute myocardial infarction in patients presenting with ST-segment elevation: The Task Force for the management of acute myocardial infarction in patients presenting with ST-segment elevation of the European Society of Cardiology (ESC), European Heart Journal, Volume 39, Issue 2, 07 January 2018, Pages 119–177, https://doi.org/10.1093/eurheartj/ehx393
Jean-Philippe Collet et al, ESC Scientific Document Group, 2020 ESC Guidelines for the management of acute coronary syndromes in patients presenting without persistent ST-segment elevation: The Task Force for the management of acute coronary syndromes in patients presenting without persistent ST-segment elevation of the European Society of Cardiology (ESC), European Heart Journal, Volume 42, Issue 14, 7 April 2021, Pages 1289–1367, https://doi.org/10.1093/eurheartj/ehaa575
Gerhard Hindricks et al, ESC Scientific Document Group, 2020 ESC Guidelines for the diagnosis and management of atrial fibrillation developed in collaboration with the European Association for Cardio-Thoracic Surgery (EACTS): The Task Force for the diagnosis and management of atrial fibrillation of the European Society of Cardiology (ESC) Developed with the special contribution of the European Heart Rhythm Association (EHRA) of the ESC, European Heart Journal, Volume 42, Issue 5, 1 February 2021, Pages 373–498, https://doi.org/10.1093/eurheartj/ehaa612
</t>
    </r>
    <r>
      <rPr>
        <b/>
        <u/>
        <sz val="11"/>
        <color rgb="FF0070C0"/>
        <rFont val="Calibri"/>
        <family val="2"/>
        <scheme val="minor"/>
      </rPr>
      <t xml:space="preserve">
HAS 
</t>
    </r>
    <r>
      <rPr>
        <sz val="11"/>
        <color theme="8" tint="-0.499984740745262"/>
        <rFont val="Calibri"/>
        <family val="2"/>
        <scheme val="minor"/>
      </rPr>
      <t xml:space="preserve">stratégie vaccinale de rappel contre la Covid-19
https://www.has-sante.fr/jcms/p_3367885/fr/strategie-vaccinale-de-rappel-contre-la-covid-19
</t>
    </r>
    <r>
      <rPr>
        <b/>
        <u/>
        <sz val="11"/>
        <color theme="8" tint="-0.249977111117893"/>
        <rFont val="Calibri"/>
        <family val="2"/>
        <scheme val="minor"/>
      </rPr>
      <t xml:space="preserve">
Vaccin infoservice
</t>
    </r>
    <r>
      <rPr>
        <sz val="11"/>
        <color theme="8" tint="-0.499984740745262"/>
        <rFont val="Calibri"/>
        <family val="2"/>
        <scheme val="minor"/>
      </rPr>
      <t>https://vaccination-info-service.fr/Les-maladies-et-leurs-vaccins/Covid-19</t>
    </r>
  </si>
  <si>
    <t>Les médicaments/situations potentiellement inappropriés suivants sont-ils présents dans la prescription du patient ?</t>
  </si>
  <si>
    <t>Un diurétique de l'anse en traitement de première intention d'une HTA essentielle ou pour OMI liées à l'insuffisance veineuse (furosémide, bumétamide)</t>
  </si>
  <si>
    <t>Benzodiazépines et molécules apparentées à demi‐vie courte ou intermédiaire supérieure à la demi‐dose proposée chez l’adulte jeune</t>
  </si>
  <si>
    <t xml:space="preserve">Colchicine si Cl creatinine &lt; à 10ml/min </t>
  </si>
  <si>
    <t>Un traitement prolongé par digoxine à une dose &gt; 125 µg/jour en présence Cl créat&lt; 30 ml/min</t>
  </si>
  <si>
    <t>Benzodiazépine chez un insuffisant respiratoire (PaO2 &lt; 60 mmHg ou SaO2 &lt; 89 %) ou en cas de SAS non appareillé</t>
  </si>
  <si>
    <t>Un AINS au long cours  (&gt;3 mois) en première ligne pour une douleur arthrosique ou en présence d’un antécédent d’ulcère gastroduodénal ou de saignement digestif, sans traitement gastro-protecteur par IPP ou anti-H2</t>
  </si>
  <si>
    <t>Prescription d'un IEC (ou d'un ARA II si intolérance) selon le bénéfice-risque, la réponse bilogique/clinique et le pronostic vital à 5 ans</t>
  </si>
  <si>
    <t>Supplémentation en calcium et vitamine D</t>
  </si>
  <si>
    <t>Alpha-bloquant à visée urologique ou inhibteur de la 5 alpha-réductase</t>
  </si>
  <si>
    <t>Avant réévaluation</t>
  </si>
  <si>
    <t>Réévaluation - intervention</t>
  </si>
  <si>
    <t>Nombre total 
AVANT réévaluation</t>
  </si>
  <si>
    <t>Nombre moyen par prescription</t>
  </si>
  <si>
    <t>Propositions de modifications réalisées (interventions)</t>
  </si>
  <si>
    <t>Nombre total 
APRES réévaluation</t>
  </si>
  <si>
    <t>Baisse après réévaluation</t>
  </si>
  <si>
    <t>nombre</t>
  </si>
  <si>
    <t>taux</t>
  </si>
  <si>
    <t>Médicaments ou situations potentiellement à réévaluer 
(MPI et omissions)</t>
  </si>
  <si>
    <t>Médicaments potentiellement inappropriés ou situations non appropriées
(MPI )</t>
  </si>
  <si>
    <t>Omissions de médicaments dans des conditions cliniques fréquentes à traiter ou à prévenir 
(omissions)</t>
  </si>
  <si>
    <t>TOTAL MPI + OMI</t>
  </si>
  <si>
    <t>OMI</t>
  </si>
  <si>
    <t>Propositions de modification réalisées sur toutes les situations identifiées MPI + OMI</t>
  </si>
  <si>
    <t>Propositions de modification acceptées sur toutes les situations identifiées MPI + OMI</t>
  </si>
  <si>
    <t>Taux parmi tous les systèmes</t>
  </si>
  <si>
    <t>Vaccin</t>
  </si>
  <si>
    <t>Détail par situations</t>
  </si>
  <si>
    <t>MPI/OMI-numéro</t>
  </si>
  <si>
    <t>MPI/OMI - Situation</t>
  </si>
  <si>
    <t>Taux par lignes de precription</t>
  </si>
  <si>
    <t>SYNTHESE - REEVALUATION DE LA PERTINENCE DES PRESCRIPTIONS- MPI</t>
  </si>
  <si>
    <t>SYNTHESE - REEVALUATION DE LA PERTINENCE DES PRESCRIPTIONS MPI + OMI</t>
  </si>
  <si>
    <r>
      <t xml:space="preserve">SYNTHESE DES RESULTATS </t>
    </r>
    <r>
      <rPr>
        <b/>
        <sz val="16"/>
        <color rgb="FFFFFF66"/>
        <rFont val="Comic Sans MS"/>
        <family val="4"/>
      </rPr>
      <t>- MPI</t>
    </r>
    <r>
      <rPr>
        <b/>
        <sz val="16"/>
        <color rgb="FFC00000"/>
        <rFont val="Comic Sans MS"/>
        <family val="4"/>
      </rPr>
      <t xml:space="preserve">
AUDIT D'EVALUATION DE LA PERTINENCE DES PRESCRIPTIONS CHEZ LA PERSONNE AGEE</t>
    </r>
  </si>
  <si>
    <t>Nombre total de MPI
AVANT réévaluation</t>
  </si>
  <si>
    <t>Prescriptions avec au moins 1 MPI</t>
  </si>
  <si>
    <t>Taux de MPI par lignes de precription</t>
  </si>
  <si>
    <t>Propositions de modifications réalisées (interventions) sur les MPI identifiés</t>
  </si>
  <si>
    <t>Propositions de modifications acceptées (interventions) parmi toutes les propositions</t>
  </si>
  <si>
    <t xml:space="preserve">Propositions de modifications acceptées </t>
  </si>
  <si>
    <t>Nombre total de MPI
APRES réévaluation</t>
  </si>
  <si>
    <t>Baisse des MPI après réévaluation</t>
  </si>
  <si>
    <t>Nombre moyen de MPI  par prescription</t>
  </si>
  <si>
    <t>Remplir le service du patient pour que le dossier soit pris en compte dans la synthèse automatique</t>
  </si>
  <si>
    <r>
      <rPr>
        <sz val="9"/>
        <rFont val="Comic Sans MS"/>
        <family val="4"/>
      </rPr>
      <t xml:space="preserve">Le terme générique MPI est utilisé afin de faciliter la lecture des conclusions de l'audit et se rapporte </t>
    </r>
    <r>
      <rPr>
        <i/>
        <sz val="9"/>
        <rFont val="Comic Sans MS"/>
        <family val="4"/>
      </rPr>
      <t>stricto sensus</t>
    </r>
    <r>
      <rPr>
        <sz val="9"/>
        <rFont val="Comic Sans MS"/>
        <family val="4"/>
      </rPr>
      <t xml:space="preserve"> à une </t>
    </r>
    <r>
      <rPr>
        <b/>
        <sz val="9"/>
        <rFont val="Comic Sans MS"/>
        <family val="4"/>
      </rPr>
      <t>situation</t>
    </r>
    <r>
      <rPr>
        <sz val="9"/>
        <rFont val="Comic Sans MS"/>
        <family val="4"/>
      </rPr>
      <t xml:space="preserve"> potentiellement inappropriée</t>
    </r>
  </si>
  <si>
    <t>Après réévaluation*</t>
  </si>
  <si>
    <t>*tous les MPI et/ou OMI pour lesquels le prescripteur a accepté la modifiation ne sont plus comptabilisés comme MPI/OMI</t>
  </si>
  <si>
    <r>
      <t xml:space="preserve">SYNTHESE DES RESULTATS </t>
    </r>
    <r>
      <rPr>
        <b/>
        <sz val="16"/>
        <color rgb="FFFFFF66"/>
        <rFont val="Comic Sans MS"/>
        <family val="4"/>
      </rPr>
      <t>- OMI</t>
    </r>
    <r>
      <rPr>
        <b/>
        <sz val="16"/>
        <color rgb="FFC00000"/>
        <rFont val="Comic Sans MS"/>
        <family val="4"/>
      </rPr>
      <t xml:space="preserve">
AUDIT D'EVALUATION DE LA PERTINENCE DES PRESCRIPTIONS CHEZ LA PERSONNE AGEE</t>
    </r>
  </si>
  <si>
    <t>SYNTHESE - REEVALUATION DE LA PERTINENCE DES PRESCRIPTIONS- OMI</t>
  </si>
  <si>
    <t>Nombre total de OMI
AVANT réévaluation</t>
  </si>
  <si>
    <t>Taux de OMI par lignes de precription</t>
  </si>
  <si>
    <t>Nombre moyen de OMI par prescription</t>
  </si>
  <si>
    <t>Prescriptions avec au moins 1 OMI</t>
  </si>
  <si>
    <t>Propositions de modifications réalisées (interventions) sur les OMI identifiés</t>
  </si>
  <si>
    <t>Nombre total de OMI
APRES réévaluation</t>
  </si>
  <si>
    <t>Baisse des OMI après réévaluation</t>
  </si>
  <si>
    <t>Nombre moyen de OMI  par prescription</t>
  </si>
  <si>
    <t>*toustes les OMI  pour lesquelles le prescripteur a accepté la modifiation ne sont plus comptabilisées comme OMI</t>
  </si>
  <si>
    <t>Taux parmi toutes les OMI</t>
  </si>
  <si>
    <t>Taux parmi les OMI du système</t>
  </si>
  <si>
    <t>Détail par OMI</t>
  </si>
  <si>
    <t>OMI - Situation</t>
  </si>
  <si>
    <t>OMI-numéro</t>
  </si>
  <si>
    <t>Pourcentage parmi tous les OMI</t>
  </si>
  <si>
    <t>OMI_N°</t>
  </si>
  <si>
    <t>OMI_11</t>
  </si>
  <si>
    <t>Indication</t>
  </si>
  <si>
    <r>
      <rPr>
        <b/>
        <sz val="16"/>
        <color rgb="FFFF0000"/>
        <rFont val="Comic Sans MS"/>
        <family val="4"/>
      </rPr>
      <t>ANCIENNE VERSION</t>
    </r>
    <r>
      <rPr>
        <b/>
        <sz val="16"/>
        <color theme="0"/>
        <rFont val="Comic Sans MS"/>
        <family val="4"/>
      </rPr>
      <t xml:space="preserve"> </t>
    </r>
    <r>
      <rPr>
        <b/>
        <sz val="16"/>
        <color rgb="FFFF0000"/>
        <rFont val="Comic Sans MS"/>
        <family val="4"/>
      </rPr>
      <t>2023</t>
    </r>
    <r>
      <rPr>
        <b/>
        <sz val="16"/>
        <color theme="0"/>
        <rFont val="Comic Sans MS"/>
        <family val="4"/>
      </rPr>
      <t xml:space="preserve"> SYNTHESE DES RESULTATS
AUDIT D'EVALUATION DE LA PERTINENCE DES PRESCRIPTIONS CHEZ LA PERSONNE AGEE</t>
    </r>
  </si>
  <si>
    <t xml:space="preserve">Système ophtalmique </t>
  </si>
  <si>
    <t>TOTAL OMI</t>
  </si>
  <si>
    <t>OMI_1_I1</t>
  </si>
  <si>
    <t>OMI_2_I1</t>
  </si>
  <si>
    <t>OMI_3_I1</t>
  </si>
  <si>
    <t>OMI_4_I1</t>
  </si>
  <si>
    <t>OMI_5_I1</t>
  </si>
  <si>
    <t>OMI_6_I1</t>
  </si>
  <si>
    <t>OMI_7_I1</t>
  </si>
  <si>
    <t>OMI_8_I1</t>
  </si>
  <si>
    <t>OMI_9_I1</t>
  </si>
  <si>
    <t>OMI_10_I1</t>
  </si>
  <si>
    <t>OMI_11_I1</t>
  </si>
  <si>
    <t>OMI_12_I1</t>
  </si>
  <si>
    <t>OMI_13_I1</t>
  </si>
  <si>
    <t>OMI_14_I1</t>
  </si>
  <si>
    <t>OMI_15_I1</t>
  </si>
  <si>
    <t>OMI_16_I1</t>
  </si>
  <si>
    <t>OMI_17_I1</t>
  </si>
  <si>
    <t>OMI_18_I1</t>
  </si>
  <si>
    <t>OMI_19_I1</t>
  </si>
  <si>
    <t>OMI_20_I1</t>
  </si>
  <si>
    <t>OMI_21_I1</t>
  </si>
  <si>
    <t>I2.1 = oui et I1 = oui</t>
  </si>
  <si>
    <t>OMI_1_I2.1</t>
  </si>
  <si>
    <t>OMI_2_I2.1</t>
  </si>
  <si>
    <t>OMI_3_I2.1</t>
  </si>
  <si>
    <t>OMI_4_I2.1</t>
  </si>
  <si>
    <t>OMI_5_I2.1</t>
  </si>
  <si>
    <t>OMI_6_I2.1</t>
  </si>
  <si>
    <t>OMI_7_I2.1</t>
  </si>
  <si>
    <t>OMI_8_I2.1</t>
  </si>
  <si>
    <t>OMI_9_I2.1</t>
  </si>
  <si>
    <t>OMI_10_I2.1</t>
  </si>
  <si>
    <t>OMI_11_I2.1</t>
  </si>
  <si>
    <t>OMI_12_I2.1</t>
  </si>
  <si>
    <t>OMI_13_I2.1</t>
  </si>
  <si>
    <t>OMI_14_I2.1</t>
  </si>
  <si>
    <t>OMI_16_I2.1</t>
  </si>
  <si>
    <t>OMI_15_I2.1</t>
  </si>
  <si>
    <t>OMI_17_I2.1</t>
  </si>
  <si>
    <t>OMI_18_I2.1</t>
  </si>
  <si>
    <t>OMI_19_I2.1</t>
  </si>
  <si>
    <t>OMI_20_I2.1</t>
  </si>
  <si>
    <t>OMI_21_I2.1</t>
  </si>
  <si>
    <t>OMI_1_I3.1</t>
  </si>
  <si>
    <t>OMI_2_I3.1</t>
  </si>
  <si>
    <t>OMI_3_I3.1</t>
  </si>
  <si>
    <t>OMI_4_I3.1</t>
  </si>
  <si>
    <t>OMI_5_I3.1</t>
  </si>
  <si>
    <t>OMI_6_I3.1</t>
  </si>
  <si>
    <t>OMI_7_I3.1</t>
  </si>
  <si>
    <t>OMI_8_I3.1</t>
  </si>
  <si>
    <t>OMI_9_I3.1</t>
  </si>
  <si>
    <t>OMI_10_I3.1</t>
  </si>
  <si>
    <t>OMI_11_I3.1</t>
  </si>
  <si>
    <t>OMI_12_I3.1</t>
  </si>
  <si>
    <t>OMI_13_I3.1</t>
  </si>
  <si>
    <t>OMI_14_I3.1</t>
  </si>
  <si>
    <t>OMI_15_I3.1</t>
  </si>
  <si>
    <t>OMI_16_I3.1</t>
  </si>
  <si>
    <t>OMI_17_I3.1</t>
  </si>
  <si>
    <t>OMI_18_I3.1</t>
  </si>
  <si>
    <t>OMI_19_I3.1</t>
  </si>
  <si>
    <t>OMI_20_I3.1</t>
  </si>
  <si>
    <t>OMI_21_I3.1</t>
  </si>
  <si>
    <t>MPI_1_Q2.2</t>
  </si>
  <si>
    <t>MPI_1_Q2.3</t>
  </si>
  <si>
    <t>MPI_1_Q3.2</t>
  </si>
  <si>
    <t>MPI_2_Q2.2</t>
  </si>
  <si>
    <t>MPI_2_Q2.3</t>
  </si>
  <si>
    <t>MPI_2_Q3.2</t>
  </si>
  <si>
    <t>MPI_3_Q2.2</t>
  </si>
  <si>
    <t>MPI_3_Q2.3</t>
  </si>
  <si>
    <t>MPI_3_Q3.2</t>
  </si>
  <si>
    <t>MPI_4_Q2.2</t>
  </si>
  <si>
    <t>MPI_4_Q2.3</t>
  </si>
  <si>
    <t>MPI_4_Q3.2</t>
  </si>
  <si>
    <t>MPI_5_Q2.2</t>
  </si>
  <si>
    <t>MPI_5_Q2.3</t>
  </si>
  <si>
    <t>MPI_5_Q3.2</t>
  </si>
  <si>
    <t>MPI_6_Q2.2</t>
  </si>
  <si>
    <t>MPI_6_Q2.3</t>
  </si>
  <si>
    <t>MPI_6_Q3.2</t>
  </si>
  <si>
    <t>MPI_7_Q2.2</t>
  </si>
  <si>
    <t>MPI_7_Q2.3</t>
  </si>
  <si>
    <t>MPI_7_Q3.2</t>
  </si>
  <si>
    <t>MPI_8_Q2.2</t>
  </si>
  <si>
    <t>MPI_8_Q2.3</t>
  </si>
  <si>
    <t>MPI_8_Q3.2</t>
  </si>
  <si>
    <t>MPI_9_Q2.2</t>
  </si>
  <si>
    <t>MPI_9_Q2.3</t>
  </si>
  <si>
    <t>MPI_9_Q3.2</t>
  </si>
  <si>
    <t>MPI_10_Q2.2</t>
  </si>
  <si>
    <t>MPI_10_Q2.3</t>
  </si>
  <si>
    <t>MPI_10_Q3.2</t>
  </si>
  <si>
    <t>MPI_11_Q2.2</t>
  </si>
  <si>
    <t>MPI_11_Q2.3</t>
  </si>
  <si>
    <t>MPI_11_Q3.2</t>
  </si>
  <si>
    <t>MPI_12_Q2.2</t>
  </si>
  <si>
    <t>MPI_12_Q2.3</t>
  </si>
  <si>
    <t>MPI_12_Q3.2</t>
  </si>
  <si>
    <t>MPI_13_Q2.2</t>
  </si>
  <si>
    <t>MPI_13_Q2.3</t>
  </si>
  <si>
    <t>MPI_13_Q3.2</t>
  </si>
  <si>
    <t>MPI_14_Q2.2</t>
  </si>
  <si>
    <t>MPI_14_Q2.3</t>
  </si>
  <si>
    <t>MPI_14_Q3.2</t>
  </si>
  <si>
    <t>MPI_15_Q2.2</t>
  </si>
  <si>
    <t>MPI_15_Q2.3</t>
  </si>
  <si>
    <t>MPI_15_Q3.2</t>
  </si>
  <si>
    <t>MPI_16_Q2.2</t>
  </si>
  <si>
    <t>MPI_16_Q2.3</t>
  </si>
  <si>
    <t>MPI_16_Q3.2</t>
  </si>
  <si>
    <t>MPI_17_Q2.2</t>
  </si>
  <si>
    <t>MPI_17_Q2.3</t>
  </si>
  <si>
    <t>MPI_17_Q3.2</t>
  </si>
  <si>
    <t>MPI_18_Q2.2</t>
  </si>
  <si>
    <t>MPI_18_Q2.3</t>
  </si>
  <si>
    <t>MPI_18_Q3.2</t>
  </si>
  <si>
    <t>MPI_20_Q2.2</t>
  </si>
  <si>
    <t>MPI_20_Q2.3</t>
  </si>
  <si>
    <t>MPI_20_Q3.2</t>
  </si>
  <si>
    <t>MPI_21_Q2.2</t>
  </si>
  <si>
    <t>MPI_21_Q2.3</t>
  </si>
  <si>
    <t>MPI_21_Q3.2</t>
  </si>
  <si>
    <t>MPI_22_Q2.2</t>
  </si>
  <si>
    <t>MPI_22_Q2.3</t>
  </si>
  <si>
    <t>MPI_22_Q3.2</t>
  </si>
  <si>
    <t>MPI_23_Q2.2</t>
  </si>
  <si>
    <t>MPI_23_Q2.3</t>
  </si>
  <si>
    <t>MPI_23_Q3.2</t>
  </si>
  <si>
    <t>MPI_24_Q2.2</t>
  </si>
  <si>
    <t>MPI_24_Q2.3</t>
  </si>
  <si>
    <t>MPI_24_Q3.2</t>
  </si>
  <si>
    <t>MPI_25_Q2.2</t>
  </si>
  <si>
    <t>MPI_25_Q2.3</t>
  </si>
  <si>
    <t>MPI_25_Q3.2</t>
  </si>
  <si>
    <t>MPI_26_Q2.2</t>
  </si>
  <si>
    <t>MPI_26_Q2.3</t>
  </si>
  <si>
    <t>MPI_26_Q3.2</t>
  </si>
  <si>
    <t>MPI_27_Q2.2</t>
  </si>
  <si>
    <t>MPI_27_Q2.3</t>
  </si>
  <si>
    <t>MPI_27_Q3.2</t>
  </si>
  <si>
    <t>MPI_28_Q2.2</t>
  </si>
  <si>
    <t>MPI_28_Q2.3</t>
  </si>
  <si>
    <t>MPI_28_Q3.2</t>
  </si>
  <si>
    <t>MPI_29_Q2.2</t>
  </si>
  <si>
    <t>MPI_29_Q2.3</t>
  </si>
  <si>
    <t>MPI_29_Q3.2</t>
  </si>
  <si>
    <t>MPI_30_Q2.2</t>
  </si>
  <si>
    <t>MPI_30_Q2.3</t>
  </si>
  <si>
    <t>MPI_30_Q3.2</t>
  </si>
  <si>
    <t>MPI_31_Q2.2</t>
  </si>
  <si>
    <t>MPI_31_Q2.3</t>
  </si>
  <si>
    <t>MPI_31_Q3.2</t>
  </si>
  <si>
    <t>MPI_32_Q2.2</t>
  </si>
  <si>
    <t>MPI_32_Q2.3</t>
  </si>
  <si>
    <t>MPI_32_Q3.2</t>
  </si>
  <si>
    <t>MPI_33_Q2.2</t>
  </si>
  <si>
    <t>MPI_33_Q2.3</t>
  </si>
  <si>
    <t>MPI_33_Q3.2</t>
  </si>
  <si>
    <t>MPI_34_Q2.2</t>
  </si>
  <si>
    <t>MPI_34_Q2.3</t>
  </si>
  <si>
    <t>MPI_34_Q3.2</t>
  </si>
  <si>
    <t>MPI_35_Q2.2</t>
  </si>
  <si>
    <t>MPI_35_Q2.3</t>
  </si>
  <si>
    <t>MPI_35_Q3.2</t>
  </si>
  <si>
    <t>MPI_36_Q2.2</t>
  </si>
  <si>
    <t>MPI_36_Q2.3</t>
  </si>
  <si>
    <t>MPI_36_Q3.2</t>
  </si>
  <si>
    <t>MPI_37_Q2.2</t>
  </si>
  <si>
    <t>MPI_37_Q2.3</t>
  </si>
  <si>
    <t>MPI_37_Q3.2</t>
  </si>
  <si>
    <t>MPI_38_Q2.2</t>
  </si>
  <si>
    <t>MPI_38_Q2.3</t>
  </si>
  <si>
    <t>MPI_38_Q3.2</t>
  </si>
  <si>
    <t>MPI_39_Q2.2</t>
  </si>
  <si>
    <t>MPI_39_Q2.3</t>
  </si>
  <si>
    <t>MPI_39_Q3.2</t>
  </si>
  <si>
    <t>OMI_1_I2.2</t>
  </si>
  <si>
    <t>OMI_1_I2.3</t>
  </si>
  <si>
    <t>OMI_1_I3.2</t>
  </si>
  <si>
    <t>OMI_2_I2.2</t>
  </si>
  <si>
    <t>OMI_2_I2.3</t>
  </si>
  <si>
    <t>OMI_2_I3.2</t>
  </si>
  <si>
    <t>OMI_3_I2.2</t>
  </si>
  <si>
    <t>OMI_3_I2.3</t>
  </si>
  <si>
    <t>OMI_3_I3.2</t>
  </si>
  <si>
    <t>OMI_4_I2.2</t>
  </si>
  <si>
    <t>OMI_4_I2.3</t>
  </si>
  <si>
    <t>OMI_4_I3.2</t>
  </si>
  <si>
    <t>OMI_5_I2.2</t>
  </si>
  <si>
    <t>OMI_5_I2.3</t>
  </si>
  <si>
    <t>OMI_5_I3.2</t>
  </si>
  <si>
    <t>OMI_6_I2.2</t>
  </si>
  <si>
    <t>OMI_6_I2.3</t>
  </si>
  <si>
    <t>OMI_6_I3.2</t>
  </si>
  <si>
    <t>OMI_7_I2.2</t>
  </si>
  <si>
    <t>OMI_7_I2.3</t>
  </si>
  <si>
    <t>OMI_7_I3.2</t>
  </si>
  <si>
    <t>OMI_8_I2.2</t>
  </si>
  <si>
    <t>OMI_8_I2.3</t>
  </si>
  <si>
    <t>OMI_8_I3.2</t>
  </si>
  <si>
    <t>OMI_9_I2.2</t>
  </si>
  <si>
    <t>OMI_9_I2.3</t>
  </si>
  <si>
    <t>OMI_9_I3.2</t>
  </si>
  <si>
    <t>OMI_10_I2.2</t>
  </si>
  <si>
    <t>OMI_10_I2.3</t>
  </si>
  <si>
    <t>OMI_10_I3.2</t>
  </si>
  <si>
    <t>OMI_11_I2.2</t>
  </si>
  <si>
    <t>OMI_11_I2.3</t>
  </si>
  <si>
    <t>OMI_11_I3.2</t>
  </si>
  <si>
    <t>OMI_12_I2.2</t>
  </si>
  <si>
    <t>OMI_12_I2.3</t>
  </si>
  <si>
    <t>OMI_12_I3.2</t>
  </si>
  <si>
    <t>OMI_13_I2.2</t>
  </si>
  <si>
    <t>OMI_13_I2.3</t>
  </si>
  <si>
    <t>OMI_13_I3.2</t>
  </si>
  <si>
    <t>OMI_14_I2.2</t>
  </si>
  <si>
    <t>OMI_14_I2.3</t>
  </si>
  <si>
    <t>OMI_14_I3.2</t>
  </si>
  <si>
    <t>OMI_15_I2.2</t>
  </si>
  <si>
    <t>OMI_15_I2.3</t>
  </si>
  <si>
    <t>OMI_15_I3.2</t>
  </si>
  <si>
    <t>OMI_16_I2.2</t>
  </si>
  <si>
    <t>OMI_16_I2.3</t>
  </si>
  <si>
    <t>OMI_16_I3.2</t>
  </si>
  <si>
    <t>OMI_17_I2.2</t>
  </si>
  <si>
    <t>OMI_17_I2.3</t>
  </si>
  <si>
    <t>OMI_17_I3.2</t>
  </si>
  <si>
    <t>OMI_18_I2.2</t>
  </si>
  <si>
    <t>OMI_18_I2.3</t>
  </si>
  <si>
    <t>OMI_18_I3.2</t>
  </si>
  <si>
    <t>OMI_19_I2.2</t>
  </si>
  <si>
    <t>OMI_19_I2.3</t>
  </si>
  <si>
    <t>OMI_19_I3.2</t>
  </si>
  <si>
    <t>OMI_20_I2.2</t>
  </si>
  <si>
    <t>OMI_20_I2.3</t>
  </si>
  <si>
    <t>OMI_20_I3.2</t>
  </si>
  <si>
    <t>OMI_21_I2.2</t>
  </si>
  <si>
    <t>OMI_21_I2.3</t>
  </si>
  <si>
    <t>OMI_21_I3.2</t>
  </si>
  <si>
    <t>I2.2 n'existe pas</t>
  </si>
  <si>
    <t>I2.3 (correspond à Q2.4)</t>
  </si>
  <si>
    <t>omi</t>
  </si>
  <si>
    <t>non_omi</t>
  </si>
  <si>
    <t>justification_omi</t>
  </si>
  <si>
    <t>pas_justification_omi</t>
  </si>
  <si>
    <t>2/ OMI</t>
  </si>
  <si>
    <t>proposition_omi</t>
  </si>
  <si>
    <t>pas_proposition_omi</t>
  </si>
  <si>
    <r>
      <t xml:space="preserve">Nombre de MPI rencontrés
</t>
    </r>
    <r>
      <rPr>
        <b/>
        <i/>
        <sz val="9"/>
        <color theme="8" tint="-0.499984740745262"/>
        <rFont val="Calibri"/>
        <family val="2"/>
        <scheme val="minor"/>
      </rPr>
      <t>*Le terme générique MPI est utilisé afin de faciliter la lecture des conclusions de l'audit et se rapporte stricto sensus à une situation potentiellement inapropriée</t>
    </r>
  </si>
  <si>
    <t>Nombre de OMI rencontrés</t>
  </si>
  <si>
    <t>Taux parmi les MPI+OMI du système</t>
  </si>
  <si>
    <t>MPI+OMI</t>
  </si>
  <si>
    <t>Vasodilatateurs cérébraux (ginkgo biloba, moxisylyte, pentoxifylline, piracetam)</t>
  </si>
  <si>
    <t>MPI_N°/OMI_N°</t>
  </si>
  <si>
    <t>Pourcentage parmi tous les MPI OMI</t>
  </si>
  <si>
    <t>MPI/OMI</t>
  </si>
  <si>
    <t>Pourcentage parmi tous les MPI/OMI</t>
  </si>
  <si>
    <t>Somme nb médicaments prescrits</t>
  </si>
  <si>
    <t xml:space="preserve">Réévaluation de la pertinence des prescriptions chez la personne âgée - Les médicaments potentiellement inappropriés </t>
  </si>
  <si>
    <t>MPI_19_bis</t>
  </si>
  <si>
    <t>MPI_19_bis_Q1</t>
  </si>
  <si>
    <t>MPI_19_bis_Q2.1</t>
  </si>
  <si>
    <t>MPI_19_bis_Q2.2</t>
  </si>
  <si>
    <t>MPI_19_bis_Q2.3</t>
  </si>
  <si>
    <t>MPI_19_bis_Q2.4</t>
  </si>
  <si>
    <t>MPI_19_bis_Q3.1</t>
  </si>
  <si>
    <t>MPI_19_bis_Q3.2</t>
  </si>
  <si>
    <r>
      <rPr>
        <b/>
        <sz val="12"/>
        <color theme="1"/>
        <rFont val="Calibri"/>
        <family val="2"/>
        <scheme val="minor"/>
      </rPr>
      <t>Fibrillation auriculaire non valvulaire</t>
    </r>
    <r>
      <rPr>
        <sz val="12"/>
        <color theme="1"/>
        <rFont val="Calibri"/>
        <family val="2"/>
        <scheme val="minor"/>
      </rPr>
      <t xml:space="preserve">  : - Antivitamine k oral avec un INR cible : 2-3
- Anticoagulant oral d'action directe (AOD) : adapté à la fonction rénale
- Si contre-indication aux anticoagulants : aspirine à dose antiagrégante</t>
    </r>
  </si>
  <si>
    <r>
      <rPr>
        <b/>
        <sz val="12"/>
        <color theme="1"/>
        <rFont val="Calibri"/>
        <family val="2"/>
        <scheme val="minor"/>
      </rPr>
      <t>Fibrillation auriculaire valvulaire</t>
    </r>
    <r>
      <rPr>
        <sz val="12"/>
        <color theme="1"/>
        <rFont val="Calibri"/>
        <family val="2"/>
        <scheme val="minor"/>
      </rPr>
      <t xml:space="preserve"> : - Anticoagulant par antivitamine K oral (warfarine) indiqué avec un INR cible et fonction du type de valve 
- Si contre-indication aux anticoagulants : aspirine à dose antiagrégante</t>
    </r>
  </si>
  <si>
    <r>
      <rPr>
        <b/>
        <i/>
        <sz val="12"/>
        <color theme="1"/>
        <rFont val="Calibri"/>
        <family val="2"/>
        <scheme val="minor"/>
      </rPr>
      <t>HTA persistante (&gt;150/90 mmHg) :</t>
    </r>
    <r>
      <rPr>
        <i/>
        <sz val="12"/>
        <color theme="1"/>
        <rFont val="Calibri"/>
        <family val="2"/>
        <scheme val="minor"/>
      </rPr>
      <t xml:space="preserve"> Après contrôle de la tension artérielle, vérification de l'absence de causes secondaires, évaluation de l'observance des antihypertenseurs si déjà introduits et du suivi des conseils hygiéno-diététiques.</t>
    </r>
    <r>
      <rPr>
        <sz val="12"/>
        <color theme="1"/>
        <rFont val="Calibri"/>
        <family val="2"/>
        <scheme val="minor"/>
      </rPr>
      <t xml:space="preserve">
- Monothérapie à dose optimisée ou à majorer sans dépasser 3 antihypertenseurs maximum </t>
    </r>
  </si>
  <si>
    <r>
      <rPr>
        <b/>
        <sz val="12"/>
        <color theme="1"/>
        <rFont val="Calibri"/>
        <family val="2"/>
        <scheme val="minor"/>
      </rPr>
      <t>IC systolique chronique :</t>
    </r>
    <r>
      <rPr>
        <sz val="12"/>
        <color theme="1"/>
        <rFont val="Calibri"/>
        <family val="2"/>
        <scheme val="minor"/>
      </rPr>
      <t xml:space="preserve"> -  IEC (ou ARA II si intolérance aux IEC) et bêta-bloquants 
- Selon le stade de l'IC ajout d'autres traitements possibles (diurétiques, antialdostérones, ARA II…)</t>
    </r>
  </si>
  <si>
    <r>
      <rPr>
        <b/>
        <sz val="12"/>
        <color theme="1"/>
        <rFont val="Calibri"/>
        <family val="2"/>
        <scheme val="minor"/>
      </rPr>
      <t>Post-syndrome coronarien aigu en prévention secondaire :</t>
    </r>
    <r>
      <rPr>
        <sz val="12"/>
        <color theme="1"/>
        <rFont val="Calibri"/>
        <family val="2"/>
        <scheme val="minor"/>
      </rPr>
      <t xml:space="preserve"> Antiagrégant plaquettaire, Bêta-bloquant , IEC (ou ARA II si intolérance) et statine  (selon balance bénéfcie/risque)</t>
    </r>
  </si>
  <si>
    <r>
      <rPr>
        <b/>
        <sz val="12"/>
        <color theme="1"/>
        <rFont val="Calibri"/>
        <family val="2"/>
        <scheme val="minor"/>
      </rPr>
      <t xml:space="preserve">Syndrome coronaire chronique (angor stable) : </t>
    </r>
    <r>
      <rPr>
        <sz val="12"/>
        <color theme="1"/>
        <rFont val="Calibri"/>
        <family val="2"/>
        <scheme val="minor"/>
      </rPr>
      <t>Antiagrégant plaquettaire, Bêta-bloquant et/ou antagoniste calcique et/ou dérivé nitré et statine</t>
    </r>
  </si>
  <si>
    <r>
      <rPr>
        <b/>
        <sz val="12"/>
        <color theme="1"/>
        <rFont val="Calibri"/>
        <family val="2"/>
        <scheme val="minor"/>
      </rPr>
      <t>Diabète avec microalbuminurie :</t>
    </r>
    <r>
      <rPr>
        <sz val="12"/>
        <color theme="1"/>
        <rFont val="Calibri"/>
        <family val="2"/>
        <scheme val="minor"/>
      </rPr>
      <t xml:space="preserve"> Prescription d'un IEC (ou d'un ARA II si intolérance) selon le bénéfice-risque, la réponse bilogique/clinique et le pronostic vital à 5 ans</t>
    </r>
  </si>
  <si>
    <r>
      <rPr>
        <b/>
        <sz val="12"/>
        <color theme="1"/>
        <rFont val="Calibri"/>
        <family val="2"/>
        <scheme val="minor"/>
      </rPr>
      <t xml:space="preserve">Dépression majeure : </t>
    </r>
    <r>
      <rPr>
        <sz val="12"/>
        <color theme="1"/>
        <rFont val="Calibri"/>
        <family val="2"/>
        <scheme val="minor"/>
      </rPr>
      <t xml:space="preserve">- 1ère intention : IRS ou IRSNA
- 2ème intention : miansérine, mirtazapine 
- 3ème intention :  après avis psychiatrique, antidépresseurs imipraminiques si dépression sévère résistante </t>
    </r>
  </si>
  <si>
    <r>
      <rPr>
        <b/>
        <sz val="12"/>
        <color theme="1"/>
        <rFont val="Calibri"/>
        <family val="2"/>
        <scheme val="minor"/>
      </rPr>
      <t>Maladie de Parkinson avec retentissement fonctionnel significatif :</t>
    </r>
    <r>
      <rPr>
        <sz val="12"/>
        <color theme="1"/>
        <rFont val="Calibri"/>
        <family val="2"/>
        <scheme val="minor"/>
      </rPr>
      <t xml:space="preserve"> Prescription de L-DOPA</t>
    </r>
  </si>
  <si>
    <r>
      <rPr>
        <b/>
        <sz val="12"/>
        <color theme="1"/>
        <rFont val="Calibri"/>
        <family val="2"/>
        <scheme val="minor"/>
      </rPr>
      <t xml:space="preserve">Glaucome primaire à angle ouvert : </t>
    </r>
    <r>
      <rPr>
        <sz val="12"/>
        <color theme="1"/>
        <rFont val="Calibri"/>
        <family val="2"/>
        <scheme val="minor"/>
      </rPr>
      <t>Traitements topiques par analogues des prostaglandines (latanoprost, travosprost, bimatoprost), bêta-bloquants (timolol), agonistes alpha-2 adrénergiques (brimomidine), inhibiteurs de l'anhydrase carbonique (dorzolamide, brinzolamide)</t>
    </r>
  </si>
  <si>
    <r>
      <rPr>
        <b/>
        <sz val="12"/>
        <color theme="1"/>
        <rFont val="Calibri"/>
        <family val="2"/>
        <scheme val="minor"/>
      </rPr>
      <t>BPCO :</t>
    </r>
    <r>
      <rPr>
        <sz val="12"/>
        <color theme="1"/>
        <rFont val="Calibri"/>
        <family val="2"/>
        <scheme val="minor"/>
      </rPr>
      <t xml:space="preserve"> -1ère intention : bêta-2 agonistes ou anticholinergiques inhalés de courte durée d'action ; bêta-2 agonsites ou anticholinergiques inhalés de longue durée d'action si persistance de la dyspnée
-2ème intention : association corticoïdes inhalés et bronchodilatateurs de longue durée d'action chez sujet avec BPCO modérée à sévère avec exacerbations fréquentes</t>
    </r>
  </si>
  <si>
    <r>
      <rPr>
        <b/>
        <sz val="12"/>
        <color theme="1"/>
        <rFont val="Calibri"/>
        <family val="2"/>
        <scheme val="minor"/>
      </rPr>
      <t>Insuffisance respiratoire (hypoxie chronique documentée) :</t>
    </r>
    <r>
      <rPr>
        <sz val="12"/>
        <color theme="1"/>
        <rFont val="Calibri"/>
        <family val="2"/>
        <scheme val="minor"/>
      </rPr>
      <t xml:space="preserve"> Oxygénothérapie de longue durée</t>
    </r>
  </si>
  <si>
    <r>
      <rPr>
        <b/>
        <sz val="12"/>
        <color theme="1"/>
        <rFont val="Calibri"/>
        <family val="2"/>
        <scheme val="minor"/>
      </rPr>
      <t>Ostéoporose confirmée (T-score&lt;-2,5) et/ou antécédents de fractures par fragilité osseuse :</t>
    </r>
    <r>
      <rPr>
        <sz val="12"/>
        <color theme="1"/>
        <rFont val="Calibri"/>
        <family val="2"/>
        <scheme val="minor"/>
      </rPr>
      <t xml:space="preserve"> - Supplémentation en calcium et vitamine D
- 1ère intention : bisphosphonates (si Cl creat&gt; 30 ml/min)
- 2ème intention : dénosumab ou teriparatide si antécédents d'au moins 2 fractures vertébrales) avec une durée totale maximale de 24 mois</t>
    </r>
  </si>
  <si>
    <r>
      <rPr>
        <b/>
        <sz val="12"/>
        <color theme="1"/>
        <rFont val="Calibri"/>
        <family val="2"/>
        <scheme val="minor"/>
      </rPr>
      <t xml:space="preserve">Traitement par corticothérapie systémique (&gt;3 mois consécutifs, à un une posologie &gt;7,5 mg/jour d'équivalent de prednisone) : </t>
    </r>
    <r>
      <rPr>
        <sz val="12"/>
        <color theme="1"/>
        <rFont val="Calibri"/>
        <family val="2"/>
        <scheme val="minor"/>
      </rPr>
      <t>Supplémentation en calcium et vitamine D</t>
    </r>
  </si>
  <si>
    <r>
      <rPr>
        <b/>
        <sz val="12"/>
        <color theme="1"/>
        <rFont val="Calibri"/>
        <family val="2"/>
        <scheme val="minor"/>
      </rPr>
      <t>En présence d’un confinement au domicile, de chutes ou d’une ostéopénie (-2,5 &lt; T-score &lt; -1,0 DS) :</t>
    </r>
    <r>
      <rPr>
        <sz val="12"/>
        <color theme="1"/>
        <rFont val="Calibri"/>
        <family val="2"/>
        <scheme val="minor"/>
      </rPr>
      <t xml:space="preserve"> Supplémentation en vitamine D </t>
    </r>
  </si>
  <si>
    <r>
      <rPr>
        <b/>
        <sz val="12"/>
        <color theme="1"/>
        <rFont val="Calibri"/>
        <family val="2"/>
        <scheme val="minor"/>
      </rPr>
      <t>Traitement hebdomadaire par méthotrexate :</t>
    </r>
    <r>
      <rPr>
        <sz val="12"/>
        <color theme="1"/>
        <rFont val="Calibri"/>
        <family val="2"/>
        <scheme val="minor"/>
      </rPr>
      <t xml:space="preserve"> Supplémentation en acide folique (à ne pas prendre le même jour que l'administration de méthotrexate)</t>
    </r>
  </si>
  <si>
    <r>
      <rPr>
        <b/>
        <sz val="12"/>
        <color theme="1"/>
        <rFont val="Calibri"/>
        <family val="2"/>
        <scheme val="minor"/>
      </rPr>
      <t>Traitement par opioïdes :</t>
    </r>
    <r>
      <rPr>
        <sz val="12"/>
        <color theme="1"/>
        <rFont val="Calibri"/>
        <family val="2"/>
        <scheme val="minor"/>
      </rPr>
      <t xml:space="preserve"> Prescription de laxatifs osmotiques en 1ère intention</t>
    </r>
  </si>
  <si>
    <r>
      <rPr>
        <b/>
        <sz val="12"/>
        <color theme="1"/>
        <rFont val="Calibri"/>
        <family val="2"/>
        <scheme val="minor"/>
      </rPr>
      <t>Prostatisme Symptomatique :</t>
    </r>
    <r>
      <rPr>
        <sz val="12"/>
        <color theme="1"/>
        <rFont val="Calibri"/>
        <family val="2"/>
        <scheme val="minor"/>
      </rPr>
      <t xml:space="preserve"> Alpha-bloquant à visée urologique ou inhibteur de la 5 alpha-réductase</t>
    </r>
  </si>
  <si>
    <t>avant réévaluation</t>
  </si>
  <si>
    <t>après réévaluation</t>
  </si>
  <si>
    <t>TOTAL MPI</t>
  </si>
  <si>
    <t>TOTAL OMI + MPI</t>
  </si>
  <si>
    <t>Médicaments potentiellement inappropriés ou situations non appropriées
(MPI)</t>
  </si>
  <si>
    <t>Q1 = oui</t>
  </si>
  <si>
    <t>I 1 =oui</t>
  </si>
  <si>
    <t>I2.3= oui et I2.1 = non et I1 = oui</t>
  </si>
  <si>
    <t>I3.1 = Acceptée et I2.1 = Oui et I1 = Oui</t>
  </si>
  <si>
    <t>Q2.4 = oui, Q2.1 = non, Q1 = oui</t>
  </si>
  <si>
    <t>Nombre de MPI supprimés suite à la réévaluation</t>
  </si>
  <si>
    <t>Nombre de OMI supprimés suite à la réévaluation</t>
  </si>
  <si>
    <t>Nombre de MPI restants après réévaluation</t>
  </si>
  <si>
    <t>Nombre de OMI restants après réévaluation</t>
  </si>
  <si>
    <t>0 OMI</t>
  </si>
  <si>
    <t>1 OMI</t>
  </si>
  <si>
    <t>2 OMI</t>
  </si>
  <si>
    <t>3 OMI</t>
  </si>
  <si>
    <t>4 OMI</t>
  </si>
  <si>
    <t>5-9 OMI</t>
  </si>
  <si>
    <t>Plus de 10 OMI</t>
  </si>
  <si>
    <t>Colonne2</t>
  </si>
  <si>
    <t>Colonne3</t>
  </si>
  <si>
    <t>Colonne4</t>
  </si>
  <si>
    <t>Colonne5</t>
  </si>
  <si>
    <t>Colonne6</t>
  </si>
  <si>
    <t>Colonne7</t>
  </si>
  <si>
    <t>Colonne8</t>
  </si>
  <si>
    <t>Colonne9</t>
  </si>
  <si>
    <t>Colonne10</t>
  </si>
  <si>
    <t>Colonne11</t>
  </si>
  <si>
    <t>Colonne12</t>
  </si>
  <si>
    <t>Colonne13</t>
  </si>
  <si>
    <t>Colonne14</t>
  </si>
  <si>
    <t>Colonne15</t>
  </si>
  <si>
    <t>Colonne16</t>
  </si>
  <si>
    <t>Colonne17</t>
  </si>
  <si>
    <t>Colonne18</t>
  </si>
  <si>
    <t>PATIENT N°2</t>
  </si>
  <si>
    <t>PATIENT N°3</t>
  </si>
  <si>
    <t>Recommandé pour les personnes présentant une comorbidité listée dans le calendrier vaccinal (ex : Pathologies cardiaques, respiratoires, IR, Diabète non équilibré par le simple régime, immunodéprimés)</t>
  </si>
  <si>
    <t>Recommandé pour les personnes de 65 ans et plus  (Cf recommandations vaccinales)</t>
  </si>
  <si>
    <r>
      <t xml:space="preserve">Grippe : </t>
    </r>
    <r>
      <rPr>
        <sz val="12"/>
        <color theme="1"/>
        <rFont val="Calibri"/>
        <family val="2"/>
        <scheme val="minor"/>
      </rPr>
      <t>Dose saisonnière pour toutes les personnes de 65 ans et plus</t>
    </r>
  </si>
  <si>
    <r>
      <t xml:space="preserve">Pneumocoque : </t>
    </r>
    <r>
      <rPr>
        <sz val="12"/>
        <color theme="1"/>
        <rFont val="Calibri"/>
        <family val="2"/>
        <scheme val="minor"/>
      </rPr>
      <t>Recommandé pour les personnes présentant une comorbidité listée dans le calendrier vaccinal (ex : Pathologies cardiaques, respiratoires, IR, Diabète non équilibré par le simple régime, immunodéprimés)</t>
    </r>
  </si>
  <si>
    <r>
      <rPr>
        <b/>
        <sz val="12"/>
        <color theme="1"/>
        <rFont val="Calibri"/>
        <family val="2"/>
        <scheme val="minor"/>
      </rPr>
      <t>Covid 19</t>
    </r>
    <r>
      <rPr>
        <sz val="12"/>
        <color theme="1"/>
        <rFont val="Calibri"/>
        <family val="2"/>
        <scheme val="minor"/>
      </rPr>
      <t xml:space="preserve"> : Recommandé pour les personnes de 65 ans et plus  (Cf recommandations vaccinales)</t>
    </r>
  </si>
  <si>
    <t>PATIENT N°4</t>
  </si>
  <si>
    <t>PATIENT N°5</t>
  </si>
  <si>
    <t>PATIENT N°6</t>
  </si>
  <si>
    <t>PATIENT N°7</t>
  </si>
  <si>
    <t>PATIENT N°8</t>
  </si>
  <si>
    <t>PATIENT N°9</t>
  </si>
  <si>
    <t>PATIENT N°10</t>
  </si>
  <si>
    <t>PATIENT N°11</t>
  </si>
  <si>
    <t>PATIENT N°12</t>
  </si>
  <si>
    <t>PATIENT N°13</t>
  </si>
  <si>
    <t>PATIENT N°14</t>
  </si>
  <si>
    <t>PATIENT N°15</t>
  </si>
  <si>
    <t>PATIENT N°16</t>
  </si>
  <si>
    <t>PATIENT N°17</t>
  </si>
  <si>
    <t>PATIENT N°18</t>
  </si>
  <si>
    <t>PATIENT N°19</t>
  </si>
  <si>
    <t>PATIENT N°20</t>
  </si>
  <si>
    <t>PATIENT N°21</t>
  </si>
  <si>
    <t>PATIENT N°22</t>
  </si>
  <si>
    <t>PATIENT N°23</t>
  </si>
  <si>
    <t>PATIENT N°24</t>
  </si>
  <si>
    <t>PATIENT N°25</t>
  </si>
  <si>
    <t>PATIENT N°26</t>
  </si>
  <si>
    <t>PATIENT N°27</t>
  </si>
  <si>
    <t>PATIENT N°28</t>
  </si>
  <si>
    <t>PATIENT N°29</t>
  </si>
  <si>
    <t>PATIENT N°30</t>
  </si>
  <si>
    <t>Le terme générique OMI est utilisé afin de faciliter la lecture des conclusions de l'audit et se rapporte à une omission de médicaments dans des conditions cliniques fréquentes à traiter ou à prévenir</t>
  </si>
  <si>
    <t xml:space="preserve">AUDIT EVALUATION DE LA PERTINENCE DES PRESCRIPTIONS
 CHEZ LA PERSONNE ÂGEE </t>
  </si>
  <si>
    <t>Nombre de MPI/OMI</t>
  </si>
  <si>
    <t>Prescription d'un IEC (ou d'un ARA II si intolérance) selon le bénéfice-risque, la réponse biologique/clinique et le pronostic vital à 5 ans</t>
  </si>
  <si>
    <t>Nombre de OMI sans proposition de modification mais justifiés dans le dossier médical</t>
  </si>
  <si>
    <t>Nombre de MPI sans proposition de modification mais justifiés dans le dossier médical</t>
  </si>
  <si>
    <t>Nombre de MPI/OMI sans proposition de modification mais justifiés dans le dossier médical</t>
  </si>
  <si>
    <r>
      <t xml:space="preserve">SYNTHESE GLOBALE DES RESULTATS </t>
    </r>
    <r>
      <rPr>
        <b/>
        <sz val="16"/>
        <color rgb="FFFFFF00"/>
        <rFont val="Comic Sans MS"/>
        <family val="4"/>
      </rPr>
      <t>(MPI + OMI)</t>
    </r>
    <r>
      <rPr>
        <b/>
        <sz val="16"/>
        <color theme="0"/>
        <rFont val="Comic Sans MS"/>
        <family val="4"/>
      </rPr>
      <t xml:space="preserve">
AUDIT D'EVALUATION DE LA PERTINENCE DES PRESCRIPTIONS CHEZ LA PERSONNE AGEE</t>
    </r>
  </si>
  <si>
    <t>Prescriptions avec au moins 1 MPI et/ou OMI</t>
  </si>
  <si>
    <t>TOP 10 des situations les plus rencontrées (MPI+OMI) :</t>
  </si>
  <si>
    <t>TOP 10 des OMI les plus rencontrées :</t>
  </si>
  <si>
    <t>Type de propositions de modifications</t>
  </si>
  <si>
    <t>Changement de molécules</t>
  </si>
  <si>
    <t xml:space="preserve">Ne sait pas </t>
  </si>
  <si>
    <t>nb</t>
  </si>
  <si>
    <t>Répond arret Q2,2</t>
  </si>
  <si>
    <t>Répond Changement de molécule Q2,2</t>
  </si>
  <si>
    <t>AUDIT EVALUATION DE LA PERTINENCE DES PRESCRIPTIONS CHEZ LA PERSONNE AGEE</t>
  </si>
  <si>
    <t xml:space="preserve">FINESS </t>
  </si>
  <si>
    <r>
      <rPr>
        <b/>
        <u/>
        <sz val="11"/>
        <color theme="8" tint="-0.499984740745262"/>
        <rFont val="Calibri"/>
        <family val="2"/>
        <scheme val="minor"/>
      </rPr>
      <t>Remplissage</t>
    </r>
    <r>
      <rPr>
        <sz val="11"/>
        <color theme="8" tint="-0.499984740745262"/>
        <rFont val="Calibri"/>
        <family val="2"/>
        <scheme val="minor"/>
      </rPr>
      <t xml:space="preserve">
- Compléter </t>
    </r>
    <r>
      <rPr>
        <b/>
        <sz val="11"/>
        <color rgb="FF0070C0"/>
        <rFont val="Calibri"/>
        <family val="2"/>
        <scheme val="minor"/>
      </rPr>
      <t>un onglet par patient</t>
    </r>
    <r>
      <rPr>
        <sz val="11"/>
        <color rgb="FF0070C0"/>
        <rFont val="Calibri"/>
        <family val="2"/>
        <scheme val="minor"/>
      </rPr>
      <t xml:space="preserve"> </t>
    </r>
    <r>
      <rPr>
        <sz val="11"/>
        <color theme="8" tint="-0.499984740745262"/>
        <rFont val="Calibri"/>
        <family val="2"/>
        <scheme val="minor"/>
      </rPr>
      <t xml:space="preserve"> PATIENT_1 à PATIENT_30.</t>
    </r>
    <r>
      <rPr>
        <b/>
        <sz val="11"/>
        <color theme="8" tint="-0.499984740745262"/>
        <rFont val="Calibri"/>
        <family val="2"/>
        <scheme val="minor"/>
      </rPr>
      <t xml:space="preserve">
- Par défaut, la réponse à la </t>
    </r>
    <r>
      <rPr>
        <b/>
        <sz val="11"/>
        <color rgb="FF1F4E78"/>
        <rFont val="Calibri"/>
        <family val="2"/>
        <scheme val="minor"/>
      </rPr>
      <t>p</t>
    </r>
    <r>
      <rPr>
        <b/>
        <sz val="11"/>
        <color theme="8" tint="-0.499984740745262"/>
        <rFont val="Calibri"/>
        <family val="2"/>
        <scheme val="minor"/>
      </rPr>
      <t>remière question ("Le MPI suivant est-il prescrit ?") est "Non concerné". 
- Il n'est pas nécessaire de remplir les cases hachurées.
- Si le MPI est retrouvé, remplir "Oui" à la première question et répondre aux cases en jaune qui se débloqueront automatiquement.</t>
    </r>
    <r>
      <rPr>
        <sz val="11"/>
        <color theme="8" tint="-0.499984740745262"/>
        <rFont val="Calibri"/>
        <family val="2"/>
        <scheme val="minor"/>
      </rPr>
      <t xml:space="preserve">
- Les réponses aux questions sont à choisir parmi une liste proposée de réponses ou texte libre.
Le recueil est divisé en 3 parties : 
- 1ère partie sur les</t>
    </r>
    <r>
      <rPr>
        <b/>
        <sz val="11"/>
        <color rgb="FF0070C0"/>
        <rFont val="Calibri"/>
        <family val="2"/>
        <scheme val="minor"/>
      </rPr>
      <t xml:space="preserve"> données du patient</t>
    </r>
    <r>
      <rPr>
        <sz val="11"/>
        <color theme="8" tint="-0.499984740745262"/>
        <rFont val="Calibri"/>
        <family val="2"/>
        <scheme val="minor"/>
      </rPr>
      <t xml:space="preserve">
- 2ème partie sur </t>
    </r>
    <r>
      <rPr>
        <sz val="11"/>
        <color rgb="FF1F4E78"/>
        <rFont val="Calibri"/>
        <family val="2"/>
        <scheme val="minor"/>
      </rPr>
      <t>la réévaluation de la pertinence des prescriptions chez la personne âgée et l'</t>
    </r>
    <r>
      <rPr>
        <b/>
        <sz val="11"/>
        <color rgb="FF0070C0"/>
        <rFont val="Calibri"/>
        <family val="2"/>
        <scheme val="minor"/>
      </rPr>
      <t xml:space="preserve">identification des médicaments/situations potentiellement inappropriés
- </t>
    </r>
    <r>
      <rPr>
        <sz val="11"/>
        <color rgb="FF1F4E78"/>
        <rFont val="Calibri"/>
        <family val="2"/>
        <scheme val="minor"/>
      </rPr>
      <t>3ème partie sur</t>
    </r>
    <r>
      <rPr>
        <b/>
        <sz val="11"/>
        <color rgb="FF0070C0"/>
        <rFont val="Calibri"/>
        <family val="2"/>
        <scheme val="minor"/>
      </rPr>
      <t xml:space="preserve"> sur la réévaluation de la pertinence des prescriptions chez la personne âgée et l'identification des omissions potentielles de médicaments</t>
    </r>
    <r>
      <rPr>
        <sz val="11"/>
        <color theme="8" tint="-0.499984740745262"/>
        <rFont val="Calibri"/>
        <family val="2"/>
        <scheme val="minor"/>
      </rPr>
      <t xml:space="preserve">
</t>
    </r>
    <r>
      <rPr>
        <b/>
        <u/>
        <sz val="11"/>
        <color theme="8" tint="-0.499984740745262"/>
        <rFont val="Calibri"/>
        <family val="2"/>
        <scheme val="minor"/>
      </rPr>
      <t>Guide de remplissage de la partie "médicaments/situations potentiellement inappropriés MPI"</t>
    </r>
    <r>
      <rPr>
        <b/>
        <sz val="11"/>
        <color theme="8" tint="-0.499984740745262"/>
        <rFont val="Calibri"/>
        <family val="2"/>
        <scheme val="minor"/>
      </rPr>
      <t xml:space="preserve"> (Recueil obligatoire)</t>
    </r>
    <r>
      <rPr>
        <u/>
        <sz val="11"/>
        <color theme="8" tint="-0.499984740745262"/>
        <rFont val="Calibri"/>
        <family val="2"/>
        <scheme val="minor"/>
      </rPr>
      <t xml:space="preserve">
</t>
    </r>
    <r>
      <rPr>
        <b/>
        <u/>
        <sz val="11"/>
        <color rgb="FF0070C0"/>
        <rFont val="Calibri"/>
        <family val="2"/>
        <scheme val="minor"/>
      </rPr>
      <t>Q1</t>
    </r>
    <r>
      <rPr>
        <u/>
        <sz val="11"/>
        <color theme="8" tint="-0.499984740745262"/>
        <rFont val="Calibri"/>
        <family val="2"/>
        <scheme val="minor"/>
      </rPr>
      <t>/ Compléter chacun des items correspondant à des médicaments potentiellement inappropriés (MPI) ou situations non appropriées en fonction de la prescription du patient réalisée au sein de votre établissement.</t>
    </r>
    <r>
      <rPr>
        <sz val="11"/>
        <color theme="8" tint="-0.499984740745262"/>
        <rFont val="Calibri"/>
        <family val="2"/>
        <scheme val="minor"/>
      </rPr>
      <t xml:space="preserve">
4 choix de réponse vous sont proposés :
</t>
    </r>
    <r>
      <rPr>
        <b/>
        <sz val="11"/>
        <color rgb="FFDC03E7"/>
        <rFont val="Calibri"/>
        <family val="2"/>
        <scheme val="minor"/>
      </rPr>
      <t>1 - "Oui": le patient</t>
    </r>
    <r>
      <rPr>
        <b/>
        <i/>
        <sz val="11"/>
        <color rgb="FFDC03E7"/>
        <rFont val="Calibri"/>
        <family val="2"/>
        <scheme val="minor"/>
      </rPr>
      <t xml:space="preserve"> est concerné </t>
    </r>
    <r>
      <rPr>
        <b/>
        <sz val="11"/>
        <color rgb="FFDC03E7"/>
        <rFont val="Calibri"/>
        <family val="2"/>
        <scheme val="minor"/>
      </rPr>
      <t>par la pathologie</t>
    </r>
    <r>
      <rPr>
        <b/>
        <i/>
        <sz val="11"/>
        <color rgb="FFDC03E7"/>
        <rFont val="Calibri"/>
        <family val="2"/>
        <scheme val="minor"/>
      </rPr>
      <t xml:space="preserve"> </t>
    </r>
    <r>
      <rPr>
        <b/>
        <sz val="11"/>
        <color rgb="FFDC03E7"/>
        <rFont val="Calibri"/>
        <family val="2"/>
        <scheme val="minor"/>
      </rPr>
      <t xml:space="preserve">et le MPI (ou la situation) </t>
    </r>
    <r>
      <rPr>
        <b/>
        <u/>
        <sz val="11"/>
        <color rgb="FFDC03E7"/>
        <rFont val="Calibri"/>
        <family val="2"/>
        <scheme val="minor"/>
      </rPr>
      <t>est retrouvé</t>
    </r>
    <r>
      <rPr>
        <b/>
        <sz val="11"/>
        <color rgb="FFDC03E7"/>
        <rFont val="Calibri"/>
        <family val="2"/>
        <scheme val="minor"/>
      </rPr>
      <t xml:space="preserve"> dans la prescription
2 - "Non": le patient </t>
    </r>
    <r>
      <rPr>
        <b/>
        <i/>
        <sz val="11"/>
        <color rgb="FFDC03E7"/>
        <rFont val="Calibri"/>
        <family val="2"/>
        <scheme val="minor"/>
      </rPr>
      <t xml:space="preserve">est concerné </t>
    </r>
    <r>
      <rPr>
        <b/>
        <sz val="11"/>
        <color rgb="FFDC03E7"/>
        <rFont val="Calibri"/>
        <family val="2"/>
        <scheme val="minor"/>
      </rPr>
      <t>par la pathologie</t>
    </r>
    <r>
      <rPr>
        <b/>
        <i/>
        <sz val="11"/>
        <color rgb="FFDC03E7"/>
        <rFont val="Calibri"/>
        <family val="2"/>
        <scheme val="minor"/>
      </rPr>
      <t xml:space="preserve"> </t>
    </r>
    <r>
      <rPr>
        <b/>
        <sz val="11"/>
        <color rgb="FFDC03E7"/>
        <rFont val="Calibri"/>
        <family val="2"/>
        <scheme val="minor"/>
      </rPr>
      <t xml:space="preserve"> et le MPI (ou la situation) </t>
    </r>
    <r>
      <rPr>
        <b/>
        <u/>
        <sz val="11"/>
        <color rgb="FFDC03E7"/>
        <rFont val="Calibri"/>
        <family val="2"/>
        <scheme val="minor"/>
      </rPr>
      <t>n'est pas retrouvé</t>
    </r>
    <r>
      <rPr>
        <b/>
        <sz val="11"/>
        <color rgb="FFDC03E7"/>
        <rFont val="Calibri"/>
        <family val="2"/>
        <scheme val="minor"/>
      </rPr>
      <t xml:space="preserve"> dans la prescription
3 - "Ne sait pas" : le MPI est retrouvé dans la prescription mais vous ne disposez pas d'information sur la pathologie ou sur la situation (ex : durée)
4 - "Non concerné" : le patient</t>
    </r>
    <r>
      <rPr>
        <b/>
        <i/>
        <sz val="11"/>
        <color rgb="FFDC03E7"/>
        <rFont val="Calibri"/>
        <family val="2"/>
        <scheme val="minor"/>
      </rPr>
      <t xml:space="preserve"> n'est pas concerné</t>
    </r>
    <r>
      <rPr>
        <b/>
        <sz val="11"/>
        <color rgb="FFDC03E7"/>
        <rFont val="Calibri"/>
        <family val="2"/>
        <scheme val="minor"/>
      </rPr>
      <t xml:space="preserve"> par la pathologie et par ce MPI ou cette situation</t>
    </r>
    <r>
      <rPr>
        <b/>
        <sz val="24"/>
        <color rgb="FFDC03E7"/>
        <rFont val="Calibri"/>
        <family val="2"/>
        <scheme val="minor"/>
      </rPr>
      <t xml:space="preserve">
</t>
    </r>
    <r>
      <rPr>
        <sz val="11"/>
        <color theme="8" tint="-0.499984740745262"/>
        <rFont val="Calibri"/>
        <family val="2"/>
        <scheme val="minor"/>
      </rPr>
      <t xml:space="preserve">
</t>
    </r>
    <r>
      <rPr>
        <b/>
        <u/>
        <sz val="11"/>
        <color rgb="FF0070C0"/>
        <rFont val="Calibri"/>
        <family val="2"/>
        <scheme val="minor"/>
      </rPr>
      <t>Q2</t>
    </r>
    <r>
      <rPr>
        <u/>
        <sz val="11"/>
        <color theme="8" tint="-0.499984740745262"/>
        <rFont val="Calibri"/>
        <family val="2"/>
        <scheme val="minor"/>
      </rPr>
      <t xml:space="preserve">/ Compléter la partie Revue de prescription  
</t>
    </r>
    <r>
      <rPr>
        <sz val="11"/>
        <color theme="8" tint="-0.499984740745262"/>
        <rFont val="Calibri"/>
        <family val="2"/>
        <scheme val="minor"/>
      </rPr>
      <t xml:space="preserve">2 situations seront rencontrées :
1- Si le MPI n'a pas été identifié </t>
    </r>
    <r>
      <rPr>
        <i/>
        <sz val="11"/>
        <color theme="8" tint="-0.499984740745262"/>
        <rFont val="Calibri"/>
        <family val="2"/>
        <scheme val="minor"/>
      </rPr>
      <t>(réponse "NON, ne sait pas, non concerné" à l'item précédent Q1)</t>
    </r>
    <r>
      <rPr>
        <sz val="11"/>
        <color theme="8" tint="-0.499984740745262"/>
        <rFont val="Calibri"/>
        <family val="2"/>
        <scheme val="minor"/>
      </rPr>
      <t xml:space="preserve">=&gt; renseigner "Non concerné "car l'item Q2.1 n'est pas applicable au patient
2- Si le MPI a été identifié (réponse "OUI" à l'item précédent)=&gt; renseigner si une proposition de modification a été réalisée (Q2.1) et quel type (Q2.2) 
     - </t>
    </r>
    <r>
      <rPr>
        <b/>
        <sz val="11"/>
        <color theme="8" tint="-0.499984740745262"/>
        <rFont val="Calibri"/>
        <family val="2"/>
        <scheme val="minor"/>
      </rPr>
      <t>Arrêt</t>
    </r>
    <r>
      <rPr>
        <sz val="11"/>
        <color theme="8" tint="-0.499984740745262"/>
        <rFont val="Calibri"/>
        <family val="2"/>
        <scheme val="minor"/>
      </rPr>
      <t xml:space="preserve"> : Arrêt d'un médicament du traitement d'un patient </t>
    </r>
    <r>
      <rPr>
        <u/>
        <sz val="11"/>
        <color theme="8" tint="-0.499984740745262"/>
        <rFont val="Calibri"/>
        <family val="2"/>
        <scheme val="minor"/>
      </rPr>
      <t>sans</t>
    </r>
    <r>
      <rPr>
        <sz val="11"/>
        <color theme="8" tint="-0.499984740745262"/>
        <rFont val="Calibri"/>
        <family val="2"/>
        <scheme val="minor"/>
      </rPr>
      <t xml:space="preserve"> substitution
     - </t>
    </r>
    <r>
      <rPr>
        <b/>
        <sz val="11"/>
        <color theme="8" tint="-0.499984740745262"/>
        <rFont val="Calibri"/>
        <family val="2"/>
        <scheme val="minor"/>
      </rPr>
      <t>Changement de molécule</t>
    </r>
    <r>
      <rPr>
        <sz val="11"/>
        <color theme="8" tint="-0.499984740745262"/>
        <rFont val="Calibri"/>
        <family val="2"/>
        <scheme val="minor"/>
      </rPr>
      <t xml:space="preserve"> : Mise en place d'une alternative thérapeutique à un médicament du traitement d'un patient (alternative mieux adaptée au patient)
     -</t>
    </r>
    <r>
      <rPr>
        <b/>
        <sz val="11"/>
        <color theme="8" tint="-0.499984740745262"/>
        <rFont val="Calibri"/>
        <family val="2"/>
        <scheme val="minor"/>
      </rPr>
      <t xml:space="preserve"> Adaptation posologique</t>
    </r>
    <r>
      <rPr>
        <sz val="11"/>
        <color theme="8" tint="-0.499984740745262"/>
        <rFont val="Calibri"/>
        <family val="2"/>
        <scheme val="minor"/>
      </rPr>
      <t xml:space="preserve"> : 
           *Adaptation de la posologie d'un médicament à marge thérapeutique étroite en tenant compte d'un résultat de concentration de ce médicament dans un milieu biologique, de la fonction rénale et/ou de la fonction hépatique ou du résultat d'un autre examen biologique
           *Adaptation de la posologie d'un médicament par ajustement des doses avec le poids, l'âge, la situation clinique du patient ou l'AMM
           *Allongement ou diminution d'une durée de traitement jugée trop courte ou trop longue
</t>
    </r>
    <r>
      <rPr>
        <b/>
        <u/>
        <sz val="11"/>
        <color rgb="FF0070C0"/>
        <rFont val="Calibri"/>
        <family val="2"/>
        <scheme val="minor"/>
      </rPr>
      <t>Q3</t>
    </r>
    <r>
      <rPr>
        <u/>
        <sz val="11"/>
        <color theme="8" tint="-0.499984740745262"/>
        <rFont val="Calibri"/>
        <family val="2"/>
        <scheme val="minor"/>
      </rPr>
      <t>/ Compléter la partie Indicateur de suivi</t>
    </r>
    <r>
      <rPr>
        <u/>
        <sz val="11"/>
        <color rgb="FFFF0000"/>
        <rFont val="Calibri"/>
        <family val="2"/>
        <scheme val="minor"/>
      </rPr>
      <t xml:space="preserve"> </t>
    </r>
    <r>
      <rPr>
        <sz val="11"/>
        <color theme="8" tint="-0.499984740745262"/>
        <rFont val="Calibri"/>
        <family val="2"/>
        <scheme val="minor"/>
      </rPr>
      <t xml:space="preserve">
2 situations seront rencontrées :
1- Si aucune proposition de modification n'a été réalisée (réponse "NON" à l'item précédent Q2.1)=&gt; renseigner "Non concerné "car l'item Q3 n'est pas applicable au patient
2- Si une proposition de modification a été réalisée (réponse "OUI" à l'item précédent Q2.1)=&gt; renseigner si la proposition a été acceptée ou refusée (Q3.1) 
</t>
    </r>
    <r>
      <rPr>
        <b/>
        <u/>
        <sz val="11"/>
        <color rgb="FF1F4E78"/>
        <rFont val="Calibri"/>
        <family val="2"/>
        <scheme val="minor"/>
      </rPr>
      <t>Guide de remplissage de la partie "omissions de médicaments OMI"</t>
    </r>
    <r>
      <rPr>
        <b/>
        <sz val="11"/>
        <color rgb="FF1F4E78"/>
        <rFont val="Calibri"/>
        <family val="2"/>
        <scheme val="minor"/>
      </rPr>
      <t xml:space="preserve"> correspondant à l'identification des omissions de médicaments dans des conditions cliniques fréquentes à traiter ou à prévenir chez une personne âgée (Recueil non obligatoire)</t>
    </r>
    <r>
      <rPr>
        <sz val="11"/>
        <color theme="8" tint="-0.499984740745262"/>
        <rFont val="Calibri"/>
        <family val="2"/>
        <scheme val="minor"/>
      </rPr>
      <t xml:space="preserve">
</t>
    </r>
    <r>
      <rPr>
        <b/>
        <u/>
        <sz val="11"/>
        <color theme="4"/>
        <rFont val="Calibri"/>
        <family val="2"/>
        <scheme val="minor"/>
      </rPr>
      <t>I1</t>
    </r>
    <r>
      <rPr>
        <u/>
        <sz val="11"/>
        <color theme="8" tint="-0.499984740745262"/>
        <rFont val="Calibri"/>
        <family val="2"/>
        <scheme val="minor"/>
      </rPr>
      <t>/ Compléter chacun des items correspondant à des omissions de médicaments (OMI) en fonction de la prescription du patient réalisée au sein de votre établissement.</t>
    </r>
    <r>
      <rPr>
        <sz val="11"/>
        <color theme="8" tint="-0.499984740745262"/>
        <rFont val="Calibri"/>
        <family val="2"/>
        <scheme val="minor"/>
      </rPr>
      <t xml:space="preserve">
4 choix de réponse vous sont proposés :
</t>
    </r>
    <r>
      <rPr>
        <b/>
        <sz val="11"/>
        <color theme="5" tint="-0.249977111117893"/>
        <rFont val="Calibri"/>
        <family val="2"/>
        <scheme val="minor"/>
      </rPr>
      <t>1 - "Oui": le patient est concerné par la pathologie et la situation clinique nécessiterait potentiellement un traitement (omission) 
2 - "Non": le patient est concerné par la pathologie et la situation clinique est traitée 
3 - "Ne sait pas" : Vous ne disposez pas d'information sur la pathologie ou sur la situation 
4 - "Non concerné" : le patient n'est pas concerné par la pathologie et donc par cette potentielle omission</t>
    </r>
    <r>
      <rPr>
        <sz val="11"/>
        <color theme="8" tint="-0.499984740745262"/>
        <rFont val="Calibri"/>
        <family val="2"/>
        <scheme val="minor"/>
      </rPr>
      <t xml:space="preserve">
</t>
    </r>
    <r>
      <rPr>
        <b/>
        <u/>
        <sz val="11"/>
        <color theme="4"/>
        <rFont val="Calibri"/>
        <family val="2"/>
        <scheme val="minor"/>
      </rPr>
      <t>I2</t>
    </r>
    <r>
      <rPr>
        <u/>
        <sz val="11"/>
        <color theme="8" tint="-0.499984740745262"/>
        <rFont val="Calibri"/>
        <family val="2"/>
        <scheme val="minor"/>
      </rPr>
      <t xml:space="preserve">/ Compléter la partie Revue de prescription  </t>
    </r>
    <r>
      <rPr>
        <sz val="11"/>
        <color theme="8" tint="-0.499984740745262"/>
        <rFont val="Calibri"/>
        <family val="2"/>
        <scheme val="minor"/>
      </rPr>
      <t xml:space="preserve">
2 situations seront rencontrées :
1- Si l’OMI n'a pas été identifiée (réponse "NON, ne sait pas, non concerné" à l'item précédent I1)=&gt; renseigner "Non concerné "car l'item Q2.1 n'est pas applicable au patient
2- Si l’OMI a été identifiée (réponse "OUI" à l'item précédent)=&gt; renseigner si une proposition de modification a été réalisée (I2.1) 
</t>
    </r>
    <r>
      <rPr>
        <b/>
        <u/>
        <sz val="11"/>
        <color theme="4"/>
        <rFont val="Calibri"/>
        <family val="2"/>
        <scheme val="minor"/>
      </rPr>
      <t>I3</t>
    </r>
    <r>
      <rPr>
        <u/>
        <sz val="11"/>
        <color theme="8" tint="-0.499984740745262"/>
        <rFont val="Calibri"/>
        <family val="2"/>
        <scheme val="minor"/>
      </rPr>
      <t xml:space="preserve">/ Compléter la partie Indicateur de suivi </t>
    </r>
    <r>
      <rPr>
        <sz val="11"/>
        <color theme="8" tint="-0.499984740745262"/>
        <rFont val="Calibri"/>
        <family val="2"/>
        <scheme val="minor"/>
      </rPr>
      <t xml:space="preserve">
2 situations seront rencontrées :
1- Si aucune proposition de modification n'a été réalisée (réponse "NON" à l'item précédent I2.1)=&gt; renseigner "Non concerné "car l'item I3 n'est pas applicable au patient
2- Si une proposition de modification a été réalisée (réponse "OUI" à l'item précédent I2.1)=&gt; renseigner si la proposition a été acceptée ou refusée (I3.1)</t>
    </r>
  </si>
  <si>
    <t xml:space="preserve">A la fin du recueil (remplissage de tous les onglets PATIENT), la synthèse des résultats sera disponible dans l'onglet SYNTHESE DES RESULTATS (génération automatique des résultats).
La synthèse des résultats est détaillée en 3 onglets
1/ onglet de synthèse des résultats MPI+OMI
2/ onglet de synthèse des résultats MPI
3/ onglet de synthèse des résultats OMI
</t>
  </si>
  <si>
    <t>Cette grille d’audit a été réalisée conjointement par l’OMEDIT Nouvelle-Aquitaine/Guadeloupe, l’ARS Nouvelle-Aquitaine et l'Assurance Maladie.
Cet audit a pour objectif d’évaluer la pertinence des prescriptions chez la personne âgée dans une démarche de dé-prescription et d'optimisation des médicaments inappropriés chez la personne âgée.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</si>
</sst>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m/yy"/>
    <numFmt numFmtId="165" formatCode="0.0000"/>
  </numFmts>
  <fonts count="107">
    <font>
      <sz val="11"/>
      <color theme="1"/>
      <name val="Calibri"/>
      <family val="2"/>
      <scheme val="minor"/>
    </font>
    <font>
      <b/>
      <sz val="11"/>
      <color theme="1"/>
      <name val="Calibri"/>
      <family val="2"/>
      <scheme val="minor"/>
    </font>
    <font>
      <b/>
      <sz val="12"/>
      <color theme="1"/>
      <name val="Calibri"/>
      <family val="2"/>
      <scheme val="minor"/>
    </font>
    <font>
      <sz val="12"/>
      <color theme="1"/>
      <name val="Calibri"/>
      <family val="2"/>
      <scheme val="minor"/>
    </font>
    <font>
      <sz val="12"/>
      <name val="Calibri"/>
      <family val="2"/>
      <scheme val="minor"/>
    </font>
    <font>
      <u/>
      <sz val="11"/>
      <color theme="10"/>
      <name val="Calibri"/>
      <family val="2"/>
      <scheme val="minor"/>
    </font>
    <font>
      <b/>
      <sz val="11"/>
      <name val="Calibri"/>
      <family val="2"/>
      <scheme val="minor"/>
    </font>
    <font>
      <sz val="11"/>
      <color theme="1"/>
      <name val="Arial"/>
      <family val="2"/>
    </font>
    <font>
      <b/>
      <sz val="12"/>
      <color theme="4" tint="-0.499984740745262"/>
      <name val="Calibri"/>
      <family val="2"/>
      <scheme val="minor"/>
    </font>
    <font>
      <b/>
      <sz val="12"/>
      <name val="Calibri"/>
      <family val="2"/>
      <scheme val="minor"/>
    </font>
    <font>
      <sz val="11"/>
      <color theme="4" tint="-0.499984740745262"/>
      <name val="Calibri"/>
      <family val="2"/>
      <scheme val="minor"/>
    </font>
    <font>
      <b/>
      <sz val="12"/>
      <color theme="4" tint="-0.249977111117893"/>
      <name val="Calibri"/>
      <family val="2"/>
      <scheme val="minor"/>
    </font>
    <font>
      <sz val="10"/>
      <color rgb="FF002060"/>
      <name val="Arial"/>
      <family val="2"/>
    </font>
    <font>
      <b/>
      <sz val="16"/>
      <color rgb="FFC00000"/>
      <name val="Comic Sans MS"/>
      <family val="4"/>
    </font>
    <font>
      <b/>
      <sz val="12"/>
      <color theme="8" tint="-0.499984740745262"/>
      <name val="Calibri"/>
      <family val="2"/>
      <scheme val="minor"/>
    </font>
    <font>
      <sz val="11"/>
      <color theme="8" tint="-0.499984740745262"/>
      <name val="Calibri"/>
      <family val="2"/>
      <scheme val="minor"/>
    </font>
    <font>
      <b/>
      <sz val="16"/>
      <color theme="0"/>
      <name val="Comic Sans MS"/>
      <family val="4"/>
    </font>
    <font>
      <b/>
      <sz val="11"/>
      <color rgb="FFC00000"/>
      <name val="Calibri"/>
      <family val="2"/>
      <scheme val="minor"/>
    </font>
    <font>
      <b/>
      <sz val="11"/>
      <color theme="8" tint="-0.499984740745262"/>
      <name val="Calibri"/>
      <family val="2"/>
      <scheme val="minor"/>
    </font>
    <font>
      <b/>
      <sz val="12"/>
      <color rgb="FFC00000"/>
      <name val="Calibri"/>
      <family val="2"/>
      <scheme val="minor"/>
    </font>
    <font>
      <b/>
      <u/>
      <sz val="12"/>
      <color rgb="FFC00000"/>
      <name val="Calibri"/>
      <family val="2"/>
      <scheme val="minor"/>
    </font>
    <font>
      <b/>
      <sz val="11"/>
      <color rgb="FFC00000"/>
      <name val="Comic Sans MS"/>
      <family val="4"/>
    </font>
    <font>
      <sz val="8"/>
      <name val="Calibri"/>
      <family val="2"/>
      <scheme val="minor"/>
    </font>
    <font>
      <i/>
      <sz val="12"/>
      <color theme="8" tint="-0.499984740745262"/>
      <name val="Calibri"/>
      <family val="2"/>
      <scheme val="minor"/>
    </font>
    <font>
      <u/>
      <sz val="11"/>
      <color theme="8" tint="-0.499984740745262"/>
      <name val="Calibri"/>
      <family val="2"/>
      <scheme val="minor"/>
    </font>
    <font>
      <sz val="11"/>
      <color rgb="FF006260"/>
      <name val="Calibri"/>
      <family val="2"/>
      <scheme val="minor"/>
    </font>
    <font>
      <b/>
      <sz val="14"/>
      <color theme="8" tint="-0.499984740745262"/>
      <name val="Comic Sans MS"/>
      <family val="4"/>
    </font>
    <font>
      <b/>
      <sz val="11"/>
      <color rgb="FF0070C0"/>
      <name val="Calibri"/>
      <family val="2"/>
      <scheme val="minor"/>
    </font>
    <font>
      <sz val="11"/>
      <color rgb="FF002060"/>
      <name val="Calibri"/>
      <family val="2"/>
      <scheme val="minor"/>
    </font>
    <font>
      <b/>
      <u/>
      <sz val="11"/>
      <color theme="8" tint="-0.499984740745262"/>
      <name val="Calibri"/>
      <family val="2"/>
      <scheme val="minor"/>
    </font>
    <font>
      <sz val="11"/>
      <color rgb="FF0070C0"/>
      <name val="Calibri"/>
      <family val="2"/>
      <scheme val="minor"/>
    </font>
    <font>
      <i/>
      <sz val="11"/>
      <color theme="8" tint="-0.499984740745262"/>
      <name val="Calibri"/>
      <family val="2"/>
      <scheme val="minor"/>
    </font>
    <font>
      <b/>
      <u/>
      <sz val="11"/>
      <color rgb="FF0070C0"/>
      <name val="Calibri"/>
      <family val="2"/>
      <scheme val="minor"/>
    </font>
    <font>
      <b/>
      <sz val="14"/>
      <color theme="0"/>
      <name val="Comic Sans MS"/>
      <family val="4"/>
    </font>
    <font>
      <u/>
      <sz val="11"/>
      <color rgb="FFFF0000"/>
      <name val="Calibri"/>
      <family val="2"/>
      <scheme val="minor"/>
    </font>
    <font>
      <b/>
      <sz val="11"/>
      <color theme="4" tint="-0.249977111117893"/>
      <name val="Calibri"/>
      <family val="2"/>
      <scheme val="minor"/>
    </font>
    <font>
      <b/>
      <sz val="11"/>
      <color theme="4" tint="-0.499984740745262"/>
      <name val="Calibri"/>
      <family val="2"/>
      <scheme val="minor"/>
    </font>
    <font>
      <b/>
      <sz val="11"/>
      <color theme="9" tint="-0.499984740745262"/>
      <name val="Calibri"/>
      <family val="2"/>
      <scheme val="minor"/>
    </font>
    <font>
      <b/>
      <sz val="12"/>
      <color rgb="FF002060"/>
      <name val="Calibri"/>
      <family val="2"/>
      <scheme val="minor"/>
    </font>
    <font>
      <b/>
      <sz val="12"/>
      <color theme="7" tint="-0.499984740745262"/>
      <name val="Calibri"/>
      <family val="2"/>
      <scheme val="minor"/>
    </font>
    <font>
      <b/>
      <sz val="12"/>
      <color theme="0"/>
      <name val="Calibri"/>
      <family val="2"/>
      <scheme val="minor"/>
    </font>
    <font>
      <sz val="10"/>
      <name val="Arial"/>
      <family val="2"/>
    </font>
    <font>
      <b/>
      <sz val="18"/>
      <name val="Comic Sans MS"/>
      <family val="4"/>
    </font>
    <font>
      <sz val="11"/>
      <color theme="1"/>
      <name val="Calibri"/>
      <family val="2"/>
      <scheme val="minor"/>
    </font>
    <font>
      <sz val="10"/>
      <color theme="1"/>
      <name val="Calibri"/>
      <family val="2"/>
    </font>
    <font>
      <b/>
      <sz val="10"/>
      <color rgb="FF002060"/>
      <name val="Arial"/>
      <family val="2"/>
    </font>
    <font>
      <b/>
      <sz val="14"/>
      <color rgb="FF0070C0"/>
      <name val="Calibri"/>
      <family val="2"/>
      <scheme val="minor"/>
    </font>
    <font>
      <b/>
      <sz val="8"/>
      <color theme="4" tint="-0.499984740745262"/>
      <name val="Calibri"/>
      <family val="2"/>
      <scheme val="minor"/>
    </font>
    <font>
      <b/>
      <sz val="16"/>
      <color theme="8" tint="-0.499984740745262"/>
      <name val="Comic Sans MS"/>
      <family val="4"/>
    </font>
    <font>
      <b/>
      <sz val="11"/>
      <color rgb="FFDC03E7"/>
      <name val="Calibri"/>
      <family val="2"/>
      <scheme val="minor"/>
    </font>
    <font>
      <b/>
      <i/>
      <sz val="11"/>
      <color rgb="FFDC03E7"/>
      <name val="Calibri"/>
      <family val="2"/>
      <scheme val="minor"/>
    </font>
    <font>
      <b/>
      <u/>
      <sz val="11"/>
      <color rgb="FFDC03E7"/>
      <name val="Calibri"/>
      <family val="2"/>
      <scheme val="minor"/>
    </font>
    <font>
      <b/>
      <sz val="24"/>
      <color rgb="FFDC03E7"/>
      <name val="Calibri"/>
      <family val="2"/>
      <scheme val="minor"/>
    </font>
    <font>
      <sz val="11"/>
      <color rgb="FFFF0000"/>
      <name val="Calibri"/>
      <family val="2"/>
      <scheme val="minor"/>
    </font>
    <font>
      <b/>
      <sz val="11"/>
      <color rgb="FFFF0000"/>
      <name val="Calibri"/>
      <family val="2"/>
      <scheme val="minor"/>
    </font>
    <font>
      <b/>
      <sz val="20"/>
      <color theme="0"/>
      <name val="Calibri"/>
      <family val="2"/>
      <scheme val="minor"/>
    </font>
    <font>
      <sz val="11"/>
      <color rgb="FFC00000"/>
      <name val="Calibri"/>
      <family val="2"/>
      <scheme val="minor"/>
    </font>
    <font>
      <u/>
      <sz val="11"/>
      <color rgb="FFC00000"/>
      <name val="Calibri"/>
      <family val="2"/>
      <scheme val="minor"/>
    </font>
    <font>
      <b/>
      <sz val="14"/>
      <color rgb="FFC00000"/>
      <name val="Calibri"/>
      <family val="2"/>
      <scheme val="minor"/>
    </font>
    <font>
      <b/>
      <sz val="10.5"/>
      <color rgb="FFC00000"/>
      <name val="Calibri"/>
      <family val="2"/>
      <scheme val="minor"/>
    </font>
    <font>
      <b/>
      <sz val="10.5"/>
      <color theme="8" tint="-0.499984740745262"/>
      <name val="Calibri"/>
      <family val="2"/>
      <scheme val="minor"/>
    </font>
    <font>
      <b/>
      <sz val="10"/>
      <color theme="8" tint="-0.499984740745262"/>
      <name val="Calibri"/>
      <family val="2"/>
      <scheme val="minor"/>
    </font>
    <font>
      <sz val="9"/>
      <name val="Comic Sans MS"/>
      <family val="4"/>
    </font>
    <font>
      <b/>
      <sz val="9"/>
      <name val="Comic Sans MS"/>
      <family val="4"/>
    </font>
    <font>
      <i/>
      <sz val="9"/>
      <name val="Comic Sans MS"/>
      <family val="4"/>
    </font>
    <font>
      <b/>
      <sz val="11"/>
      <color theme="0"/>
      <name val="Calibri"/>
      <family val="2"/>
      <scheme val="minor"/>
    </font>
    <font>
      <sz val="11"/>
      <color theme="0"/>
      <name val="Calibri"/>
      <family val="2"/>
      <scheme val="minor"/>
    </font>
    <font>
      <b/>
      <sz val="14"/>
      <color rgb="FFC00000"/>
      <name val="Comic Sans MS"/>
      <family val="4"/>
    </font>
    <font>
      <sz val="11"/>
      <color theme="0"/>
      <name val="Arial"/>
      <family val="2"/>
    </font>
    <font>
      <sz val="11"/>
      <name val="Calibri"/>
      <family val="2"/>
      <scheme val="minor"/>
    </font>
    <font>
      <b/>
      <sz val="22"/>
      <name val="Calibri"/>
      <family val="2"/>
      <scheme val="minor"/>
    </font>
    <font>
      <b/>
      <sz val="14"/>
      <name val="Calibri"/>
      <family val="2"/>
      <scheme val="minor"/>
    </font>
    <font>
      <sz val="14"/>
      <name val="Calibri"/>
      <family val="2"/>
      <scheme val="minor"/>
    </font>
    <font>
      <sz val="8"/>
      <color theme="1"/>
      <name val="Calibri"/>
      <family val="2"/>
      <scheme val="minor"/>
    </font>
    <font>
      <sz val="9"/>
      <color theme="1"/>
      <name val="Comic Sans MS"/>
      <family val="4"/>
    </font>
    <font>
      <b/>
      <sz val="18"/>
      <color theme="1"/>
      <name val="Comic Sans MS"/>
      <family val="4"/>
    </font>
    <font>
      <b/>
      <sz val="11"/>
      <color theme="0"/>
      <name val="Comic Sans MS"/>
      <family val="4"/>
    </font>
    <font>
      <b/>
      <sz val="11"/>
      <color theme="8" tint="-0.499984740745262"/>
      <name val="Comic Sans MS"/>
      <family val="4"/>
    </font>
    <font>
      <sz val="11"/>
      <color theme="1"/>
      <name val="Calibri "/>
    </font>
    <font>
      <sz val="12"/>
      <color theme="8" tint="-0.499984740745262"/>
      <name val="Calibri "/>
    </font>
    <font>
      <b/>
      <i/>
      <sz val="12"/>
      <color theme="1"/>
      <name val="Calibri"/>
      <family val="2"/>
      <scheme val="minor"/>
    </font>
    <font>
      <b/>
      <sz val="12"/>
      <color theme="8" tint="-0.499984740745262"/>
      <name val="Calibri"/>
      <family val="2"/>
    </font>
    <font>
      <b/>
      <i/>
      <sz val="12"/>
      <color theme="8" tint="-0.499984740745262"/>
      <name val="Calibri"/>
      <family val="2"/>
    </font>
    <font>
      <i/>
      <sz val="12"/>
      <color theme="1"/>
      <name val="Calibri"/>
      <family val="2"/>
      <scheme val="minor"/>
    </font>
    <font>
      <sz val="12"/>
      <color theme="8" tint="-0.499984740745262"/>
      <name val="Calibri"/>
      <family val="2"/>
      <scheme val="minor"/>
    </font>
    <font>
      <b/>
      <u/>
      <sz val="11"/>
      <color theme="8" tint="-0.249977111117893"/>
      <name val="Calibri"/>
      <family val="2"/>
      <scheme val="minor"/>
    </font>
    <font>
      <b/>
      <sz val="16"/>
      <name val="Comic Sans MS"/>
      <family val="4"/>
    </font>
    <font>
      <b/>
      <sz val="16"/>
      <color rgb="FFFFFF66"/>
      <name val="Comic Sans MS"/>
      <family val="4"/>
    </font>
    <font>
      <i/>
      <sz val="11"/>
      <color theme="1"/>
      <name val="Calibri"/>
      <family val="2"/>
      <scheme val="minor"/>
    </font>
    <font>
      <b/>
      <sz val="16"/>
      <color rgb="FFFF0000"/>
      <name val="Comic Sans MS"/>
      <family val="4"/>
    </font>
    <font>
      <b/>
      <sz val="18"/>
      <color theme="1"/>
      <name val="Calibri"/>
      <family val="2"/>
      <scheme val="minor"/>
    </font>
    <font>
      <b/>
      <i/>
      <sz val="9"/>
      <color theme="8" tint="-0.499984740745262"/>
      <name val="Calibri"/>
      <family val="2"/>
      <scheme val="minor"/>
    </font>
    <font>
      <b/>
      <sz val="16"/>
      <color theme="1"/>
      <name val="Calibri"/>
      <family val="2"/>
      <scheme val="minor"/>
    </font>
    <font>
      <b/>
      <sz val="22"/>
      <color theme="1"/>
      <name val="Calibri"/>
      <family val="2"/>
      <scheme val="minor"/>
    </font>
    <font>
      <b/>
      <sz val="14"/>
      <color rgb="FFFF0000"/>
      <name val="Comic Sans MS"/>
      <family val="4"/>
    </font>
    <font>
      <b/>
      <sz val="15"/>
      <color rgb="FFFF0000"/>
      <name val="Comic Sans MS"/>
      <family val="4"/>
    </font>
    <font>
      <b/>
      <sz val="9"/>
      <color theme="0"/>
      <name val="Comic Sans MS"/>
      <family val="4"/>
    </font>
    <font>
      <b/>
      <sz val="11"/>
      <color rgb="FF1F4E78"/>
      <name val="Calibri"/>
      <family val="2"/>
      <scheme val="minor"/>
    </font>
    <font>
      <sz val="11"/>
      <color rgb="FF1F4E78"/>
      <name val="Calibri"/>
      <family val="2"/>
      <scheme val="minor"/>
    </font>
    <font>
      <b/>
      <u/>
      <sz val="11"/>
      <color rgb="FF1F4E78"/>
      <name val="Calibri"/>
      <family val="2"/>
      <scheme val="minor"/>
    </font>
    <font>
      <b/>
      <u/>
      <sz val="11"/>
      <color theme="4"/>
      <name val="Calibri"/>
      <family val="2"/>
      <scheme val="minor"/>
    </font>
    <font>
      <b/>
      <sz val="11"/>
      <color theme="5" tint="-0.249977111117893"/>
      <name val="Calibri"/>
      <family val="2"/>
      <scheme val="minor"/>
    </font>
    <font>
      <b/>
      <sz val="20"/>
      <color theme="0"/>
      <name val="Comic Sans MS"/>
      <family val="4"/>
    </font>
    <font>
      <b/>
      <sz val="16"/>
      <color rgb="FFFFFF00"/>
      <name val="Comic Sans MS"/>
      <family val="4"/>
    </font>
    <font>
      <b/>
      <sz val="14"/>
      <color theme="0"/>
      <name val="Calibri"/>
      <family val="2"/>
      <scheme val="minor"/>
    </font>
    <font>
      <b/>
      <sz val="22"/>
      <color theme="0"/>
      <name val="Calibri"/>
      <family val="2"/>
      <scheme val="minor"/>
    </font>
    <font>
      <sz val="14"/>
      <color theme="0"/>
      <name val="Calibri"/>
      <family val="2"/>
      <scheme val="minor"/>
    </font>
  </fonts>
  <fills count="54">
    <fill>
      <patternFill patternType="none"/>
    </fill>
    <fill>
      <patternFill patternType="gray125"/>
    </fill>
    <fill>
      <patternFill patternType="solid">
        <fgColor theme="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4" tint="-0.249977111117893"/>
        <bgColor indexed="64"/>
      </patternFill>
    </fill>
    <fill>
      <patternFill patternType="solid">
        <fgColor theme="5" tint="0.59999389629810485"/>
        <bgColor indexed="64"/>
      </patternFill>
    </fill>
    <fill>
      <patternFill patternType="solid">
        <fgColor rgb="FF002060"/>
        <bgColor indexed="64"/>
      </patternFill>
    </fill>
    <fill>
      <patternFill patternType="solid">
        <fgColor theme="8" tint="-0.499984740745262"/>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CC99FF"/>
        <bgColor indexed="64"/>
      </patternFill>
    </fill>
    <fill>
      <patternFill patternType="solid">
        <fgColor rgb="FFDCF2FC"/>
        <bgColor indexed="64"/>
      </patternFill>
    </fill>
    <fill>
      <patternFill patternType="solid">
        <fgColor rgb="FFAC323B"/>
        <bgColor indexed="64"/>
      </patternFill>
    </fill>
    <fill>
      <patternFill patternType="solid">
        <fgColor rgb="FFFFD1FD"/>
        <bgColor indexed="64"/>
      </patternFill>
    </fill>
    <fill>
      <patternFill patternType="solid">
        <fgColor rgb="FFFFDEBD"/>
        <bgColor indexed="64"/>
      </patternFill>
    </fill>
    <fill>
      <patternFill patternType="solid">
        <fgColor rgb="FFFFCCCC"/>
        <bgColor indexed="64"/>
      </patternFill>
    </fill>
    <fill>
      <patternFill patternType="solid">
        <fgColor rgb="FFCED7FE"/>
        <bgColor indexed="64"/>
      </patternFill>
    </fill>
    <fill>
      <patternFill patternType="solid">
        <fgColor rgb="FFE7FFCD"/>
        <bgColor indexed="64"/>
      </patternFill>
    </fill>
    <fill>
      <patternFill patternType="solid">
        <fgColor rgb="FFDDDDDD"/>
        <bgColor indexed="64"/>
      </patternFill>
    </fill>
    <fill>
      <patternFill patternType="solid">
        <fgColor theme="0" tint="-0.14999847407452621"/>
        <bgColor indexed="64"/>
      </patternFill>
    </fill>
    <fill>
      <patternFill patternType="solid">
        <fgColor theme="8" tint="0.39997558519241921"/>
        <bgColor indexed="64"/>
      </patternFill>
    </fill>
    <fill>
      <patternFill patternType="solid">
        <fgColor rgb="FFFFB3B3"/>
        <bgColor indexed="64"/>
      </patternFill>
    </fill>
    <fill>
      <patternFill patternType="solid">
        <fgColor rgb="FFC6E0B4"/>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rgb="FF1414AC"/>
        <bgColor indexed="64"/>
      </patternFill>
    </fill>
    <fill>
      <patternFill patternType="solid">
        <fgColor rgb="FF17A17D"/>
        <bgColor indexed="64"/>
      </patternFill>
    </fill>
    <fill>
      <patternFill patternType="solid">
        <fgColor rgb="FFEC9E9E"/>
        <bgColor indexed="64"/>
      </patternFill>
    </fill>
    <fill>
      <patternFill patternType="solid">
        <fgColor rgb="FFFFA521"/>
        <bgColor indexed="64"/>
      </patternFill>
    </fill>
    <fill>
      <patternFill patternType="solid">
        <fgColor theme="1"/>
        <bgColor indexed="64"/>
      </patternFill>
    </fill>
    <fill>
      <patternFill patternType="solid">
        <fgColor rgb="FFFFFF66"/>
        <bgColor indexed="64"/>
      </patternFill>
    </fill>
    <fill>
      <patternFill patternType="solid">
        <fgColor theme="6" tint="0.79998168889431442"/>
        <bgColor indexed="64"/>
      </patternFill>
    </fill>
    <fill>
      <patternFill patternType="solid">
        <fgColor rgb="FFFF7E69"/>
        <bgColor indexed="64"/>
      </patternFill>
    </fill>
    <fill>
      <patternFill patternType="gray125">
        <bgColor theme="0" tint="-0.249977111117893"/>
      </patternFill>
    </fill>
    <fill>
      <patternFill patternType="solid">
        <fgColor theme="9" tint="0.39997558519241921"/>
        <bgColor indexed="64"/>
      </patternFill>
    </fill>
    <fill>
      <patternFill patternType="solid">
        <fgColor theme="3" tint="0.39997558519241921"/>
        <bgColor indexed="64"/>
      </patternFill>
    </fill>
    <fill>
      <patternFill patternType="solid">
        <fgColor rgb="FF42E2C7"/>
        <bgColor indexed="64"/>
      </patternFill>
    </fill>
    <fill>
      <patternFill patternType="solid">
        <fgColor rgb="FFEC5EEC"/>
        <bgColor indexed="64"/>
      </patternFill>
    </fill>
    <fill>
      <patternFill patternType="solid">
        <fgColor theme="2"/>
        <bgColor indexed="64"/>
      </patternFill>
    </fill>
    <fill>
      <patternFill patternType="solid">
        <fgColor rgb="FFFBD1EB"/>
        <bgColor indexed="64"/>
      </patternFill>
    </fill>
    <fill>
      <patternFill patternType="solid">
        <fgColor rgb="FFE6B07E"/>
        <bgColor indexed="64"/>
      </patternFill>
    </fill>
    <fill>
      <patternFill patternType="solid">
        <fgColor theme="2" tint="-9.9978637043366805E-2"/>
        <bgColor indexed="64"/>
      </patternFill>
    </fill>
    <fill>
      <patternFill patternType="solid">
        <fgColor rgb="FFFFFF00"/>
        <bgColor indexed="64"/>
      </patternFill>
    </fill>
    <fill>
      <patternFill patternType="solid">
        <fgColor rgb="FF92D050"/>
        <bgColor indexed="64"/>
      </patternFill>
    </fill>
    <fill>
      <patternFill patternType="solid">
        <fgColor rgb="FFC00000"/>
        <bgColor indexed="64"/>
      </patternFill>
    </fill>
    <fill>
      <patternFill patternType="solid">
        <fgColor theme="5" tint="-0.249977111117893"/>
        <bgColor indexed="64"/>
      </patternFill>
    </fill>
  </fills>
  <borders count="243">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theme="8" tint="-0.499984740745262"/>
      </left>
      <right/>
      <top style="medium">
        <color theme="8" tint="-0.499984740745262"/>
      </top>
      <bottom style="medium">
        <color theme="8" tint="-0.499984740745262"/>
      </bottom>
      <diagonal/>
    </border>
    <border>
      <left/>
      <right style="medium">
        <color theme="8" tint="-0.499984740745262"/>
      </right>
      <top style="medium">
        <color theme="8" tint="-0.499984740745262"/>
      </top>
      <bottom style="medium">
        <color theme="8" tint="-0.499984740745262"/>
      </bottom>
      <diagonal/>
    </border>
    <border>
      <left/>
      <right/>
      <top style="medium">
        <color theme="8" tint="-0.499984740745262"/>
      </top>
      <bottom style="medium">
        <color theme="8" tint="-0.499984740745262"/>
      </bottom>
      <diagonal/>
    </border>
    <border>
      <left style="medium">
        <color theme="8" tint="-0.499984740745262"/>
      </left>
      <right style="thin">
        <color indexed="64"/>
      </right>
      <top/>
      <bottom style="thin">
        <color indexed="64"/>
      </bottom>
      <diagonal/>
    </border>
    <border>
      <left style="thin">
        <color indexed="64"/>
      </left>
      <right style="medium">
        <color theme="8" tint="-0.499984740745262"/>
      </right>
      <top/>
      <bottom style="thin">
        <color indexed="64"/>
      </bottom>
      <diagonal/>
    </border>
    <border>
      <left style="medium">
        <color theme="8" tint="-0.499984740745262"/>
      </left>
      <right style="thin">
        <color indexed="64"/>
      </right>
      <top style="thin">
        <color indexed="64"/>
      </top>
      <bottom style="thin">
        <color indexed="64"/>
      </bottom>
      <diagonal/>
    </border>
    <border>
      <left style="thin">
        <color indexed="64"/>
      </left>
      <right style="medium">
        <color theme="8" tint="-0.499984740745262"/>
      </right>
      <top style="thin">
        <color indexed="64"/>
      </top>
      <bottom style="thin">
        <color indexed="64"/>
      </bottom>
      <diagonal/>
    </border>
    <border>
      <left style="medium">
        <color rgb="FF1F4E78"/>
      </left>
      <right/>
      <top style="medium">
        <color rgb="FF1F4E78"/>
      </top>
      <bottom style="medium">
        <color rgb="FF1F4E78"/>
      </bottom>
      <diagonal/>
    </border>
    <border>
      <left/>
      <right/>
      <top style="medium">
        <color rgb="FF1F4E78"/>
      </top>
      <bottom style="medium">
        <color rgb="FF1F4E78"/>
      </bottom>
      <diagonal/>
    </border>
    <border>
      <left/>
      <right style="medium">
        <color rgb="FF1F4E78"/>
      </right>
      <top style="medium">
        <color rgb="FF1F4E78"/>
      </top>
      <bottom style="medium">
        <color rgb="FF1F4E78"/>
      </bottom>
      <diagonal/>
    </border>
    <border>
      <left style="medium">
        <color rgb="FF1F4E78"/>
      </left>
      <right style="medium">
        <color rgb="FF1F4E78"/>
      </right>
      <top style="medium">
        <color rgb="FF1F4E78"/>
      </top>
      <bottom style="medium">
        <color rgb="FF1F4E78"/>
      </bottom>
      <diagonal/>
    </border>
    <border>
      <left style="thin">
        <color indexed="64"/>
      </left>
      <right/>
      <top style="thin">
        <color indexed="64"/>
      </top>
      <bottom style="thin">
        <color indexed="64"/>
      </bottom>
      <diagonal/>
    </border>
    <border>
      <left style="thin">
        <color theme="8" tint="-0.499984740745262"/>
      </left>
      <right style="thin">
        <color theme="8" tint="-0.499984740745262"/>
      </right>
      <top style="thin">
        <color theme="8" tint="-0.499984740745262"/>
      </top>
      <bottom style="thin">
        <color theme="8" tint="-0.499984740745262"/>
      </bottom>
      <diagonal/>
    </border>
    <border>
      <left style="medium">
        <color theme="8" tint="-0.499984740745262"/>
      </left>
      <right style="medium">
        <color theme="8" tint="-0.499984740745262"/>
      </right>
      <top style="medium">
        <color theme="8" tint="-0.499984740745262"/>
      </top>
      <bottom style="medium">
        <color theme="8" tint="-0.499984740745262"/>
      </bottom>
      <diagonal/>
    </border>
    <border>
      <left style="medium">
        <color theme="8" tint="-0.499984740745262"/>
      </left>
      <right/>
      <top style="medium">
        <color theme="8" tint="-0.499984740745262"/>
      </top>
      <bottom/>
      <diagonal/>
    </border>
    <border>
      <left/>
      <right style="medium">
        <color theme="8" tint="-0.499984740745262"/>
      </right>
      <top style="medium">
        <color theme="8" tint="-0.499984740745262"/>
      </top>
      <bottom/>
      <diagonal/>
    </border>
    <border>
      <left style="medium">
        <color theme="8" tint="-0.499984740745262"/>
      </left>
      <right/>
      <top/>
      <bottom/>
      <diagonal/>
    </border>
    <border>
      <left style="medium">
        <color theme="8" tint="-0.499984740745262"/>
      </left>
      <right/>
      <top/>
      <bottom style="medium">
        <color theme="8" tint="-0.499984740745262"/>
      </bottom>
      <diagonal/>
    </border>
    <border>
      <left/>
      <right style="medium">
        <color theme="8" tint="-0.499984740745262"/>
      </right>
      <top/>
      <bottom style="medium">
        <color theme="8" tint="-0.499984740745262"/>
      </bottom>
      <diagonal/>
    </border>
    <border>
      <left style="medium">
        <color rgb="FFC00000"/>
      </left>
      <right style="medium">
        <color rgb="FFC00000"/>
      </right>
      <top style="medium">
        <color rgb="FFC00000"/>
      </top>
      <bottom style="medium">
        <color rgb="FFC00000"/>
      </bottom>
      <diagonal/>
    </border>
    <border>
      <left style="medium">
        <color rgb="FFC00000"/>
      </left>
      <right style="medium">
        <color rgb="FFC00000"/>
      </right>
      <top/>
      <bottom style="medium">
        <color rgb="FFC00000"/>
      </bottom>
      <diagonal/>
    </border>
    <border>
      <left style="medium">
        <color rgb="FFC00000"/>
      </left>
      <right style="thin">
        <color rgb="FFC00000"/>
      </right>
      <top style="medium">
        <color rgb="FFC00000"/>
      </top>
      <bottom style="medium">
        <color rgb="FFC00000"/>
      </bottom>
      <diagonal/>
    </border>
    <border>
      <left style="thin">
        <color rgb="FFC00000"/>
      </left>
      <right style="thin">
        <color rgb="FFC00000"/>
      </right>
      <top style="medium">
        <color rgb="FFC00000"/>
      </top>
      <bottom style="medium">
        <color rgb="FFC00000"/>
      </bottom>
      <diagonal/>
    </border>
    <border>
      <left style="thin">
        <color rgb="FFC00000"/>
      </left>
      <right style="medium">
        <color rgb="FFC00000"/>
      </right>
      <top style="medium">
        <color rgb="FFC00000"/>
      </top>
      <bottom style="medium">
        <color rgb="FFC00000"/>
      </bottom>
      <diagonal/>
    </border>
    <border>
      <left/>
      <right/>
      <top style="medium">
        <color theme="8" tint="-0.499984740745262"/>
      </top>
      <bottom/>
      <diagonal/>
    </border>
    <border>
      <left/>
      <right/>
      <top/>
      <bottom style="medium">
        <color theme="8" tint="-0.499984740745262"/>
      </bottom>
      <diagonal/>
    </border>
    <border>
      <left style="medium">
        <color theme="8" tint="-0.499984740745262"/>
      </left>
      <right style="thin">
        <color theme="8" tint="-0.499984740745262"/>
      </right>
      <top style="thin">
        <color theme="8" tint="-0.499984740745262"/>
      </top>
      <bottom style="thin">
        <color theme="8" tint="-0.499984740745262"/>
      </bottom>
      <diagonal/>
    </border>
    <border>
      <left style="medium">
        <color theme="8" tint="-0.499984740745262"/>
      </left>
      <right style="thin">
        <color theme="8" tint="-0.499984740745262"/>
      </right>
      <top style="thin">
        <color theme="8" tint="-0.499984740745262"/>
      </top>
      <bottom style="medium">
        <color theme="8" tint="-0.499984740745262"/>
      </bottom>
      <diagonal/>
    </border>
    <border>
      <left style="thin">
        <color theme="8" tint="-0.499984740745262"/>
      </left>
      <right style="medium">
        <color theme="8" tint="-0.499984740745262"/>
      </right>
      <top style="thin">
        <color theme="8" tint="-0.499984740745262"/>
      </top>
      <bottom style="medium">
        <color theme="8" tint="-0.499984740745262"/>
      </bottom>
      <diagonal/>
    </border>
    <border>
      <left style="thin">
        <color theme="8" tint="-0.499984740745262"/>
      </left>
      <right style="thin">
        <color theme="8" tint="-0.499984740745262"/>
      </right>
      <top style="thin">
        <color theme="8" tint="-0.499984740745262"/>
      </top>
      <bottom style="medium">
        <color theme="8" tint="-0.499984740745262"/>
      </bottom>
      <diagonal/>
    </border>
    <border>
      <left style="medium">
        <color theme="8" tint="-0.499984740745262"/>
      </left>
      <right style="thin">
        <color theme="8" tint="-0.499984740745262"/>
      </right>
      <top/>
      <bottom style="thin">
        <color theme="8" tint="-0.499984740745262"/>
      </bottom>
      <diagonal/>
    </border>
    <border>
      <left style="thin">
        <color theme="8" tint="-0.499984740745262"/>
      </left>
      <right style="medium">
        <color theme="8" tint="-0.499984740745262"/>
      </right>
      <top/>
      <bottom style="thin">
        <color theme="8" tint="-0.499984740745262"/>
      </bottom>
      <diagonal/>
    </border>
    <border>
      <left style="thin">
        <color theme="8" tint="-0.499984740745262"/>
      </left>
      <right style="thin">
        <color theme="8" tint="-0.499984740745262"/>
      </right>
      <top/>
      <bottom style="thin">
        <color theme="8" tint="-0.499984740745262"/>
      </bottom>
      <diagonal/>
    </border>
    <border>
      <left style="medium">
        <color theme="8" tint="-0.499984740745262"/>
      </left>
      <right style="thin">
        <color theme="8" tint="-0.499984740745262"/>
      </right>
      <top/>
      <bottom style="medium">
        <color theme="8" tint="-0.499984740745262"/>
      </bottom>
      <diagonal/>
    </border>
    <border>
      <left style="medium">
        <color theme="8" tint="-0.499984740745262"/>
      </left>
      <right style="thin">
        <color theme="8" tint="-0.499984740745262"/>
      </right>
      <top style="medium">
        <color theme="8" tint="-0.499984740745262"/>
      </top>
      <bottom style="medium">
        <color theme="8" tint="-0.499984740745262"/>
      </bottom>
      <diagonal/>
    </border>
    <border>
      <left style="thin">
        <color theme="8" tint="-0.499984740745262"/>
      </left>
      <right style="medium">
        <color theme="8" tint="-0.499984740745262"/>
      </right>
      <top style="medium">
        <color theme="8" tint="-0.499984740745262"/>
      </top>
      <bottom style="medium">
        <color theme="8" tint="-0.499984740745262"/>
      </bottom>
      <diagonal/>
    </border>
    <border>
      <left style="medium">
        <color rgb="FF009999"/>
      </left>
      <right/>
      <top style="medium">
        <color theme="8" tint="-0.499984740745262"/>
      </top>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top style="medium">
        <color rgb="FF002060"/>
      </top>
      <bottom style="medium">
        <color rgb="FF002060"/>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diagonal/>
    </border>
    <border>
      <left style="medium">
        <color rgb="FF009999"/>
      </left>
      <right/>
      <top/>
      <bottom/>
      <diagonal/>
    </border>
    <border>
      <left style="medium">
        <color theme="8" tint="-0.499984740745262"/>
      </left>
      <right style="medium">
        <color rgb="FF002060"/>
      </right>
      <top style="medium">
        <color rgb="FF002060"/>
      </top>
      <bottom style="medium">
        <color rgb="FF002060"/>
      </bottom>
      <diagonal/>
    </border>
    <border>
      <left/>
      <right style="medium">
        <color indexed="64"/>
      </right>
      <top/>
      <bottom/>
      <diagonal/>
    </border>
    <border>
      <left/>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diagonal/>
    </border>
    <border>
      <left style="medium">
        <color theme="4" tint="-0.249977111117893"/>
      </left>
      <right/>
      <top style="medium">
        <color theme="4" tint="-0.249977111117893"/>
      </top>
      <bottom style="medium">
        <color theme="4" tint="-0.249977111117893"/>
      </bottom>
      <diagonal/>
    </border>
    <border>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style="medium">
        <color indexed="64"/>
      </right>
      <top style="medium">
        <color indexed="64"/>
      </top>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medium">
        <color theme="8" tint="-0.499984740745262"/>
      </left>
      <right/>
      <top/>
      <bottom style="medium">
        <color indexed="64"/>
      </bottom>
      <diagonal/>
    </border>
    <border>
      <left style="thin">
        <color theme="8" tint="-0.499984740745262"/>
      </left>
      <right/>
      <top/>
      <bottom style="medium">
        <color theme="8" tint="-0.499984740745262"/>
      </bottom>
      <diagonal/>
    </border>
    <border>
      <left style="thin">
        <color theme="8" tint="-0.499984740745262"/>
      </left>
      <right style="thin">
        <color theme="8" tint="-0.499984740745262"/>
      </right>
      <top style="medium">
        <color theme="8" tint="-0.499984740745262"/>
      </top>
      <bottom style="medium">
        <color theme="8" tint="-0.499984740745262"/>
      </bottom>
      <diagonal/>
    </border>
    <border>
      <left style="thin">
        <color theme="8" tint="-0.499984740745262"/>
      </left>
      <right/>
      <top style="thin">
        <color theme="8" tint="-0.499984740745262"/>
      </top>
      <bottom style="thin">
        <color theme="8" tint="-0.499984740745262"/>
      </bottom>
      <diagonal/>
    </border>
    <border>
      <left style="thin">
        <color theme="8" tint="-0.499984740745262"/>
      </left>
      <right/>
      <top/>
      <bottom style="thin">
        <color theme="8" tint="-0.499984740745262"/>
      </bottom>
      <diagonal/>
    </border>
    <border>
      <left style="thin">
        <color theme="8" tint="-0.499984740745262"/>
      </left>
      <right/>
      <top style="medium">
        <color theme="8" tint="-0.499984740745262"/>
      </top>
      <bottom style="medium">
        <color theme="8" tint="-0.499984740745262"/>
      </bottom>
      <diagonal/>
    </border>
    <border>
      <left/>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style="thick">
        <color rgb="FF0070C0"/>
      </right>
      <top style="medium">
        <color indexed="64"/>
      </top>
      <bottom style="thin">
        <color indexed="64"/>
      </bottom>
      <diagonal/>
    </border>
    <border>
      <left/>
      <right style="thin">
        <color indexed="64"/>
      </right>
      <top style="thin">
        <color indexed="64"/>
      </top>
      <bottom style="thin">
        <color indexed="64"/>
      </bottom>
      <diagonal/>
    </border>
    <border>
      <left/>
      <right style="double">
        <color rgb="FF000000"/>
      </right>
      <top/>
      <bottom style="medium">
        <color rgb="FF000000"/>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style="thin">
        <color indexed="64"/>
      </bottom>
      <diagonal/>
    </border>
    <border>
      <left/>
      <right style="medium">
        <color theme="4" tint="-0.249977111117893"/>
      </right>
      <top/>
      <bottom/>
      <diagonal/>
    </border>
    <border>
      <left/>
      <right/>
      <top style="medium">
        <color theme="4" tint="-0.249977111117893"/>
      </top>
      <bottom style="medium">
        <color theme="4" tint="-0.249977111117893"/>
      </bottom>
      <diagonal/>
    </border>
    <border>
      <left/>
      <right/>
      <top/>
      <bottom style="medium">
        <color theme="4" tint="-0.249977111117893"/>
      </bottom>
      <diagonal/>
    </border>
    <border>
      <left style="medium">
        <color theme="4" tint="-0.249977111117893"/>
      </left>
      <right/>
      <top/>
      <bottom/>
      <diagonal/>
    </border>
    <border>
      <left style="medium">
        <color theme="4" tint="-0.249977111117893"/>
      </left>
      <right/>
      <top/>
      <bottom style="medium">
        <color theme="4" tint="-0.249977111117893"/>
      </bottom>
      <diagonal/>
    </border>
    <border>
      <left/>
      <right style="medium">
        <color theme="4" tint="-0.249977111117893"/>
      </right>
      <top/>
      <bottom style="medium">
        <color theme="4" tint="-0.249977111117893"/>
      </bottom>
      <diagonal/>
    </border>
    <border>
      <left style="medium">
        <color theme="4" tint="-0.249977111117893"/>
      </left>
      <right style="thin">
        <color theme="8" tint="-0.499984740745262"/>
      </right>
      <top style="medium">
        <color theme="4" tint="-0.249977111117893"/>
      </top>
      <bottom style="medium">
        <color theme="4" tint="-0.249977111117893"/>
      </bottom>
      <diagonal/>
    </border>
    <border>
      <left/>
      <right style="medium">
        <color theme="4" tint="-0.249977111117893"/>
      </right>
      <top style="medium">
        <color theme="4" tint="-0.249977111117893"/>
      </top>
      <bottom style="medium">
        <color theme="4" tint="-0.249977111117893"/>
      </bottom>
      <diagonal/>
    </border>
    <border>
      <left style="medium">
        <color theme="4" tint="-0.249977111117893"/>
      </left>
      <right style="medium">
        <color theme="4" tint="-0.249977111117893"/>
      </right>
      <top style="medium">
        <color theme="4" tint="-0.249977111117893"/>
      </top>
      <bottom/>
      <diagonal/>
    </border>
    <border>
      <left style="medium">
        <color theme="4" tint="-0.249977111117893"/>
      </left>
      <right style="medium">
        <color theme="4" tint="-0.249977111117893"/>
      </right>
      <top/>
      <bottom/>
      <diagonal/>
    </border>
    <border>
      <left style="medium">
        <color theme="4" tint="-0.249977111117893"/>
      </left>
      <right style="medium">
        <color theme="4" tint="-0.249977111117893"/>
      </right>
      <top/>
      <bottom style="medium">
        <color theme="4" tint="-0.249977111117893"/>
      </bottom>
      <diagonal/>
    </border>
    <border>
      <left style="thin">
        <color theme="8" tint="-0.499984740745262"/>
      </left>
      <right style="medium">
        <color theme="4" tint="-0.249977111117893"/>
      </right>
      <top style="medium">
        <color theme="4" tint="-0.249977111117893"/>
      </top>
      <bottom style="medium">
        <color theme="4" tint="-0.249977111117893"/>
      </bottom>
      <diagonal/>
    </border>
    <border>
      <left style="medium">
        <color rgb="FFC00000"/>
      </left>
      <right/>
      <top style="medium">
        <color rgb="FFC00000"/>
      </top>
      <bottom style="medium">
        <color rgb="FFC00000"/>
      </bottom>
      <diagonal/>
    </border>
    <border>
      <left/>
      <right style="medium">
        <color rgb="FFC00000"/>
      </right>
      <top style="medium">
        <color rgb="FFC00000"/>
      </top>
      <bottom style="medium">
        <color rgb="FFC00000"/>
      </bottom>
      <diagonal/>
    </border>
    <border>
      <left/>
      <right/>
      <top/>
      <bottom style="medium">
        <color rgb="FFC00000"/>
      </bottom>
      <diagonal/>
    </border>
    <border>
      <left style="thin">
        <color theme="8" tint="-0.499984740745262"/>
      </left>
      <right style="thin">
        <color theme="8" tint="-0.499984740745262"/>
      </right>
      <top style="medium">
        <color theme="8" tint="-0.499984740745262"/>
      </top>
      <bottom style="thin">
        <color theme="8" tint="-0.499984740745262"/>
      </bottom>
      <diagonal/>
    </border>
    <border>
      <left style="medium">
        <color theme="4" tint="-0.249977111117893"/>
      </left>
      <right style="medium">
        <color theme="8" tint="-0.499984740745262"/>
      </right>
      <top style="medium">
        <color theme="4" tint="-0.249977111117893"/>
      </top>
      <bottom/>
      <diagonal/>
    </border>
    <border>
      <left style="medium">
        <color theme="4" tint="-0.249977111117893"/>
      </left>
      <right style="medium">
        <color theme="8" tint="-0.499984740745262"/>
      </right>
      <top/>
      <bottom/>
      <diagonal/>
    </border>
    <border>
      <left style="medium">
        <color theme="4" tint="-0.249977111117893"/>
      </left>
      <right style="medium">
        <color theme="8" tint="-0.499984740745262"/>
      </right>
      <top/>
      <bottom style="medium">
        <color theme="4" tint="-0.249977111117893"/>
      </bottom>
      <diagonal/>
    </border>
    <border>
      <left style="medium">
        <color theme="8" tint="-0.499984740745262"/>
      </left>
      <right/>
      <top style="medium">
        <color theme="4" tint="-0.249977111117893"/>
      </top>
      <bottom/>
      <diagonal/>
    </border>
    <border>
      <left/>
      <right style="medium">
        <color theme="8" tint="-0.499984740745262"/>
      </right>
      <top style="medium">
        <color theme="4" tint="-0.249977111117893"/>
      </top>
      <bottom/>
      <diagonal/>
    </border>
    <border>
      <left/>
      <right style="medium">
        <color theme="8" tint="-0.499984740745262"/>
      </right>
      <top/>
      <bottom/>
      <diagonal/>
    </border>
    <border>
      <left/>
      <right style="medium">
        <color theme="8" tint="-0.499984740745262"/>
      </right>
      <top/>
      <bottom style="medium">
        <color indexed="64"/>
      </bottom>
      <diagonal/>
    </border>
    <border>
      <left style="medium">
        <color rgb="FF1F4E78"/>
      </left>
      <right/>
      <top style="medium">
        <color theme="4" tint="-0.249977111117893"/>
      </top>
      <bottom style="medium">
        <color rgb="FF1F4E78"/>
      </bottom>
      <diagonal/>
    </border>
    <border>
      <left/>
      <right/>
      <top style="medium">
        <color theme="4" tint="-0.249977111117893"/>
      </top>
      <bottom style="medium">
        <color rgb="FF1F4E78"/>
      </bottom>
      <diagonal/>
    </border>
    <border>
      <left/>
      <right style="medium">
        <color theme="4" tint="-0.249977111117893"/>
      </right>
      <top style="medium">
        <color theme="4" tint="-0.249977111117893"/>
      </top>
      <bottom style="medium">
        <color rgb="FF1F4E78"/>
      </bottom>
      <diagonal/>
    </border>
    <border>
      <left/>
      <right/>
      <top style="medium">
        <color rgb="FFC00000"/>
      </top>
      <bottom style="medium">
        <color rgb="FFC00000"/>
      </bottom>
      <diagonal/>
    </border>
    <border>
      <left style="medium">
        <color theme="4" tint="-0.249977111117893"/>
      </left>
      <right/>
      <top style="medium">
        <color theme="8" tint="-0.499984740745262"/>
      </top>
      <bottom style="medium">
        <color theme="8" tint="-0.499984740745262"/>
      </bottom>
      <diagonal/>
    </border>
    <border>
      <left/>
      <right style="medium">
        <color theme="4" tint="-0.249977111117893"/>
      </right>
      <top style="medium">
        <color theme="8" tint="-0.499984740745262"/>
      </top>
      <bottom style="medium">
        <color theme="8" tint="-0.499984740745262"/>
      </bottom>
      <diagonal/>
    </border>
    <border>
      <left/>
      <right/>
      <top style="medium">
        <color theme="4" tint="-0.249977111117893"/>
      </top>
      <bottom/>
      <diagonal/>
    </border>
    <border>
      <left style="medium">
        <color rgb="FFC00000"/>
      </left>
      <right style="medium">
        <color rgb="FFC00000"/>
      </right>
      <top/>
      <bottom/>
      <diagonal/>
    </border>
    <border>
      <left style="medium">
        <color rgb="FFC00000"/>
      </left>
      <right/>
      <top/>
      <bottom/>
      <diagonal/>
    </border>
    <border>
      <left style="medium">
        <color rgb="FFC00000"/>
      </left>
      <right style="medium">
        <color theme="4" tint="-0.249977111117893"/>
      </right>
      <top/>
      <bottom/>
      <diagonal/>
    </border>
    <border>
      <left style="medium">
        <color rgb="FFC00000"/>
      </left>
      <right style="medium">
        <color theme="8" tint="-0.499984740745262"/>
      </right>
      <top/>
      <bottom/>
      <diagonal/>
    </border>
    <border>
      <left style="medium">
        <color rgb="FFC00000"/>
      </left>
      <right style="medium">
        <color rgb="FFC00000"/>
      </right>
      <top style="medium">
        <color rgb="FFC00000"/>
      </top>
      <bottom/>
      <diagonal/>
    </border>
    <border>
      <left/>
      <right style="medium">
        <color rgb="FF0070C0"/>
      </right>
      <top style="medium">
        <color theme="8" tint="-0.499984740745262"/>
      </top>
      <bottom style="medium">
        <color theme="8" tint="-0.499984740745262"/>
      </bottom>
      <diagonal/>
    </border>
    <border>
      <left/>
      <right/>
      <top style="thin">
        <color theme="8" tint="-0.499984740745262"/>
      </top>
      <bottom/>
      <diagonal/>
    </border>
    <border>
      <left style="thin">
        <color theme="8" tint="-0.499984740745262"/>
      </left>
      <right/>
      <top/>
      <bottom/>
      <diagonal/>
    </border>
    <border>
      <left style="thin">
        <color theme="8" tint="-0.499984740745262"/>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8" tint="-0.499984740745262"/>
      </left>
      <right style="thin">
        <color indexed="64"/>
      </right>
      <top style="thin">
        <color indexed="64"/>
      </top>
      <bottom/>
      <diagonal/>
    </border>
    <border>
      <left style="thin">
        <color theme="8" tint="-0.499984740745262"/>
      </left>
      <right style="thin">
        <color theme="8" tint="-0.499984740745262"/>
      </right>
      <top style="thin">
        <color theme="8" tint="-0.499984740745262"/>
      </top>
      <bottom/>
      <diagonal/>
    </border>
    <border>
      <left style="thin">
        <color theme="8" tint="-0.499984740745262"/>
      </left>
      <right style="thin">
        <color indexed="64"/>
      </right>
      <top/>
      <bottom/>
      <diagonal/>
    </border>
    <border>
      <left/>
      <right style="double">
        <color rgb="FFC00000"/>
      </right>
      <top style="medium">
        <color rgb="FFC00000"/>
      </top>
      <bottom style="medium">
        <color rgb="FFC00000"/>
      </bottom>
      <diagonal/>
    </border>
    <border>
      <left style="double">
        <color rgb="FFC00000"/>
      </left>
      <right/>
      <top style="medium">
        <color rgb="FFC00000"/>
      </top>
      <bottom style="medium">
        <color rgb="FFC00000"/>
      </bottom>
      <diagonal/>
    </border>
    <border>
      <left style="medium">
        <color rgb="FFC00000"/>
      </left>
      <right/>
      <top style="medium">
        <color rgb="FFC00000"/>
      </top>
      <bottom/>
      <diagonal/>
    </border>
    <border>
      <left style="double">
        <color rgb="FFC00000"/>
      </left>
      <right/>
      <top style="medium">
        <color rgb="FFC00000"/>
      </top>
      <bottom/>
      <diagonal/>
    </border>
    <border>
      <left style="medium">
        <color rgb="FFC00000"/>
      </left>
      <right style="double">
        <color rgb="FFC00000"/>
      </right>
      <top style="medium">
        <color rgb="FFC00000"/>
      </top>
      <bottom/>
      <diagonal/>
    </border>
    <border>
      <left style="thin">
        <color rgb="FFC00000"/>
      </left>
      <right style="thin">
        <color rgb="FFC00000"/>
      </right>
      <top style="thin">
        <color rgb="FFC00000"/>
      </top>
      <bottom style="thin">
        <color rgb="FFC00000"/>
      </bottom>
      <diagonal/>
    </border>
    <border>
      <left style="medium">
        <color theme="8" tint="-0.499984740745262"/>
      </left>
      <right style="thin">
        <color theme="8" tint="-0.499984740745262"/>
      </right>
      <top style="thin">
        <color theme="8" tint="-0.499984740745262"/>
      </top>
      <bottom/>
      <diagonal/>
    </border>
    <border>
      <left style="double">
        <color rgb="FFC00000"/>
      </left>
      <right style="medium">
        <color rgb="FFC00000"/>
      </right>
      <top style="medium">
        <color rgb="FFC00000"/>
      </top>
      <bottom/>
      <diagonal/>
    </border>
    <border>
      <left style="double">
        <color rgb="FFC00000"/>
      </left>
      <right style="medium">
        <color rgb="FFC00000"/>
      </right>
      <top/>
      <bottom style="medium">
        <color rgb="FFC00000"/>
      </bottom>
      <diagonal/>
    </border>
    <border>
      <left/>
      <right/>
      <top style="thin">
        <color rgb="FFC00000"/>
      </top>
      <bottom/>
      <diagonal/>
    </border>
    <border>
      <left style="medium">
        <color theme="8" tint="-0.499984740745262"/>
      </left>
      <right style="medium">
        <color theme="8" tint="-0.499984740745262"/>
      </right>
      <top style="medium">
        <color theme="8" tint="-0.499984740745262"/>
      </top>
      <bottom/>
      <diagonal/>
    </border>
    <border>
      <left style="medium">
        <color theme="8" tint="-0.499984740745262"/>
      </left>
      <right style="medium">
        <color theme="8" tint="-0.499984740745262"/>
      </right>
      <top/>
      <bottom style="medium">
        <color theme="8" tint="-0.499984740745262"/>
      </bottom>
      <diagonal/>
    </border>
    <border>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thin">
        <color indexed="64"/>
      </left>
      <right/>
      <top style="thin">
        <color theme="8" tint="-0.499984740745262"/>
      </top>
      <bottom style="thin">
        <color theme="8" tint="-0.499984740745262"/>
      </bottom>
      <diagonal/>
    </border>
    <border>
      <left style="thin">
        <color indexed="64"/>
      </left>
      <right/>
      <top style="thin">
        <color indexed="64"/>
      </top>
      <bottom style="thin">
        <color theme="8" tint="-0.499984740745262"/>
      </bottom>
      <diagonal/>
    </border>
    <border>
      <left/>
      <right/>
      <top style="thin">
        <color indexed="64"/>
      </top>
      <bottom style="thin">
        <color theme="8" tint="-0.499984740745262"/>
      </bottom>
      <diagonal/>
    </border>
    <border>
      <left/>
      <right style="thin">
        <color theme="8" tint="-0.499984740745262"/>
      </right>
      <top style="thin">
        <color indexed="64"/>
      </top>
      <bottom style="thin">
        <color theme="8" tint="-0.499984740745262"/>
      </bottom>
      <diagonal/>
    </border>
    <border>
      <left/>
      <right style="thin">
        <color theme="8" tint="-0.499984740745262"/>
      </right>
      <top style="thin">
        <color indexed="64"/>
      </top>
      <bottom style="thin">
        <color indexed="64"/>
      </bottom>
      <diagonal/>
    </border>
    <border>
      <left style="thin">
        <color indexed="64"/>
      </left>
      <right/>
      <top style="medium">
        <color theme="8" tint="-0.499984740745262"/>
      </top>
      <bottom style="thin">
        <color indexed="64"/>
      </bottom>
      <diagonal/>
    </border>
    <border>
      <left/>
      <right/>
      <top style="medium">
        <color theme="8" tint="-0.499984740745262"/>
      </top>
      <bottom style="thin">
        <color indexed="64"/>
      </bottom>
      <diagonal/>
    </border>
    <border>
      <left/>
      <right style="thin">
        <color theme="8" tint="-0.499984740745262"/>
      </right>
      <top style="medium">
        <color theme="8" tint="-0.499984740745262"/>
      </top>
      <bottom style="thin">
        <color indexed="64"/>
      </bottom>
      <diagonal/>
    </border>
    <border>
      <left style="thin">
        <color theme="8" tint="-0.499984740745262"/>
      </left>
      <right/>
      <top style="thin">
        <color theme="8" tint="-0.499984740745262"/>
      </top>
      <bottom/>
      <diagonal/>
    </border>
    <border>
      <left/>
      <right style="thin">
        <color theme="8" tint="-0.499984740745262"/>
      </right>
      <top style="thin">
        <color theme="8" tint="-0.499984740745262"/>
      </top>
      <bottom/>
      <diagonal/>
    </border>
    <border>
      <left/>
      <right style="thin">
        <color theme="8" tint="-0.499984740745262"/>
      </right>
      <top/>
      <bottom style="thin">
        <color theme="8" tint="-0.499984740745262"/>
      </bottom>
      <diagonal/>
    </border>
    <border>
      <left/>
      <right style="thin">
        <color theme="8" tint="-0.499984740745262"/>
      </right>
      <top/>
      <bottom/>
      <diagonal/>
    </border>
    <border>
      <left style="thin">
        <color indexed="64"/>
      </left>
      <right/>
      <top/>
      <bottom style="thin">
        <color theme="8" tint="-0.499984740745262"/>
      </bottom>
      <diagonal/>
    </border>
    <border>
      <left/>
      <right/>
      <top/>
      <bottom style="thin">
        <color theme="8" tint="-0.499984740745262"/>
      </bottom>
      <diagonal/>
    </border>
    <border>
      <left style="thin">
        <color indexed="64"/>
      </left>
      <right/>
      <top style="thin">
        <color theme="8" tint="-0.499984740745262"/>
      </top>
      <bottom/>
      <diagonal/>
    </border>
    <border>
      <left/>
      <right style="thin">
        <color indexed="64"/>
      </right>
      <top style="thin">
        <color theme="8" tint="-0.499984740745262"/>
      </top>
      <bottom/>
      <diagonal/>
    </border>
    <border>
      <left/>
      <right style="thin">
        <color indexed="64"/>
      </right>
      <top/>
      <bottom style="thin">
        <color theme="8" tint="-0.499984740745262"/>
      </bottom>
      <diagonal/>
    </border>
    <border>
      <left style="thin">
        <color theme="8" tint="-0.499984740745262"/>
      </left>
      <right/>
      <top style="thin">
        <color indexed="64"/>
      </top>
      <bottom style="medium">
        <color indexed="64"/>
      </bottom>
      <diagonal/>
    </border>
    <border>
      <left/>
      <right/>
      <top style="thin">
        <color indexed="64"/>
      </top>
      <bottom style="medium">
        <color indexed="64"/>
      </bottom>
      <diagonal/>
    </border>
    <border>
      <left/>
      <right style="thin">
        <color indexed="64"/>
      </right>
      <top/>
      <bottom style="medium">
        <color indexed="64"/>
      </bottom>
      <diagonal/>
    </border>
    <border>
      <left style="thin">
        <color theme="8" tint="-0.499984740745262"/>
      </left>
      <right style="medium">
        <color indexed="64"/>
      </right>
      <top style="thin">
        <color theme="8" tint="-0.499984740745262"/>
      </top>
      <bottom style="thin">
        <color theme="8" tint="-0.499984740745262"/>
      </bottom>
      <diagonal/>
    </border>
    <border>
      <left/>
      <right style="medium">
        <color indexed="64"/>
      </right>
      <top style="thin">
        <color theme="8" tint="-0.499984740745262"/>
      </top>
      <bottom/>
      <diagonal/>
    </border>
    <border>
      <left style="thin">
        <color indexed="64"/>
      </left>
      <right style="medium">
        <color indexed="64"/>
      </right>
      <top style="thin">
        <color theme="8" tint="-0.499984740745262"/>
      </top>
      <bottom style="thin">
        <color indexed="64"/>
      </bottom>
      <diagonal/>
    </border>
    <border>
      <left style="thin">
        <color indexed="64"/>
      </left>
      <right style="medium">
        <color indexed="64"/>
      </right>
      <top style="thin">
        <color theme="8" tint="-0.499984740745262"/>
      </top>
      <bottom/>
      <diagonal/>
    </border>
    <border>
      <left style="thin">
        <color theme="8" tint="-0.499984740745262"/>
      </left>
      <right style="medium">
        <color indexed="64"/>
      </right>
      <top/>
      <bottom style="thin">
        <color theme="8" tint="-0.499984740745262"/>
      </bottom>
      <diagonal/>
    </border>
    <border>
      <left/>
      <right style="medium">
        <color indexed="64"/>
      </right>
      <top style="thin">
        <color indexed="64"/>
      </top>
      <bottom style="thin">
        <color indexed="64"/>
      </bottom>
      <diagonal/>
    </border>
    <border>
      <left/>
      <right style="medium">
        <color indexed="64"/>
      </right>
      <top/>
      <bottom style="thin">
        <color theme="8" tint="-0.499984740745262"/>
      </bottom>
      <diagonal/>
    </border>
    <border>
      <left style="thin">
        <color indexed="64"/>
      </left>
      <right style="medium">
        <color indexed="64"/>
      </right>
      <top/>
      <bottom style="thin">
        <color indexed="64"/>
      </bottom>
      <diagonal/>
    </border>
    <border>
      <left style="thin">
        <color theme="4" tint="-0.249977111117893"/>
      </left>
      <right/>
      <top style="thin">
        <color indexed="64"/>
      </top>
      <bottom style="medium">
        <color indexed="64"/>
      </bottom>
      <diagonal/>
    </border>
    <border>
      <left style="thin">
        <color theme="8" tint="-0.499984740745262"/>
      </left>
      <right style="thin">
        <color theme="4" tint="-0.249977111117893"/>
      </right>
      <top style="thin">
        <color theme="8" tint="-0.499984740745262"/>
      </top>
      <bottom style="thin">
        <color theme="8" tint="-0.499984740745262"/>
      </bottom>
      <diagonal/>
    </border>
    <border>
      <left style="medium">
        <color theme="8" tint="-0.499984740745262"/>
      </left>
      <right/>
      <top style="thin">
        <color theme="8" tint="-0.499984740745262"/>
      </top>
      <bottom style="medium">
        <color theme="8" tint="-0.499984740745262"/>
      </bottom>
      <diagonal/>
    </border>
    <border>
      <left/>
      <right style="medium">
        <color theme="8" tint="-0.499984740745262"/>
      </right>
      <top style="thin">
        <color theme="8" tint="-0.499984740745262"/>
      </top>
      <bottom style="medium">
        <color theme="8" tint="-0.499984740745262"/>
      </bottom>
      <diagonal/>
    </border>
    <border>
      <left style="thin">
        <color theme="8" tint="-0.499984740745262"/>
      </left>
      <right style="medium">
        <color theme="8" tint="-0.499984740745262"/>
      </right>
      <top style="medium">
        <color theme="8" tint="-0.499984740745262"/>
      </top>
      <bottom/>
      <diagonal/>
    </border>
    <border>
      <left style="medium">
        <color theme="4" tint="-0.249977111117893"/>
      </left>
      <right style="medium">
        <color theme="8" tint="-0.499984740745262"/>
      </right>
      <top/>
      <bottom style="medium">
        <color indexed="64"/>
      </bottom>
      <diagonal/>
    </border>
    <border>
      <left style="medium">
        <color theme="4" tint="-0.249977111117893"/>
      </left>
      <right style="medium">
        <color theme="4" tint="-0.249977111117893"/>
      </right>
      <top/>
      <bottom style="medium">
        <color indexed="64"/>
      </bottom>
      <diagonal/>
    </border>
    <border>
      <left/>
      <right style="medium">
        <color theme="4" tint="-0.249977111117893"/>
      </right>
      <top/>
      <bottom style="medium">
        <color indexed="64"/>
      </bottom>
      <diagonal/>
    </border>
    <border>
      <left style="medium">
        <color theme="4" tint="-0.249977111117893"/>
      </left>
      <right/>
      <top/>
      <bottom style="medium">
        <color indexed="64"/>
      </bottom>
      <diagonal/>
    </border>
    <border>
      <left style="double">
        <color rgb="FFC00000"/>
      </left>
      <right style="medium">
        <color rgb="FFC00000"/>
      </right>
      <top/>
      <bottom/>
      <diagonal/>
    </border>
    <border>
      <left style="thin">
        <color indexed="64"/>
      </left>
      <right style="thin">
        <color indexed="64"/>
      </right>
      <top style="medium">
        <color rgb="FFD20000"/>
      </top>
      <bottom style="thin">
        <color indexed="64"/>
      </bottom>
      <diagonal/>
    </border>
    <border>
      <left style="medium">
        <color rgb="FFD20000"/>
      </left>
      <right style="thin">
        <color indexed="64"/>
      </right>
      <top style="thin">
        <color indexed="64"/>
      </top>
      <bottom style="medium">
        <color rgb="FFD20000"/>
      </bottom>
      <diagonal/>
    </border>
    <border>
      <left style="thin">
        <color indexed="64"/>
      </left>
      <right style="thin">
        <color indexed="64"/>
      </right>
      <top style="thin">
        <color indexed="64"/>
      </top>
      <bottom style="medium">
        <color rgb="FFD20000"/>
      </bottom>
      <diagonal/>
    </border>
    <border>
      <left style="medium">
        <color indexed="64"/>
      </left>
      <right style="thin">
        <color indexed="64"/>
      </right>
      <top/>
      <bottom style="thin">
        <color indexed="64"/>
      </bottom>
      <diagonal/>
    </border>
    <border>
      <left style="medium">
        <color theme="4" tint="-0.249977111117893"/>
      </left>
      <right style="medium">
        <color theme="4" tint="-0.249977111117893"/>
      </right>
      <top style="medium">
        <color theme="4" tint="-0.249977111117893"/>
      </top>
      <bottom style="medium">
        <color theme="4" tint="-0.249977111117893"/>
      </bottom>
      <diagonal/>
    </border>
    <border>
      <left style="medium">
        <color rgb="FFC00000"/>
      </left>
      <right style="double">
        <color rgb="FFC00000"/>
      </right>
      <top style="medium">
        <color rgb="FFC00000"/>
      </top>
      <bottom style="medium">
        <color rgb="FFC00000"/>
      </bottom>
      <diagonal/>
    </border>
    <border>
      <left style="thin">
        <color indexed="64"/>
      </left>
      <right/>
      <top style="medium">
        <color rgb="FFD20000"/>
      </top>
      <bottom style="thin">
        <color indexed="64"/>
      </bottom>
      <diagonal/>
    </border>
    <border>
      <left style="medium">
        <color rgb="FFC00000"/>
      </left>
      <right style="thin">
        <color rgb="FFC00000"/>
      </right>
      <top style="thin">
        <color rgb="FFC00000"/>
      </top>
      <bottom style="medium">
        <color rgb="FFC00000"/>
      </bottom>
      <diagonal/>
    </border>
    <border>
      <left style="medium">
        <color rgb="FFC00000"/>
      </left>
      <right style="thin">
        <color indexed="64"/>
      </right>
      <top style="medium">
        <color rgb="FFD20000"/>
      </top>
      <bottom style="thin">
        <color indexed="64"/>
      </bottom>
      <diagonal/>
    </border>
    <border>
      <left style="thin">
        <color indexed="64"/>
      </left>
      <right style="double">
        <color rgb="FFC00000"/>
      </right>
      <top style="medium">
        <color rgb="FFD20000"/>
      </top>
      <bottom style="thin">
        <color indexed="64"/>
      </bottom>
      <diagonal/>
    </border>
    <border>
      <left style="medium">
        <color rgb="FFC00000"/>
      </left>
      <right style="thin">
        <color indexed="64"/>
      </right>
      <top style="thin">
        <color indexed="64"/>
      </top>
      <bottom style="thin">
        <color indexed="64"/>
      </bottom>
      <diagonal/>
    </border>
    <border>
      <left style="thin">
        <color indexed="64"/>
      </left>
      <right style="double">
        <color rgb="FFC00000"/>
      </right>
      <top/>
      <bottom style="thin">
        <color indexed="64"/>
      </bottom>
      <diagonal/>
    </border>
    <border>
      <left style="medium">
        <color rgb="FFC00000"/>
      </left>
      <right style="thin">
        <color indexed="64"/>
      </right>
      <top style="thin">
        <color indexed="64"/>
      </top>
      <bottom style="medium">
        <color rgb="FFD20000"/>
      </bottom>
      <diagonal/>
    </border>
    <border>
      <left style="thin">
        <color indexed="64"/>
      </left>
      <right style="double">
        <color rgb="FFC00000"/>
      </right>
      <top style="thin">
        <color indexed="64"/>
      </top>
      <bottom style="medium">
        <color rgb="FFD20000"/>
      </bottom>
      <diagonal/>
    </border>
    <border>
      <left style="double">
        <color rgb="FFC00000"/>
      </left>
      <right style="thin">
        <color indexed="64"/>
      </right>
      <top style="medium">
        <color rgb="FFD20000"/>
      </top>
      <bottom style="thin">
        <color indexed="64"/>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style="thin">
        <color indexed="64"/>
      </right>
      <top style="thin">
        <color indexed="64"/>
      </top>
      <bottom style="medium">
        <color rgb="FFD20000"/>
      </bottom>
      <diagonal/>
    </border>
    <border>
      <left style="double">
        <color rgb="FFC00000"/>
      </left>
      <right style="thin">
        <color indexed="64"/>
      </right>
      <top style="thin">
        <color indexed="64"/>
      </top>
      <bottom style="medium">
        <color rgb="FFC00000"/>
      </bottom>
      <diagonal/>
    </border>
    <border>
      <left style="thin">
        <color indexed="64"/>
      </left>
      <right style="thin">
        <color indexed="64"/>
      </right>
      <top style="thin">
        <color indexed="64"/>
      </top>
      <bottom style="medium">
        <color rgb="FFC00000"/>
      </bottom>
      <diagonal/>
    </border>
    <border>
      <left style="thin">
        <color indexed="64"/>
      </left>
      <right/>
      <top style="thin">
        <color indexed="64"/>
      </top>
      <bottom style="medium">
        <color rgb="FFC00000"/>
      </bottom>
      <diagonal/>
    </border>
    <border>
      <left style="thin">
        <color indexed="64"/>
      </left>
      <right style="double">
        <color rgb="FFC00000"/>
      </right>
      <top style="thin">
        <color indexed="64"/>
      </top>
      <bottom style="medium">
        <color rgb="FFC00000"/>
      </bottom>
      <diagonal/>
    </border>
    <border>
      <left/>
      <right style="double">
        <color rgb="FFC00000"/>
      </right>
      <top/>
      <bottom style="thin">
        <color rgb="FFC00000"/>
      </bottom>
      <diagonal/>
    </border>
    <border>
      <left/>
      <right style="double">
        <color rgb="FFC00000"/>
      </right>
      <top style="thin">
        <color indexed="64"/>
      </top>
      <bottom style="thin">
        <color indexed="64"/>
      </bottom>
      <diagonal/>
    </border>
    <border>
      <left style="medium">
        <color rgb="FFC00000"/>
      </left>
      <right style="thin">
        <color auto="1"/>
      </right>
      <top style="medium">
        <color rgb="FFC00000"/>
      </top>
      <bottom style="thin">
        <color auto="1"/>
      </bottom>
      <diagonal/>
    </border>
    <border>
      <left style="medium">
        <color rgb="FFC00000"/>
      </left>
      <right style="thin">
        <color auto="1"/>
      </right>
      <top style="thin">
        <color auto="1"/>
      </top>
      <bottom style="thin">
        <color rgb="FFC00000"/>
      </bottom>
      <diagonal/>
    </border>
    <border>
      <left style="medium">
        <color theme="4" tint="-0.249977111117893"/>
      </left>
      <right style="thin">
        <color theme="8" tint="-0.499984740745262"/>
      </right>
      <top/>
      <bottom style="medium">
        <color theme="4" tint="-0.249977111117893"/>
      </bottom>
      <diagonal/>
    </border>
    <border>
      <left style="thin">
        <color theme="8" tint="-0.499984740745262"/>
      </left>
      <right style="medium">
        <color theme="4" tint="-0.249977111117893"/>
      </right>
      <top/>
      <bottom style="medium">
        <color theme="4" tint="-0.249977111117893"/>
      </bottom>
      <diagonal/>
    </border>
    <border>
      <left style="double">
        <color rgb="FFC00000"/>
      </left>
      <right style="thin">
        <color rgb="FFC00000"/>
      </right>
      <top style="thin">
        <color rgb="FFC00000"/>
      </top>
      <bottom style="medium">
        <color rgb="FFC00000"/>
      </bottom>
      <diagonal/>
    </border>
    <border>
      <left style="thin">
        <color rgb="FFC00000"/>
      </left>
      <right style="thin">
        <color rgb="FFC00000"/>
      </right>
      <top style="thin">
        <color rgb="FFC00000"/>
      </top>
      <bottom style="medium">
        <color rgb="FFC00000"/>
      </bottom>
      <diagonal/>
    </border>
    <border>
      <left style="thin">
        <color rgb="FFC00000"/>
      </left>
      <right style="thin">
        <color rgb="FFC00000"/>
      </right>
      <top/>
      <bottom style="medium">
        <color rgb="FFC00000"/>
      </bottom>
      <diagonal/>
    </border>
    <border>
      <left style="thin">
        <color rgb="FFC00000"/>
      </left>
      <right style="double">
        <color rgb="FFC00000"/>
      </right>
      <top/>
      <bottom style="medium">
        <color rgb="FFC00000"/>
      </bottom>
      <diagonal/>
    </border>
    <border>
      <left/>
      <right style="thin">
        <color rgb="FFC00000"/>
      </right>
      <top/>
      <bottom style="medium">
        <color rgb="FFC00000"/>
      </bottom>
      <diagonal/>
    </border>
    <border>
      <left style="double">
        <color rgb="FFC00000"/>
      </left>
      <right style="thin">
        <color rgb="FFC00000"/>
      </right>
      <top/>
      <bottom style="medium">
        <color rgb="FFC00000"/>
      </bottom>
      <diagonal/>
    </border>
    <border>
      <left style="thin">
        <color rgb="FFC00000"/>
      </left>
      <right style="medium">
        <color rgb="FFC00000"/>
      </right>
      <top/>
      <bottom style="medium">
        <color rgb="FFC00000"/>
      </bottom>
      <diagonal/>
    </border>
    <border>
      <left/>
      <right style="medium">
        <color indexed="64"/>
      </right>
      <top/>
      <bottom style="medium">
        <color indexed="64"/>
      </bottom>
      <diagonal/>
    </border>
  </borders>
  <cellStyleXfs count="4">
    <xf numFmtId="0" fontId="0" fillId="0" borderId="0"/>
    <xf numFmtId="0" fontId="5" fillId="0" borderId="0" applyNumberFormat="0" applyFill="0" applyBorder="0" applyAlignment="0" applyProtection="0"/>
    <xf numFmtId="0" fontId="41" fillId="0" borderId="0"/>
    <xf numFmtId="9" fontId="43" fillId="0" borderId="0" applyFont="0" applyFill="0" applyBorder="0" applyAlignment="0" applyProtection="0"/>
  </cellStyleXfs>
  <cellXfs count="809">
    <xf numFmtId="0" fontId="0" fillId="0" borderId="0" xfId="0"/>
    <xf numFmtId="0" fontId="0" fillId="2" borderId="0" xfId="0" applyFill="1"/>
    <xf numFmtId="0" fontId="1" fillId="3" borderId="12" xfId="0" applyFont="1" applyFill="1" applyBorder="1" applyAlignment="1">
      <alignment horizontal="left" vertical="center" wrapText="1"/>
    </xf>
    <xf numFmtId="0" fontId="6" fillId="4" borderId="12" xfId="0" applyFont="1" applyFill="1" applyBorder="1" applyAlignment="1">
      <alignment horizontal="center" vertical="center" wrapText="1"/>
    </xf>
    <xf numFmtId="0" fontId="1" fillId="5" borderId="1" xfId="0" applyFont="1" applyFill="1" applyBorder="1" applyAlignment="1">
      <alignment horizontal="center" vertical="center" wrapText="1"/>
    </xf>
    <xf numFmtId="0" fontId="1" fillId="5" borderId="12" xfId="0" applyFont="1" applyFill="1" applyBorder="1" applyAlignment="1">
      <alignment horizontal="center" vertical="center" wrapText="1"/>
    </xf>
    <xf numFmtId="0" fontId="7" fillId="3" borderId="15" xfId="0" applyFont="1" applyFill="1" applyBorder="1" applyAlignment="1">
      <alignment vertical="center"/>
    </xf>
    <xf numFmtId="0" fontId="7" fillId="4" borderId="16" xfId="0" applyFont="1" applyFill="1" applyBorder="1" applyAlignment="1">
      <alignment vertical="center"/>
    </xf>
    <xf numFmtId="0" fontId="7" fillId="7" borderId="17" xfId="0" applyFont="1" applyFill="1" applyBorder="1" applyAlignment="1">
      <alignment vertical="center"/>
    </xf>
    <xf numFmtId="0" fontId="7" fillId="5" borderId="15" xfId="0" applyFont="1" applyFill="1" applyBorder="1"/>
    <xf numFmtId="0" fontId="7" fillId="4" borderId="15" xfId="0" applyFont="1" applyFill="1" applyBorder="1" applyAlignment="1">
      <alignment vertical="center"/>
    </xf>
    <xf numFmtId="0" fontId="7" fillId="4" borderId="18" xfId="0" applyFont="1" applyFill="1" applyBorder="1" applyAlignment="1">
      <alignment vertical="center"/>
    </xf>
    <xf numFmtId="0" fontId="7" fillId="7" borderId="19" xfId="0" applyFont="1" applyFill="1" applyBorder="1" applyAlignment="1">
      <alignment vertical="center"/>
    </xf>
    <xf numFmtId="0" fontId="7" fillId="5" borderId="18" xfId="0" applyFont="1" applyFill="1" applyBorder="1"/>
    <xf numFmtId="0" fontId="7" fillId="3" borderId="18" xfId="0" applyFont="1" applyFill="1" applyBorder="1" applyAlignment="1">
      <alignment vertical="center"/>
    </xf>
    <xf numFmtId="0" fontId="0" fillId="0" borderId="0" xfId="0" applyAlignment="1">
      <alignment horizontal="center"/>
    </xf>
    <xf numFmtId="0" fontId="10" fillId="5" borderId="21" xfId="0" applyFont="1" applyFill="1" applyBorder="1" applyAlignment="1">
      <alignment horizontal="center" vertical="center"/>
    </xf>
    <xf numFmtId="0" fontId="10" fillId="5" borderId="12" xfId="0" applyFont="1" applyFill="1" applyBorder="1" applyAlignment="1">
      <alignment horizontal="center" vertical="center"/>
    </xf>
    <xf numFmtId="0" fontId="12" fillId="0" borderId="20" xfId="0" applyFont="1" applyBorder="1" applyAlignment="1">
      <alignment horizontal="center" vertical="center" wrapText="1"/>
    </xf>
    <xf numFmtId="0" fontId="0" fillId="0" borderId="20" xfId="0" applyBorder="1" applyAlignment="1">
      <alignment horizontal="center" vertical="center"/>
    </xf>
    <xf numFmtId="0" fontId="9" fillId="8" borderId="26" xfId="0" applyFont="1" applyFill="1" applyBorder="1" applyAlignment="1">
      <alignment horizontal="center" vertical="center" wrapText="1"/>
    </xf>
    <xf numFmtId="0" fontId="12" fillId="0" borderId="38" xfId="0" applyFont="1" applyBorder="1" applyAlignment="1">
      <alignment horizontal="center" vertical="center" wrapText="1"/>
    </xf>
    <xf numFmtId="0" fontId="14" fillId="0" borderId="0" xfId="0" applyFont="1" applyAlignment="1">
      <alignment horizontal="left" vertical="center" wrapText="1"/>
    </xf>
    <xf numFmtId="0" fontId="18" fillId="0" borderId="44" xfId="0" applyFont="1" applyBorder="1"/>
    <xf numFmtId="0" fontId="18" fillId="0" borderId="40" xfId="0" applyFont="1" applyBorder="1" applyAlignment="1">
      <alignment horizontal="left" vertical="top"/>
    </xf>
    <xf numFmtId="0" fontId="18" fillId="3" borderId="37" xfId="0" applyFont="1" applyFill="1" applyBorder="1" applyAlignment="1">
      <alignment horizontal="center" vertical="center"/>
    </xf>
    <xf numFmtId="0" fontId="17" fillId="0" borderId="0" xfId="0" applyFont="1" applyAlignment="1">
      <alignment horizontal="center" vertical="center"/>
    </xf>
    <xf numFmtId="0" fontId="18" fillId="0" borderId="40" xfId="0" applyFont="1" applyBorder="1" applyAlignment="1">
      <alignment horizontal="center" vertical="center"/>
    </xf>
    <xf numFmtId="0" fontId="18" fillId="3" borderId="36" xfId="0" applyFont="1" applyFill="1" applyBorder="1" applyAlignment="1">
      <alignment horizontal="center" vertical="center"/>
    </xf>
    <xf numFmtId="0" fontId="14" fillId="0" borderId="27" xfId="0" applyFont="1" applyBorder="1" applyAlignment="1">
      <alignment horizontal="left" vertical="top" wrapText="1"/>
    </xf>
    <xf numFmtId="0" fontId="18" fillId="3" borderId="53" xfId="0" applyFont="1" applyFill="1" applyBorder="1" applyAlignment="1">
      <alignment horizontal="center" vertical="center"/>
    </xf>
    <xf numFmtId="0" fontId="18" fillId="3" borderId="57" xfId="0" applyFont="1" applyFill="1" applyBorder="1" applyAlignment="1">
      <alignment horizontal="center" vertical="center"/>
    </xf>
    <xf numFmtId="0" fontId="18" fillId="3" borderId="59" xfId="0" applyFont="1" applyFill="1" applyBorder="1" applyAlignment="1">
      <alignment horizontal="center" vertical="center"/>
    </xf>
    <xf numFmtId="0" fontId="18" fillId="12" borderId="54" xfId="0" applyFont="1" applyFill="1" applyBorder="1" applyAlignment="1">
      <alignment horizontal="center" vertical="center"/>
    </xf>
    <xf numFmtId="0" fontId="25" fillId="0" borderId="0" xfId="0" applyFont="1" applyAlignment="1">
      <alignment horizontal="left" vertical="center" wrapText="1"/>
    </xf>
    <xf numFmtId="0" fontId="25" fillId="0" borderId="0" xfId="0" applyFont="1" applyAlignment="1">
      <alignment horizontal="left" vertical="center"/>
    </xf>
    <xf numFmtId="0" fontId="26" fillId="7" borderId="63" xfId="0" applyFont="1" applyFill="1" applyBorder="1"/>
    <xf numFmtId="0" fontId="15" fillId="7" borderId="42" xfId="0" applyFont="1" applyFill="1" applyBorder="1"/>
    <xf numFmtId="0" fontId="16" fillId="14" borderId="0" xfId="0" applyFont="1" applyFill="1"/>
    <xf numFmtId="0" fontId="26" fillId="7" borderId="43" xfId="0" applyFont="1" applyFill="1" applyBorder="1"/>
    <xf numFmtId="0" fontId="26" fillId="7" borderId="74" xfId="0" applyFont="1" applyFill="1" applyBorder="1"/>
    <xf numFmtId="0" fontId="26" fillId="7" borderId="70" xfId="0" applyFont="1" applyFill="1" applyBorder="1"/>
    <xf numFmtId="0" fontId="15" fillId="7" borderId="75" xfId="0" applyFont="1" applyFill="1" applyBorder="1"/>
    <xf numFmtId="0" fontId="7" fillId="5" borderId="76" xfId="0" applyFont="1" applyFill="1" applyBorder="1"/>
    <xf numFmtId="0" fontId="1" fillId="6" borderId="16" xfId="0" applyFont="1" applyFill="1" applyBorder="1" applyAlignment="1">
      <alignment horizontal="center" vertical="center" wrapText="1"/>
    </xf>
    <xf numFmtId="0" fontId="7" fillId="6" borderId="16" xfId="0" applyFont="1" applyFill="1" applyBorder="1" applyAlignment="1">
      <alignment vertical="center"/>
    </xf>
    <xf numFmtId="0" fontId="7" fillId="6" borderId="15" xfId="0" applyFont="1" applyFill="1" applyBorder="1" applyAlignment="1">
      <alignment vertical="center"/>
    </xf>
    <xf numFmtId="0" fontId="7" fillId="6" borderId="18" xfId="0" applyFont="1" applyFill="1" applyBorder="1" applyAlignment="1">
      <alignment vertical="center"/>
    </xf>
    <xf numFmtId="0" fontId="9" fillId="8" borderId="5" xfId="0" applyFont="1" applyFill="1" applyBorder="1" applyAlignment="1">
      <alignment horizontal="center" vertical="center" wrapText="1"/>
    </xf>
    <xf numFmtId="0" fontId="9" fillId="8" borderId="81" xfId="0" applyFont="1" applyFill="1" applyBorder="1" applyAlignment="1">
      <alignment horizontal="center" vertical="center" wrapText="1"/>
    </xf>
    <xf numFmtId="0" fontId="9" fillId="8" borderId="9" xfId="0" applyFont="1" applyFill="1" applyBorder="1" applyAlignment="1">
      <alignment horizontal="center" vertical="center" wrapText="1"/>
    </xf>
    <xf numFmtId="0" fontId="9" fillId="8" borderId="10"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11" xfId="0" applyFont="1" applyFill="1" applyBorder="1" applyAlignment="1">
      <alignment horizontal="center" vertical="center" wrapText="1"/>
    </xf>
    <xf numFmtId="0" fontId="10" fillId="5" borderId="7" xfId="0" applyFont="1" applyFill="1" applyBorder="1" applyAlignment="1">
      <alignment horizontal="center" vertical="center"/>
    </xf>
    <xf numFmtId="0" fontId="10" fillId="5" borderId="10" xfId="0" applyFont="1" applyFill="1" applyBorder="1" applyAlignment="1">
      <alignment horizontal="center" vertical="center"/>
    </xf>
    <xf numFmtId="0" fontId="7" fillId="3" borderId="16" xfId="0" applyFont="1" applyFill="1" applyBorder="1" applyAlignment="1">
      <alignment vertical="center"/>
    </xf>
    <xf numFmtId="0" fontId="14" fillId="0" borderId="30" xfId="0" applyFont="1" applyBorder="1" applyAlignment="1">
      <alignment horizontal="center" vertical="center" wrapText="1"/>
    </xf>
    <xf numFmtId="0" fontId="14" fillId="0" borderId="20" xfId="0" applyFont="1" applyBorder="1" applyAlignment="1">
      <alignment horizontal="center" vertical="center" wrapText="1"/>
    </xf>
    <xf numFmtId="0" fontId="9" fillId="8" borderId="80" xfId="0" applyFont="1" applyFill="1" applyBorder="1" applyAlignment="1">
      <alignment horizontal="center" vertical="center" wrapText="1"/>
    </xf>
    <xf numFmtId="0" fontId="10" fillId="5" borderId="8" xfId="0" applyFont="1" applyFill="1" applyBorder="1" applyAlignment="1">
      <alignment horizontal="center" vertical="center"/>
    </xf>
    <xf numFmtId="0" fontId="9" fillId="8" borderId="78" xfId="0" applyFont="1" applyFill="1" applyBorder="1" applyAlignment="1">
      <alignment horizontal="center" vertical="center" wrapText="1"/>
    </xf>
    <xf numFmtId="0" fontId="9" fillId="8" borderId="79" xfId="0" applyFont="1" applyFill="1" applyBorder="1" applyAlignment="1">
      <alignment horizontal="center" vertical="center" wrapText="1"/>
    </xf>
    <xf numFmtId="0" fontId="0" fillId="0" borderId="20" xfId="0" applyBorder="1"/>
    <xf numFmtId="0" fontId="10" fillId="5" borderId="77" xfId="0" applyFont="1" applyFill="1" applyBorder="1" applyAlignment="1">
      <alignment horizontal="center" vertical="center"/>
    </xf>
    <xf numFmtId="0" fontId="9" fillId="8" borderId="95" xfId="0" applyFont="1" applyFill="1" applyBorder="1" applyAlignment="1">
      <alignment horizontal="center" vertical="center" wrapText="1"/>
    </xf>
    <xf numFmtId="0" fontId="9" fillId="8" borderId="91" xfId="0" applyFont="1" applyFill="1" applyBorder="1" applyAlignment="1">
      <alignment horizontal="center" vertical="center" wrapText="1"/>
    </xf>
    <xf numFmtId="0" fontId="18" fillId="0" borderId="97" xfId="0" applyFont="1" applyBorder="1" applyAlignment="1">
      <alignment horizontal="center" vertical="center" wrapText="1"/>
    </xf>
    <xf numFmtId="0" fontId="10" fillId="5" borderId="39" xfId="0" applyFont="1" applyFill="1" applyBorder="1" applyAlignment="1">
      <alignment horizontal="center" vertical="center"/>
    </xf>
    <xf numFmtId="0" fontId="36" fillId="15" borderId="39" xfId="0" applyFont="1" applyFill="1" applyBorder="1" applyAlignment="1">
      <alignment horizontal="center" vertical="center"/>
    </xf>
    <xf numFmtId="0" fontId="10" fillId="5" borderId="59" xfId="0" applyFont="1" applyFill="1" applyBorder="1" applyAlignment="1">
      <alignment horizontal="center" vertical="center"/>
    </xf>
    <xf numFmtId="0" fontId="36" fillId="5" borderId="98" xfId="0" applyFont="1" applyFill="1" applyBorder="1" applyAlignment="1">
      <alignment horizontal="center" vertical="center"/>
    </xf>
    <xf numFmtId="0" fontId="18" fillId="5" borderId="61" xfId="0" applyFont="1" applyFill="1" applyBorder="1" applyAlignment="1">
      <alignment horizontal="center" vertical="center"/>
    </xf>
    <xf numFmtId="0" fontId="18" fillId="5" borderId="62" xfId="0" applyFont="1" applyFill="1" applyBorder="1" applyAlignment="1">
      <alignment horizontal="center" vertical="center"/>
    </xf>
    <xf numFmtId="0" fontId="37" fillId="17" borderId="12" xfId="0" applyFont="1" applyFill="1" applyBorder="1" applyAlignment="1">
      <alignment horizontal="center" vertical="center"/>
    </xf>
    <xf numFmtId="0" fontId="0" fillId="23" borderId="0" xfId="0" applyFill="1"/>
    <xf numFmtId="1" fontId="0" fillId="0" borderId="0" xfId="0" applyNumberFormat="1"/>
    <xf numFmtId="1" fontId="18" fillId="3" borderId="37" xfId="0" quotePrefix="1" applyNumberFormat="1" applyFont="1" applyFill="1" applyBorder="1" applyAlignment="1">
      <alignment horizontal="center" vertical="center"/>
    </xf>
    <xf numFmtId="0" fontId="18" fillId="0" borderId="0" xfId="0" applyFont="1" applyAlignment="1">
      <alignment horizontal="center" vertical="center" wrapText="1"/>
    </xf>
    <xf numFmtId="0" fontId="13" fillId="0" borderId="0" xfId="0" applyFont="1" applyAlignment="1">
      <alignment horizontal="center" vertical="center" wrapText="1"/>
    </xf>
    <xf numFmtId="0" fontId="18" fillId="0" borderId="0" xfId="0" applyFont="1" applyAlignment="1">
      <alignment horizontal="center" vertical="center"/>
    </xf>
    <xf numFmtId="9" fontId="18" fillId="0" borderId="0" xfId="0" applyNumberFormat="1" applyFont="1" applyAlignment="1">
      <alignment horizontal="center" vertical="center"/>
    </xf>
    <xf numFmtId="0" fontId="12" fillId="5" borderId="103" xfId="0" applyFont="1" applyFill="1" applyBorder="1" applyAlignment="1">
      <alignment horizontal="center" vertical="center" wrapText="1"/>
    </xf>
    <xf numFmtId="0" fontId="12" fillId="5" borderId="104" xfId="0" applyFont="1" applyFill="1" applyBorder="1" applyAlignment="1">
      <alignment horizontal="center" vertical="center" wrapText="1"/>
    </xf>
    <xf numFmtId="164" fontId="12" fillId="5" borderId="105" xfId="2" applyNumberFormat="1" applyFont="1" applyFill="1" applyBorder="1" applyAlignment="1" applyProtection="1">
      <alignment horizontal="center" vertical="center" wrapText="1"/>
      <protection hidden="1"/>
    </xf>
    <xf numFmtId="0" fontId="0" fillId="0" borderId="0" xfId="0" quotePrefix="1"/>
    <xf numFmtId="0" fontId="0" fillId="25" borderId="0" xfId="0" quotePrefix="1" applyFill="1"/>
    <xf numFmtId="0" fontId="0" fillId="24" borderId="0" xfId="0" quotePrefix="1" applyFill="1"/>
    <xf numFmtId="0" fontId="0" fillId="23" borderId="0" xfId="0" quotePrefix="1" applyFill="1"/>
    <xf numFmtId="0" fontId="0" fillId="4" borderId="0" xfId="0" quotePrefix="1" applyFill="1"/>
    <xf numFmtId="0" fontId="0" fillId="26" borderId="0" xfId="0" quotePrefix="1" applyFill="1"/>
    <xf numFmtId="0" fontId="0" fillId="19" borderId="0" xfId="0" quotePrefix="1" applyFill="1"/>
    <xf numFmtId="0" fontId="12" fillId="0" borderId="0" xfId="0" applyFont="1" applyAlignment="1">
      <alignment horizontal="center" vertical="center" wrapText="1"/>
    </xf>
    <xf numFmtId="0" fontId="1" fillId="4" borderId="20" xfId="0" applyFont="1" applyFill="1" applyBorder="1" applyAlignment="1">
      <alignment horizontal="center"/>
    </xf>
    <xf numFmtId="0" fontId="1" fillId="4" borderId="20" xfId="0" quotePrefix="1" applyFont="1" applyFill="1" applyBorder="1" applyAlignment="1">
      <alignment horizontal="center"/>
    </xf>
    <xf numFmtId="0" fontId="0" fillId="0" borderId="20" xfId="0" applyBorder="1" applyAlignment="1">
      <alignment horizontal="center"/>
    </xf>
    <xf numFmtId="0" fontId="12" fillId="0" borderId="20" xfId="0" applyFont="1" applyBorder="1" applyAlignment="1">
      <alignment horizontal="center" wrapText="1"/>
    </xf>
    <xf numFmtId="0" fontId="0" fillId="0" borderId="38" xfId="0" applyBorder="1"/>
    <xf numFmtId="0" fontId="0" fillId="0" borderId="102" xfId="0" applyBorder="1"/>
    <xf numFmtId="0" fontId="12" fillId="0" borderId="106" xfId="0" applyFont="1" applyBorder="1" applyAlignment="1">
      <alignment horizontal="center" wrapText="1"/>
    </xf>
    <xf numFmtId="0" fontId="18" fillId="12" borderId="39" xfId="0" applyFont="1" applyFill="1" applyBorder="1" applyAlignment="1">
      <alignment horizontal="center" vertical="center"/>
    </xf>
    <xf numFmtId="9" fontId="18" fillId="12" borderId="55" xfId="3" applyFont="1" applyFill="1" applyBorder="1" applyAlignment="1">
      <alignment horizontal="center" vertical="center"/>
    </xf>
    <xf numFmtId="9" fontId="18" fillId="3" borderId="58" xfId="3" applyFont="1" applyFill="1" applyBorder="1" applyAlignment="1">
      <alignment horizontal="center" vertical="center"/>
    </xf>
    <xf numFmtId="9" fontId="18" fillId="3" borderId="59" xfId="3" applyFont="1" applyFill="1" applyBorder="1" applyAlignment="1">
      <alignment horizontal="center" vertical="center"/>
    </xf>
    <xf numFmtId="9" fontId="18" fillId="12" borderId="55" xfId="0" applyNumberFormat="1" applyFont="1" applyFill="1" applyBorder="1" applyAlignment="1">
      <alignment horizontal="center" vertical="center"/>
    </xf>
    <xf numFmtId="9" fontId="18" fillId="12" borderId="56" xfId="0" applyNumberFormat="1" applyFont="1" applyFill="1" applyBorder="1" applyAlignment="1">
      <alignment horizontal="center" vertical="center"/>
    </xf>
    <xf numFmtId="9" fontId="18" fillId="12" borderId="56" xfId="3" applyFont="1" applyFill="1" applyBorder="1" applyAlignment="1">
      <alignment horizontal="center" vertical="center"/>
    </xf>
    <xf numFmtId="9" fontId="17" fillId="3" borderId="46" xfId="3" applyFont="1" applyFill="1" applyBorder="1" applyAlignment="1">
      <alignment horizontal="center" vertical="center"/>
    </xf>
    <xf numFmtId="9" fontId="18" fillId="12" borderId="39" xfId="3" applyFont="1" applyFill="1" applyBorder="1" applyAlignment="1">
      <alignment horizontal="center" vertical="center"/>
    </xf>
    <xf numFmtId="0" fontId="45" fillId="5" borderId="38" xfId="0" applyFont="1" applyFill="1" applyBorder="1" applyAlignment="1">
      <alignment horizontal="center" vertical="center" wrapText="1"/>
    </xf>
    <xf numFmtId="0" fontId="44" fillId="0" borderId="107" xfId="0" applyFont="1" applyBorder="1" applyAlignment="1">
      <alignment vertical="center" wrapText="1"/>
    </xf>
    <xf numFmtId="0" fontId="22" fillId="0" borderId="20" xfId="0" applyFont="1" applyBorder="1" applyAlignment="1">
      <alignment horizontal="center" vertical="center" wrapText="1"/>
    </xf>
    <xf numFmtId="17" fontId="0" fillId="0" borderId="0" xfId="0" applyNumberFormat="1"/>
    <xf numFmtId="9" fontId="0" fillId="0" borderId="0" xfId="3" applyFont="1"/>
    <xf numFmtId="9" fontId="0" fillId="0" borderId="0" xfId="0" applyNumberFormat="1"/>
    <xf numFmtId="0" fontId="36" fillId="5" borderId="118" xfId="0" applyFont="1" applyFill="1" applyBorder="1" applyAlignment="1">
      <alignment horizontal="center" vertical="center"/>
    </xf>
    <xf numFmtId="0" fontId="2" fillId="0" borderId="120" xfId="0" applyFont="1" applyBorder="1" applyAlignment="1">
      <alignment horizontal="center" vertical="center"/>
    </xf>
    <xf numFmtId="0" fontId="2" fillId="0" borderId="121" xfId="0" applyFont="1" applyBorder="1" applyAlignment="1">
      <alignment horizontal="center" vertical="center"/>
    </xf>
    <xf numFmtId="0" fontId="2" fillId="0" borderId="122" xfId="0" applyFont="1" applyBorder="1" applyAlignment="1">
      <alignment horizontal="center" vertical="center"/>
    </xf>
    <xf numFmtId="0" fontId="36" fillId="5" borderId="123" xfId="0" applyFont="1" applyFill="1" applyBorder="1" applyAlignment="1">
      <alignment horizontal="center" vertical="center"/>
    </xf>
    <xf numFmtId="0" fontId="2" fillId="0" borderId="112" xfId="0" applyFont="1" applyBorder="1" applyAlignment="1">
      <alignment horizontal="center"/>
    </xf>
    <xf numFmtId="0" fontId="47" fillId="5" borderId="119" xfId="0" applyFont="1" applyFill="1" applyBorder="1" applyAlignment="1">
      <alignment horizontal="center" vertical="center" wrapText="1"/>
    </xf>
    <xf numFmtId="0" fontId="0" fillId="0" borderId="52" xfId="0" applyBorder="1"/>
    <xf numFmtId="0" fontId="0" fillId="0" borderId="45" xfId="0" applyBorder="1"/>
    <xf numFmtId="9" fontId="17" fillId="3" borderId="124" xfId="3" applyFont="1" applyFill="1" applyBorder="1" applyAlignment="1">
      <alignment vertical="center"/>
    </xf>
    <xf numFmtId="9" fontId="17" fillId="3" borderId="125" xfId="3" applyFont="1" applyFill="1" applyBorder="1" applyAlignment="1">
      <alignment vertical="center"/>
    </xf>
    <xf numFmtId="0" fontId="22" fillId="0" borderId="0" xfId="0" applyFont="1" applyAlignment="1">
      <alignment horizontal="center" vertical="center" wrapText="1"/>
    </xf>
    <xf numFmtId="0" fontId="13" fillId="0" borderId="0" xfId="0" applyFont="1"/>
    <xf numFmtId="0" fontId="13" fillId="0" borderId="0" xfId="0" applyFont="1" applyAlignment="1">
      <alignment horizontal="left"/>
    </xf>
    <xf numFmtId="0" fontId="18" fillId="5" borderId="101" xfId="0" applyFont="1" applyFill="1" applyBorder="1" applyAlignment="1">
      <alignment horizontal="center" vertical="center"/>
    </xf>
    <xf numFmtId="9" fontId="18" fillId="3" borderId="100" xfId="3" applyFont="1" applyFill="1" applyBorder="1" applyAlignment="1">
      <alignment horizontal="center" vertical="center"/>
    </xf>
    <xf numFmtId="9" fontId="18" fillId="3" borderId="127" xfId="3" applyFont="1" applyFill="1" applyBorder="1" applyAlignment="1">
      <alignment horizontal="center" vertical="center"/>
    </xf>
    <xf numFmtId="9" fontId="0" fillId="0" borderId="128" xfId="3" applyFont="1" applyBorder="1" applyAlignment="1">
      <alignment horizontal="center"/>
    </xf>
    <xf numFmtId="9" fontId="0" fillId="0" borderId="129" xfId="3" applyFont="1" applyBorder="1" applyAlignment="1">
      <alignment horizontal="center"/>
    </xf>
    <xf numFmtId="9" fontId="0" fillId="0" borderId="130" xfId="3" applyFont="1" applyBorder="1" applyAlignment="1">
      <alignment horizontal="center"/>
    </xf>
    <xf numFmtId="0" fontId="2" fillId="0" borderId="0" xfId="0" applyFont="1" applyAlignment="1">
      <alignment horizontal="center" vertical="center"/>
    </xf>
    <xf numFmtId="0" fontId="2" fillId="0" borderId="0" xfId="0" applyFont="1" applyAlignment="1">
      <alignment horizontal="center"/>
    </xf>
    <xf numFmtId="9" fontId="0" fillId="0" borderId="0" xfId="3" applyFont="1" applyBorder="1" applyAlignment="1">
      <alignment horizontal="center"/>
    </xf>
    <xf numFmtId="0" fontId="14" fillId="0" borderId="0" xfId="0" applyFont="1" applyAlignment="1">
      <alignment vertical="center" wrapText="1"/>
    </xf>
    <xf numFmtId="0" fontId="53" fillId="0" borderId="0" xfId="0" applyFont="1"/>
    <xf numFmtId="0" fontId="54" fillId="0" borderId="0" xfId="0" applyFont="1" applyAlignment="1">
      <alignment horizontal="center" vertical="center"/>
    </xf>
    <xf numFmtId="0" fontId="0" fillId="35" borderId="0" xfId="0" applyFill="1"/>
    <xf numFmtId="0" fontId="0" fillId="35" borderId="0" xfId="0" quotePrefix="1" applyFill="1"/>
    <xf numFmtId="0" fontId="0" fillId="29" borderId="0" xfId="0" quotePrefix="1" applyFill="1"/>
    <xf numFmtId="0" fontId="0" fillId="30" borderId="0" xfId="0" quotePrefix="1" applyFill="1"/>
    <xf numFmtId="0" fontId="48" fillId="5" borderId="103" xfId="0" applyFont="1" applyFill="1" applyBorder="1" applyAlignment="1">
      <alignment horizontal="left"/>
    </xf>
    <xf numFmtId="0" fontId="13" fillId="8" borderId="0" xfId="0" applyFont="1" applyFill="1"/>
    <xf numFmtId="0" fontId="17" fillId="38" borderId="47" xfId="0" applyFont="1" applyFill="1" applyBorder="1" applyAlignment="1">
      <alignment horizontal="center" vertical="center"/>
    </xf>
    <xf numFmtId="9" fontId="17" fillId="38" borderId="47" xfId="3" applyFont="1" applyFill="1" applyBorder="1" applyAlignment="1">
      <alignment horizontal="center" vertical="center"/>
    </xf>
    <xf numFmtId="0" fontId="0" fillId="0" borderId="141" xfId="0" applyBorder="1"/>
    <xf numFmtId="0" fontId="18" fillId="0" borderId="115" xfId="0" applyFont="1" applyBorder="1" applyAlignment="1">
      <alignment horizontal="center" vertical="center"/>
    </xf>
    <xf numFmtId="9" fontId="35" fillId="38" borderId="82" xfId="3" applyFont="1" applyFill="1" applyBorder="1" applyAlignment="1">
      <alignment horizontal="center" vertical="center"/>
    </xf>
    <xf numFmtId="0" fontId="35" fillId="38" borderId="0" xfId="0" applyFont="1" applyFill="1" applyAlignment="1">
      <alignment horizontal="center" vertical="center"/>
    </xf>
    <xf numFmtId="0" fontId="0" fillId="0" borderId="143" xfId="0" applyBorder="1"/>
    <xf numFmtId="0" fontId="0" fillId="0" borderId="145" xfId="0" applyBorder="1"/>
    <xf numFmtId="0" fontId="14" fillId="0" borderId="144" xfId="0" applyFont="1" applyBorder="1" applyAlignment="1">
      <alignment vertical="center" wrapText="1"/>
    </xf>
    <xf numFmtId="0" fontId="0" fillId="0" borderId="114" xfId="0" applyBorder="1"/>
    <xf numFmtId="0" fontId="60" fillId="0" borderId="60" xfId="0" applyFont="1" applyBorder="1" applyAlignment="1">
      <alignment horizontal="center" vertical="center"/>
    </xf>
    <xf numFmtId="0" fontId="60" fillId="0" borderId="97" xfId="0" applyFont="1" applyBorder="1" applyAlignment="1">
      <alignment horizontal="center" vertical="center" wrapText="1"/>
    </xf>
    <xf numFmtId="0" fontId="60" fillId="0" borderId="61" xfId="0" applyFont="1" applyBorder="1" applyAlignment="1">
      <alignment horizontal="center" vertical="center"/>
    </xf>
    <xf numFmtId="0" fontId="60" fillId="0" borderId="98" xfId="0" applyFont="1" applyBorder="1" applyAlignment="1">
      <alignment horizontal="center" vertical="center" wrapText="1"/>
    </xf>
    <xf numFmtId="0" fontId="60" fillId="0" borderId="62" xfId="0" applyFont="1" applyBorder="1" applyAlignment="1">
      <alignment horizontal="center" vertical="center" wrapText="1"/>
    </xf>
    <xf numFmtId="0" fontId="61" fillId="3" borderId="37" xfId="0" quotePrefix="1" applyFont="1" applyFill="1" applyBorder="1" applyAlignment="1">
      <alignment horizontal="center" vertical="center"/>
    </xf>
    <xf numFmtId="0" fontId="61" fillId="3" borderId="37" xfId="0" applyFont="1" applyFill="1" applyBorder="1" applyAlignment="1">
      <alignment horizontal="center" vertical="center"/>
    </xf>
    <xf numFmtId="0" fontId="63" fillId="0" borderId="0" xfId="0" applyFont="1" applyAlignment="1">
      <alignment horizontal="left"/>
    </xf>
    <xf numFmtId="9" fontId="67" fillId="3" borderId="46" xfId="3" applyFont="1" applyFill="1" applyBorder="1" applyAlignment="1">
      <alignment horizontal="left" vertical="center"/>
    </xf>
    <xf numFmtId="0" fontId="33" fillId="0" borderId="0" xfId="0" applyFont="1" applyAlignment="1">
      <alignment vertical="center"/>
    </xf>
    <xf numFmtId="0" fontId="14" fillId="0" borderId="30" xfId="0" applyFont="1" applyBorder="1" applyAlignment="1">
      <alignment vertical="center"/>
    </xf>
    <xf numFmtId="0" fontId="14" fillId="0" borderId="20" xfId="0" applyFont="1" applyBorder="1" applyAlignment="1">
      <alignment vertical="center"/>
    </xf>
    <xf numFmtId="0" fontId="14" fillId="0" borderId="32" xfId="0" applyFont="1" applyBorder="1" applyAlignment="1">
      <alignment vertical="center"/>
    </xf>
    <xf numFmtId="1" fontId="0" fillId="24" borderId="33" xfId="0" applyNumberFormat="1" applyFill="1" applyBorder="1" applyAlignment="1">
      <alignment horizontal="center" vertical="center"/>
    </xf>
    <xf numFmtId="0" fontId="0" fillId="2" borderId="0" xfId="0" applyFill="1" applyAlignment="1">
      <alignment horizontal="center"/>
    </xf>
    <xf numFmtId="0" fontId="11" fillId="2" borderId="82" xfId="0" applyFont="1" applyFill="1" applyBorder="1" applyAlignment="1">
      <alignment horizontal="center" vertical="center" wrapText="1"/>
    </xf>
    <xf numFmtId="0" fontId="11" fillId="2" borderId="0" xfId="0" applyFont="1" applyFill="1" applyAlignment="1">
      <alignment horizontal="center" vertical="center" wrapText="1"/>
    </xf>
    <xf numFmtId="0" fontId="8" fillId="5" borderId="6" xfId="0" applyFont="1" applyFill="1" applyBorder="1" applyAlignment="1">
      <alignment horizontal="center" vertical="center" wrapText="1"/>
    </xf>
    <xf numFmtId="0" fontId="11" fillId="5" borderId="19" xfId="0" applyFont="1" applyFill="1" applyBorder="1" applyAlignment="1">
      <alignment wrapText="1"/>
    </xf>
    <xf numFmtId="0" fontId="11" fillId="5" borderId="83" xfId="0" applyFont="1" applyFill="1" applyBorder="1" applyAlignment="1">
      <alignment wrapText="1"/>
    </xf>
    <xf numFmtId="0" fontId="11" fillId="5" borderId="71" xfId="0" applyFont="1" applyFill="1" applyBorder="1" applyAlignment="1">
      <alignment wrapText="1"/>
    </xf>
    <xf numFmtId="0" fontId="11" fillId="5" borderId="2" xfId="0" applyFont="1" applyFill="1" applyBorder="1" applyAlignment="1">
      <alignment wrapText="1"/>
    </xf>
    <xf numFmtId="0" fontId="3" fillId="2" borderId="22" xfId="0" applyFont="1" applyFill="1" applyBorder="1" applyAlignment="1">
      <alignment horizontal="left" vertical="center" wrapText="1"/>
    </xf>
    <xf numFmtId="0" fontId="3" fillId="2" borderId="0" xfId="0" applyFont="1" applyFill="1" applyAlignment="1">
      <alignment wrapText="1"/>
    </xf>
    <xf numFmtId="0" fontId="3" fillId="2" borderId="0" xfId="0" applyFont="1" applyFill="1"/>
    <xf numFmtId="0" fontId="8" fillId="5" borderId="1" xfId="0" applyFont="1" applyFill="1" applyBorder="1" applyAlignment="1">
      <alignment horizontal="center" vertical="center" wrapText="1"/>
    </xf>
    <xf numFmtId="0" fontId="11" fillId="5" borderId="1" xfId="0" applyFont="1" applyFill="1" applyBorder="1" applyAlignment="1">
      <alignment wrapText="1"/>
    </xf>
    <xf numFmtId="0" fontId="3" fillId="0" borderId="22" xfId="0" applyFont="1" applyBorder="1" applyAlignment="1">
      <alignment vertical="center" wrapText="1"/>
    </xf>
    <xf numFmtId="0" fontId="10" fillId="5" borderId="3" xfId="0" applyFont="1" applyFill="1" applyBorder="1" applyAlignment="1">
      <alignment horizontal="center" vertical="center"/>
    </xf>
    <xf numFmtId="0" fontId="4" fillId="2" borderId="21" xfId="0" applyFont="1" applyFill="1" applyBorder="1" applyAlignment="1">
      <alignment vertical="center" wrapText="1"/>
    </xf>
    <xf numFmtId="0" fontId="3" fillId="2" borderId="22" xfId="0" applyFont="1" applyFill="1" applyBorder="1" applyAlignment="1">
      <alignment vertical="center" wrapText="1"/>
    </xf>
    <xf numFmtId="0" fontId="3" fillId="2" borderId="73" xfId="0" applyFont="1" applyFill="1" applyBorder="1" applyAlignment="1">
      <alignment vertical="center" wrapText="1"/>
    </xf>
    <xf numFmtId="0" fontId="3" fillId="2" borderId="23" xfId="0" applyFont="1" applyFill="1" applyBorder="1" applyAlignment="1">
      <alignment vertical="center" wrapText="1"/>
    </xf>
    <xf numFmtId="0" fontId="10" fillId="5" borderId="23" xfId="0" applyFont="1" applyFill="1" applyBorder="1" applyAlignment="1">
      <alignment horizontal="center" vertical="center"/>
    </xf>
    <xf numFmtId="0" fontId="10" fillId="5" borderId="1" xfId="0" applyFont="1" applyFill="1" applyBorder="1" applyAlignment="1">
      <alignment horizontal="center" vertical="center"/>
    </xf>
    <xf numFmtId="0" fontId="10" fillId="5" borderId="6" xfId="0" applyFont="1" applyFill="1" applyBorder="1" applyAlignment="1">
      <alignment horizontal="center" vertical="center"/>
    </xf>
    <xf numFmtId="0" fontId="3" fillId="2" borderId="21" xfId="0" applyFont="1" applyFill="1" applyBorder="1" applyAlignment="1">
      <alignment vertical="center" wrapText="1"/>
    </xf>
    <xf numFmtId="0" fontId="10" fillId="5" borderId="22" xfId="0" applyFont="1" applyFill="1" applyBorder="1" applyAlignment="1">
      <alignment horizontal="center" vertical="center"/>
    </xf>
    <xf numFmtId="0" fontId="11" fillId="5" borderId="6" xfId="0" applyFont="1" applyFill="1" applyBorder="1" applyAlignment="1">
      <alignment wrapText="1"/>
    </xf>
    <xf numFmtId="0" fontId="11" fillId="5" borderId="88" xfId="0" applyFont="1" applyFill="1" applyBorder="1" applyAlignment="1">
      <alignment wrapText="1"/>
    </xf>
    <xf numFmtId="0" fontId="11" fillId="5" borderId="90" xfId="0" applyFont="1" applyFill="1" applyBorder="1" applyAlignment="1">
      <alignment wrapText="1"/>
    </xf>
    <xf numFmtId="0" fontId="10" fillId="5" borderId="92" xfId="0" applyFont="1" applyFill="1" applyBorder="1" applyAlignment="1">
      <alignment horizontal="center" vertical="center"/>
    </xf>
    <xf numFmtId="0" fontId="3" fillId="2" borderId="5" xfId="0" applyFont="1" applyFill="1" applyBorder="1" applyAlignment="1">
      <alignment vertical="center" wrapText="1"/>
    </xf>
    <xf numFmtId="0" fontId="3" fillId="0" borderId="91" xfId="0" applyFont="1" applyBorder="1" applyAlignment="1">
      <alignment vertical="center" wrapText="1"/>
    </xf>
    <xf numFmtId="0" fontId="3" fillId="2" borderId="1" xfId="0" applyFont="1" applyFill="1" applyBorder="1" applyAlignment="1">
      <alignment vertical="center" wrapText="1"/>
    </xf>
    <xf numFmtId="1" fontId="0" fillId="10" borderId="33" xfId="0" applyNumberFormat="1" applyFill="1" applyBorder="1" applyAlignment="1" applyProtection="1">
      <alignment horizontal="center" vertical="center"/>
      <protection locked="0"/>
    </xf>
    <xf numFmtId="0" fontId="3" fillId="10" borderId="33" xfId="0" applyFont="1" applyFill="1" applyBorder="1" applyAlignment="1" applyProtection="1">
      <alignment horizontal="center" vertical="center"/>
      <protection locked="0"/>
    </xf>
    <xf numFmtId="0" fontId="2" fillId="4" borderId="7" xfId="0" applyFont="1" applyFill="1" applyBorder="1" applyAlignment="1" applyProtection="1">
      <alignment horizontal="center" vertical="center"/>
      <protection locked="0"/>
    </xf>
    <xf numFmtId="0" fontId="0" fillId="4" borderId="24" xfId="0" applyFill="1" applyBorder="1" applyAlignment="1" applyProtection="1">
      <alignment horizontal="center" vertical="center"/>
      <protection locked="0"/>
    </xf>
    <xf numFmtId="0" fontId="0" fillId="4" borderId="24" xfId="0" applyFill="1" applyBorder="1" applyAlignment="1" applyProtection="1">
      <alignment horizontal="center" vertical="center" wrapText="1"/>
      <protection locked="0"/>
    </xf>
    <xf numFmtId="0" fontId="0" fillId="4" borderId="5" xfId="0" applyFill="1" applyBorder="1" applyAlignment="1" applyProtection="1">
      <alignment horizontal="center" vertical="center" wrapText="1"/>
      <protection locked="0"/>
    </xf>
    <xf numFmtId="0" fontId="66" fillId="0" borderId="0" xfId="0" applyFont="1"/>
    <xf numFmtId="0" fontId="66" fillId="0" borderId="0" xfId="0" quotePrefix="1" applyFont="1"/>
    <xf numFmtId="0" fontId="68" fillId="0" borderId="0" xfId="0" applyFont="1" applyAlignment="1">
      <alignment vertical="top" wrapText="1"/>
    </xf>
    <xf numFmtId="16" fontId="66" fillId="0" borderId="0" xfId="0" quotePrefix="1" applyNumberFormat="1" applyFont="1"/>
    <xf numFmtId="9" fontId="66" fillId="0" borderId="0" xfId="0" applyNumberFormat="1" applyFont="1"/>
    <xf numFmtId="0" fontId="66" fillId="0" borderId="0" xfId="0" applyFont="1" applyAlignment="1">
      <alignment wrapText="1"/>
    </xf>
    <xf numFmtId="9" fontId="66" fillId="0" borderId="0" xfId="3" applyFont="1" applyFill="1"/>
    <xf numFmtId="0" fontId="66" fillId="0" borderId="0" xfId="3" applyNumberFormat="1" applyFont="1" applyFill="1"/>
    <xf numFmtId="0" fontId="65" fillId="0" borderId="0" xfId="0" applyFont="1" applyAlignment="1">
      <alignment vertical="top"/>
    </xf>
    <xf numFmtId="0" fontId="65" fillId="0" borderId="0" xfId="0" applyFont="1" applyAlignment="1">
      <alignment horizontal="left" vertical="top"/>
    </xf>
    <xf numFmtId="0" fontId="65" fillId="0" borderId="0" xfId="0" applyFont="1"/>
    <xf numFmtId="0" fontId="69" fillId="0" borderId="0" xfId="0" applyFont="1"/>
    <xf numFmtId="0" fontId="6" fillId="0" borderId="0" xfId="0" applyFont="1"/>
    <xf numFmtId="9" fontId="69" fillId="0" borderId="0" xfId="0" applyNumberFormat="1" applyFont="1"/>
    <xf numFmtId="165" fontId="69" fillId="0" borderId="0" xfId="0" applyNumberFormat="1" applyFont="1"/>
    <xf numFmtId="0" fontId="72" fillId="0" borderId="0" xfId="0" applyFont="1" applyAlignment="1">
      <alignment horizontal="center"/>
    </xf>
    <xf numFmtId="0" fontId="2" fillId="0" borderId="122" xfId="0" applyFont="1" applyBorder="1" applyAlignment="1">
      <alignment horizontal="center"/>
    </xf>
    <xf numFmtId="0" fontId="74" fillId="0" borderId="0" xfId="0" applyFont="1"/>
    <xf numFmtId="0" fontId="76" fillId="2" borderId="0" xfId="0" applyFont="1" applyFill="1" applyAlignment="1">
      <alignment horizontal="center" vertical="center" wrapText="1"/>
    </xf>
    <xf numFmtId="0" fontId="77" fillId="2" borderId="0" xfId="0" applyFont="1" applyFill="1" applyAlignment="1">
      <alignment horizontal="center" vertical="center" wrapText="1"/>
    </xf>
    <xf numFmtId="0" fontId="78" fillId="0" borderId="0" xfId="0" applyFont="1" applyAlignment="1">
      <alignment horizontal="center" wrapText="1"/>
    </xf>
    <xf numFmtId="0" fontId="2" fillId="3" borderId="84" xfId="0" applyFont="1" applyFill="1" applyBorder="1" applyAlignment="1">
      <alignment horizontal="center" vertical="center" wrapText="1"/>
    </xf>
    <xf numFmtId="0" fontId="2" fillId="3" borderId="85" xfId="0" applyFont="1" applyFill="1" applyBorder="1" applyAlignment="1">
      <alignment horizontal="center" vertical="center" wrapText="1"/>
    </xf>
    <xf numFmtId="0" fontId="2" fillId="3" borderId="2"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9" fillId="12" borderId="106" xfId="0" applyFont="1" applyFill="1" applyBorder="1" applyAlignment="1">
      <alignment horizontal="center" vertical="center" wrapText="1"/>
    </xf>
    <xf numFmtId="0" fontId="9" fillId="12" borderId="20" xfId="0" applyFont="1" applyFill="1" applyBorder="1" applyAlignment="1">
      <alignment horizontal="center" vertical="center" wrapText="1"/>
    </xf>
    <xf numFmtId="0" fontId="9" fillId="3" borderId="20" xfId="0" applyFont="1" applyFill="1" applyBorder="1" applyAlignment="1">
      <alignment horizontal="center" vertical="center" wrapText="1"/>
    </xf>
    <xf numFmtId="0" fontId="14" fillId="0" borderId="151" xfId="0" applyFont="1" applyBorder="1" applyAlignment="1">
      <alignment horizontal="center" vertical="center" wrapText="1"/>
    </xf>
    <xf numFmtId="0" fontId="14" fillId="0" borderId="79" xfId="0" applyFont="1" applyBorder="1" applyAlignment="1">
      <alignment horizontal="center" vertical="center" wrapText="1"/>
    </xf>
    <xf numFmtId="0" fontId="14" fillId="0" borderId="39" xfId="0" applyFont="1" applyBorder="1" applyAlignment="1">
      <alignment horizontal="center" vertical="center" wrapText="1"/>
    </xf>
    <xf numFmtId="0" fontId="84" fillId="5" borderId="150" xfId="0" applyFont="1" applyFill="1" applyBorder="1" applyAlignment="1">
      <alignment horizontal="center" vertical="center" wrapText="1"/>
    </xf>
    <xf numFmtId="0" fontId="84" fillId="5" borderId="152" xfId="0" applyFont="1" applyFill="1" applyBorder="1" applyAlignment="1">
      <alignment horizontal="center" vertical="center" wrapText="1"/>
    </xf>
    <xf numFmtId="0" fontId="84" fillId="5" borderId="39" xfId="0" applyFont="1" applyFill="1" applyBorder="1" applyAlignment="1">
      <alignment horizontal="center" vertical="center" wrapText="1"/>
    </xf>
    <xf numFmtId="0" fontId="84" fillId="5" borderId="153" xfId="0" applyFont="1" applyFill="1" applyBorder="1" applyAlignment="1">
      <alignment horizontal="center" vertical="center" wrapText="1"/>
    </xf>
    <xf numFmtId="0" fontId="84" fillId="2" borderId="0" xfId="0" applyFont="1" applyFill="1" applyAlignment="1">
      <alignment horizontal="center" vertical="center" wrapText="1"/>
    </xf>
    <xf numFmtId="0" fontId="14" fillId="0" borderId="81" xfId="0" applyFont="1" applyBorder="1" applyAlignment="1">
      <alignment horizontal="center" vertical="center" wrapText="1"/>
    </xf>
    <xf numFmtId="0" fontId="14" fillId="0" borderId="111" xfId="0" applyFont="1" applyBorder="1" applyAlignment="1">
      <alignment horizontal="center" vertical="center" wrapText="1"/>
    </xf>
    <xf numFmtId="0" fontId="84" fillId="5" borderId="154" xfId="0" applyFont="1" applyFill="1" applyBorder="1" applyAlignment="1">
      <alignment horizontal="center" vertical="center" wrapText="1"/>
    </xf>
    <xf numFmtId="0" fontId="84" fillId="5" borderId="59" xfId="0" applyFont="1" applyFill="1" applyBorder="1" applyAlignment="1">
      <alignment horizontal="center" vertical="center" wrapText="1"/>
    </xf>
    <xf numFmtId="0" fontId="14" fillId="0" borderId="59" xfId="0" applyFont="1" applyBorder="1" applyAlignment="1">
      <alignment horizontal="center" vertical="center" wrapText="1"/>
    </xf>
    <xf numFmtId="0" fontId="3" fillId="2" borderId="0" xfId="0" applyFont="1" applyFill="1" applyAlignment="1">
      <alignment horizontal="center" wrapText="1"/>
    </xf>
    <xf numFmtId="0" fontId="84" fillId="5" borderId="20" xfId="0" applyFont="1" applyFill="1" applyBorder="1" applyAlignment="1">
      <alignment horizontal="center" vertical="center" wrapText="1"/>
    </xf>
    <xf numFmtId="0" fontId="0" fillId="0" borderId="0" xfId="0" applyAlignment="1">
      <alignment vertical="center"/>
    </xf>
    <xf numFmtId="0" fontId="35" fillId="2" borderId="0" xfId="0" applyFont="1" applyFill="1" applyAlignment="1">
      <alignment vertical="center" wrapText="1"/>
    </xf>
    <xf numFmtId="0" fontId="3" fillId="2" borderId="0" xfId="0" applyFont="1" applyFill="1" applyAlignment="1">
      <alignment vertical="center" wrapText="1"/>
    </xf>
    <xf numFmtId="0" fontId="3" fillId="0" borderId="21" xfId="0" applyFont="1" applyBorder="1" applyAlignment="1">
      <alignment vertical="center" wrapText="1"/>
    </xf>
    <xf numFmtId="0" fontId="3" fillId="0" borderId="23" xfId="0" applyFont="1" applyBorder="1" applyAlignment="1">
      <alignment vertical="center" wrapText="1"/>
    </xf>
    <xf numFmtId="0" fontId="3" fillId="0" borderId="89" xfId="0" applyFont="1" applyBorder="1" applyAlignment="1">
      <alignment vertical="center" wrapText="1"/>
    </xf>
    <xf numFmtId="0" fontId="0" fillId="0" borderId="0" xfId="0" applyAlignment="1">
      <alignment horizontal="center" vertical="center" wrapText="1"/>
    </xf>
    <xf numFmtId="0" fontId="18" fillId="41" borderId="57" xfId="0" applyFont="1" applyFill="1" applyBorder="1" applyAlignment="1">
      <alignment horizontal="center" vertical="center"/>
    </xf>
    <xf numFmtId="0" fontId="14" fillId="0" borderId="29" xfId="0" applyFont="1" applyBorder="1" applyAlignment="1">
      <alignment horizontal="left" vertical="top" wrapText="1"/>
    </xf>
    <xf numFmtId="0" fontId="9" fillId="0" borderId="157" xfId="0" applyFont="1" applyBorder="1" applyAlignment="1">
      <alignment horizontal="center" vertical="center" wrapText="1"/>
    </xf>
    <xf numFmtId="0" fontId="9" fillId="0" borderId="146" xfId="0" applyFont="1" applyBorder="1" applyAlignment="1">
      <alignment horizontal="center" vertical="center" wrapText="1"/>
    </xf>
    <xf numFmtId="0" fontId="9" fillId="0" borderId="159" xfId="0" applyFont="1" applyBorder="1" applyAlignment="1">
      <alignment horizontal="center" vertical="center" wrapText="1"/>
    </xf>
    <xf numFmtId="0" fontId="9" fillId="0" borderId="158" xfId="0" applyFont="1" applyBorder="1" applyAlignment="1">
      <alignment horizontal="center" vertical="center" wrapText="1"/>
    </xf>
    <xf numFmtId="0" fontId="15" fillId="0" borderId="151" xfId="0" applyFont="1" applyBorder="1" applyAlignment="1">
      <alignment horizontal="center" vertical="center" wrapText="1"/>
    </xf>
    <xf numFmtId="0" fontId="15" fillId="0" borderId="20" xfId="0" applyFont="1" applyBorder="1" applyAlignment="1">
      <alignment horizontal="center" vertical="center" wrapText="1"/>
    </xf>
    <xf numFmtId="0" fontId="15" fillId="0" borderId="79" xfId="0" applyFont="1" applyBorder="1" applyAlignment="1">
      <alignment horizontal="center" vertical="center" wrapText="1"/>
    </xf>
    <xf numFmtId="0" fontId="15" fillId="0" borderId="39" xfId="0" applyFont="1" applyBorder="1" applyAlignment="1">
      <alignment horizontal="center" vertical="center" wrapText="1"/>
    </xf>
    <xf numFmtId="0" fontId="69" fillId="2" borderId="0" xfId="0" applyFont="1" applyFill="1"/>
    <xf numFmtId="0" fontId="90" fillId="0" borderId="0" xfId="0" applyFont="1"/>
    <xf numFmtId="0" fontId="1" fillId="4" borderId="0" xfId="0" applyFont="1" applyFill="1" applyAlignment="1">
      <alignment horizontal="center"/>
    </xf>
    <xf numFmtId="0" fontId="9" fillId="8" borderId="21" xfId="0" applyFont="1" applyFill="1" applyBorder="1" applyAlignment="1">
      <alignment horizontal="center" vertical="center" wrapText="1"/>
    </xf>
    <xf numFmtId="0" fontId="9" fillId="8" borderId="23" xfId="0" applyFont="1" applyFill="1" applyBorder="1" applyAlignment="1">
      <alignment horizontal="center" vertical="center" wrapText="1"/>
    </xf>
    <xf numFmtId="0" fontId="2" fillId="3" borderId="188"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2" fillId="4" borderId="4"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2" fillId="4" borderId="21" xfId="0" applyFont="1" applyFill="1" applyBorder="1" applyAlignment="1" applyProtection="1">
      <alignment horizontal="center" vertical="center"/>
      <protection locked="0"/>
    </xf>
    <xf numFmtId="0" fontId="0" fillId="4" borderId="86" xfId="0" applyFill="1" applyBorder="1" applyAlignment="1" applyProtection="1">
      <alignment horizontal="center" vertical="center"/>
      <protection locked="0"/>
    </xf>
    <xf numFmtId="0" fontId="0" fillId="4" borderId="7" xfId="0" applyFill="1" applyBorder="1" applyAlignment="1" applyProtection="1">
      <alignment horizontal="center" vertical="center"/>
      <protection locked="0"/>
    </xf>
    <xf numFmtId="0" fontId="3" fillId="0" borderId="189" xfId="0" applyFont="1" applyBorder="1" applyAlignment="1">
      <alignment horizontal="left" vertical="center" wrapText="1"/>
    </xf>
    <xf numFmtId="0" fontId="84" fillId="2" borderId="181" xfId="0" applyFont="1" applyFill="1" applyBorder="1" applyAlignment="1">
      <alignment horizontal="center" vertical="center" wrapText="1"/>
    </xf>
    <xf numFmtId="0" fontId="3" fillId="0" borderId="191" xfId="0" quotePrefix="1" applyFont="1" applyBorder="1" applyAlignment="1">
      <alignment horizontal="left" vertical="center" wrapText="1"/>
    </xf>
    <xf numFmtId="0" fontId="3" fillId="0" borderId="9" xfId="0" quotePrefix="1" applyFont="1" applyBorder="1" applyAlignment="1">
      <alignment horizontal="left" vertical="center" wrapText="1"/>
    </xf>
    <xf numFmtId="0" fontId="3" fillId="0" borderId="9" xfId="0" applyFont="1" applyBorder="1" applyAlignment="1">
      <alignment horizontal="left" vertical="center" wrapText="1"/>
    </xf>
    <xf numFmtId="0" fontId="3" fillId="0" borderId="80" xfId="0" applyFont="1" applyBorder="1" applyAlignment="1">
      <alignment horizontal="left" vertical="center" wrapText="1"/>
    </xf>
    <xf numFmtId="0" fontId="3" fillId="0" borderId="192" xfId="0" quotePrefix="1" applyFont="1" applyBorder="1" applyAlignment="1">
      <alignment horizontal="left" vertical="center" wrapText="1"/>
    </xf>
    <xf numFmtId="0" fontId="84" fillId="2" borderId="182" xfId="0" applyFont="1" applyFill="1" applyBorder="1" applyAlignment="1">
      <alignment horizontal="center" vertical="center" wrapText="1"/>
    </xf>
    <xf numFmtId="0" fontId="3" fillId="0" borderId="189" xfId="0" quotePrefix="1" applyFont="1" applyBorder="1" applyAlignment="1">
      <alignment horizontal="left" vertical="center" wrapText="1"/>
    </xf>
    <xf numFmtId="0" fontId="3" fillId="0" borderId="193" xfId="0" applyFont="1" applyBorder="1" applyAlignment="1">
      <alignment horizontal="left" vertical="center" wrapText="1"/>
    </xf>
    <xf numFmtId="0" fontId="3" fillId="0" borderId="191" xfId="0" applyFont="1" applyBorder="1" applyAlignment="1">
      <alignment horizontal="left" vertical="center" wrapText="1"/>
    </xf>
    <xf numFmtId="0" fontId="9" fillId="3" borderId="106" xfId="0" applyFont="1" applyFill="1" applyBorder="1" applyAlignment="1">
      <alignment horizontal="center" vertical="center" wrapText="1"/>
    </xf>
    <xf numFmtId="0" fontId="9" fillId="12" borderId="194"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9" fillId="3" borderId="194" xfId="0" applyFont="1" applyFill="1" applyBorder="1" applyAlignment="1">
      <alignment horizontal="center" vertical="center" wrapText="1"/>
    </xf>
    <xf numFmtId="0" fontId="76" fillId="2" borderId="190" xfId="0" applyFont="1" applyFill="1" applyBorder="1" applyAlignment="1">
      <alignment horizontal="center" vertical="center" wrapText="1"/>
    </xf>
    <xf numFmtId="0" fontId="76" fillId="2" borderId="195" xfId="0" applyFont="1" applyFill="1" applyBorder="1" applyAlignment="1">
      <alignment horizontal="center" vertical="center" wrapText="1"/>
    </xf>
    <xf numFmtId="9" fontId="18" fillId="3" borderId="57" xfId="0" applyNumberFormat="1" applyFont="1" applyFill="1" applyBorder="1" applyAlignment="1">
      <alignment horizontal="center" vertical="center"/>
    </xf>
    <xf numFmtId="0" fontId="0" fillId="0" borderId="0" xfId="0" applyAlignment="1">
      <alignment wrapText="1"/>
    </xf>
    <xf numFmtId="0" fontId="86" fillId="0" borderId="0" xfId="0" applyFont="1" applyAlignment="1">
      <alignment horizontal="left"/>
    </xf>
    <xf numFmtId="0" fontId="14" fillId="0" borderId="38" xfId="0" applyFont="1" applyBorder="1" applyAlignment="1">
      <alignment vertical="center" wrapText="1"/>
    </xf>
    <xf numFmtId="2" fontId="0" fillId="0" borderId="0" xfId="0" applyNumberFormat="1"/>
    <xf numFmtId="0" fontId="18" fillId="5" borderId="201" xfId="0" applyFont="1" applyFill="1" applyBorder="1" applyAlignment="1">
      <alignment horizontal="center" vertical="center"/>
    </xf>
    <xf numFmtId="9" fontId="18" fillId="3" borderId="20" xfId="3" applyFont="1" applyFill="1" applyBorder="1" applyAlignment="1">
      <alignment horizontal="center" vertical="center"/>
    </xf>
    <xf numFmtId="9" fontId="0" fillId="0" borderId="115" xfId="0" applyNumberFormat="1" applyBorder="1" applyAlignment="1">
      <alignment horizontal="center"/>
    </xf>
    <xf numFmtId="0" fontId="2" fillId="0" borderId="203" xfId="0" applyFont="1" applyBorder="1" applyAlignment="1">
      <alignment horizontal="center"/>
    </xf>
    <xf numFmtId="9" fontId="0" fillId="0" borderId="202" xfId="0" applyNumberFormat="1" applyBorder="1" applyAlignment="1">
      <alignment horizontal="center"/>
    </xf>
    <xf numFmtId="9" fontId="0" fillId="0" borderId="207" xfId="0" quotePrefix="1" applyNumberFormat="1" applyBorder="1" applyAlignment="1">
      <alignment horizontal="center" vertical="center" wrapText="1"/>
    </xf>
    <xf numFmtId="0" fontId="0" fillId="0" borderId="207" xfId="0" applyBorder="1" applyAlignment="1">
      <alignment horizontal="center" vertical="center"/>
    </xf>
    <xf numFmtId="9" fontId="0" fillId="0" borderId="207" xfId="0" applyNumberFormat="1" applyBorder="1" applyAlignment="1">
      <alignment horizontal="center" vertical="center"/>
    </xf>
    <xf numFmtId="9" fontId="0" fillId="0" borderId="20" xfId="0" quotePrefix="1" applyNumberFormat="1" applyBorder="1" applyAlignment="1">
      <alignment horizontal="center" vertical="center" wrapText="1"/>
    </xf>
    <xf numFmtId="9" fontId="0" fillId="0" borderId="20" xfId="0" applyNumberFormat="1" applyBorder="1" applyAlignment="1">
      <alignment horizontal="center" vertical="center"/>
    </xf>
    <xf numFmtId="0" fontId="0" fillId="47" borderId="0" xfId="0" quotePrefix="1" applyFill="1"/>
    <xf numFmtId="0" fontId="0" fillId="48" borderId="0" xfId="0" quotePrefix="1" applyFill="1"/>
    <xf numFmtId="0" fontId="0" fillId="17" borderId="0" xfId="0" quotePrefix="1" applyFill="1"/>
    <xf numFmtId="0" fontId="0" fillId="49" borderId="0" xfId="0" quotePrefix="1" applyFill="1"/>
    <xf numFmtId="0" fontId="0" fillId="44" borderId="0" xfId="0" quotePrefix="1" applyFill="1"/>
    <xf numFmtId="0" fontId="0" fillId="0" borderId="83" xfId="0" applyBorder="1"/>
    <xf numFmtId="0" fontId="10" fillId="47" borderId="0" xfId="0" applyFont="1" applyFill="1" applyAlignment="1">
      <alignment horizontal="left" vertical="center"/>
    </xf>
    <xf numFmtId="0" fontId="9" fillId="47" borderId="0" xfId="0" applyFont="1" applyFill="1" applyAlignment="1">
      <alignment horizontal="center" vertical="center" wrapText="1"/>
    </xf>
    <xf numFmtId="0" fontId="0" fillId="31" borderId="83" xfId="0" applyFill="1" applyBorder="1" applyAlignment="1">
      <alignment horizontal="left"/>
    </xf>
    <xf numFmtId="1" fontId="0" fillId="0" borderId="83" xfId="0" applyNumberFormat="1" applyBorder="1"/>
    <xf numFmtId="0" fontId="10" fillId="47" borderId="88" xfId="0" applyFont="1" applyFill="1" applyBorder="1" applyAlignment="1">
      <alignment horizontal="left" vertical="center"/>
    </xf>
    <xf numFmtId="1" fontId="0" fillId="0" borderId="88" xfId="0" applyNumberFormat="1" applyBorder="1"/>
    <xf numFmtId="0" fontId="0" fillId="45" borderId="0" xfId="0" quotePrefix="1" applyFill="1"/>
    <xf numFmtId="0" fontId="69" fillId="45" borderId="0" xfId="0" quotePrefix="1" applyFont="1" applyFill="1"/>
    <xf numFmtId="0" fontId="10" fillId="5" borderId="13" xfId="0" applyFont="1" applyFill="1" applyBorder="1" applyAlignment="1">
      <alignment horizontal="center" vertical="center"/>
    </xf>
    <xf numFmtId="0" fontId="69" fillId="45" borderId="83" xfId="0" quotePrefix="1" applyFont="1" applyFill="1" applyBorder="1"/>
    <xf numFmtId="0" fontId="10" fillId="5" borderId="210" xfId="0" applyFont="1" applyFill="1" applyBorder="1" applyAlignment="1">
      <alignment horizontal="center" vertical="center"/>
    </xf>
    <xf numFmtId="0" fontId="9" fillId="8" borderId="196" xfId="0" applyFont="1" applyFill="1" applyBorder="1" applyAlignment="1">
      <alignment horizontal="center" vertical="center" wrapText="1"/>
    </xf>
    <xf numFmtId="0" fontId="0" fillId="31" borderId="83" xfId="0" applyFill="1" applyBorder="1"/>
    <xf numFmtId="0" fontId="0" fillId="27" borderId="0" xfId="0" quotePrefix="1" applyFill="1"/>
    <xf numFmtId="0" fontId="0" fillId="27" borderId="83" xfId="0" quotePrefix="1" applyFill="1" applyBorder="1"/>
    <xf numFmtId="0" fontId="10" fillId="0" borderId="88" xfId="0" applyFont="1" applyBorder="1" applyAlignment="1">
      <alignment horizontal="left" vertical="center"/>
    </xf>
    <xf numFmtId="0" fontId="0" fillId="0" borderId="83" xfId="0" applyBorder="1" applyAlignment="1">
      <alignment horizontal="left"/>
    </xf>
    <xf numFmtId="1" fontId="0" fillId="0" borderId="20" xfId="0" applyNumberFormat="1" applyBorder="1" applyAlignment="1">
      <alignment horizontal="center" vertical="center"/>
    </xf>
    <xf numFmtId="0" fontId="94" fillId="0" borderId="0" xfId="0" applyFont="1" applyAlignment="1">
      <alignment vertical="center"/>
    </xf>
    <xf numFmtId="9" fontId="0" fillId="0" borderId="209" xfId="0" quotePrefix="1" applyNumberFormat="1" applyBorder="1" applyAlignment="1">
      <alignment horizontal="center" vertical="center" wrapText="1"/>
    </xf>
    <xf numFmtId="0" fontId="0" fillId="0" borderId="209" xfId="0" applyBorder="1" applyAlignment="1">
      <alignment horizontal="center" vertical="center"/>
    </xf>
    <xf numFmtId="9" fontId="0" fillId="0" borderId="209" xfId="0" applyNumberFormat="1" applyBorder="1" applyAlignment="1">
      <alignment horizontal="center" vertical="center"/>
    </xf>
    <xf numFmtId="0" fontId="79" fillId="0" borderId="148" xfId="0" applyFont="1" applyBorder="1" applyAlignment="1">
      <alignment vertical="center" wrapText="1"/>
    </xf>
    <xf numFmtId="0" fontId="84" fillId="0" borderId="0" xfId="0" applyFont="1" applyAlignment="1">
      <alignment vertical="center" wrapText="1"/>
    </xf>
    <xf numFmtId="0" fontId="96" fillId="0" borderId="0" xfId="0" applyFont="1" applyAlignment="1">
      <alignment horizontal="left"/>
    </xf>
    <xf numFmtId="1" fontId="66" fillId="0" borderId="0" xfId="0" applyNumberFormat="1" applyFont="1"/>
    <xf numFmtId="0" fontId="1" fillId="0" borderId="208" xfId="0" applyFont="1" applyBorder="1" applyAlignment="1">
      <alignment horizontal="center" vertical="center"/>
    </xf>
    <xf numFmtId="9" fontId="1" fillId="0" borderId="209" xfId="0" quotePrefix="1" applyNumberFormat="1" applyFont="1" applyBorder="1" applyAlignment="1">
      <alignment horizontal="center" vertical="center" wrapText="1"/>
    </xf>
    <xf numFmtId="0" fontId="1" fillId="0" borderId="209" xfId="0" applyFont="1" applyBorder="1" applyAlignment="1">
      <alignment horizontal="center" vertical="center"/>
    </xf>
    <xf numFmtId="9" fontId="1" fillId="0" borderId="209" xfId="0" applyNumberFormat="1" applyFont="1" applyBorder="1" applyAlignment="1">
      <alignment horizontal="center" vertical="center"/>
    </xf>
    <xf numFmtId="0" fontId="37" fillId="0" borderId="0" xfId="0" applyFont="1" applyAlignment="1">
      <alignment horizontal="center" vertical="center"/>
    </xf>
    <xf numFmtId="9" fontId="1" fillId="0" borderId="207" xfId="0" applyNumberFormat="1" applyFont="1" applyBorder="1" applyAlignment="1">
      <alignment horizontal="center" vertical="center"/>
    </xf>
    <xf numFmtId="9" fontId="18" fillId="12" borderId="54" xfId="0" applyNumberFormat="1" applyFont="1" applyFill="1" applyBorder="1" applyAlignment="1">
      <alignment horizontal="center" vertical="center"/>
    </xf>
    <xf numFmtId="0" fontId="15" fillId="5" borderId="186" xfId="0" applyFont="1" applyFill="1" applyBorder="1" applyAlignment="1">
      <alignment vertical="center" wrapText="1"/>
    </xf>
    <xf numFmtId="0" fontId="15" fillId="5" borderId="187" xfId="0" applyFont="1" applyFill="1" applyBorder="1" applyAlignment="1">
      <alignment vertical="center" wrapText="1"/>
    </xf>
    <xf numFmtId="0" fontId="15" fillId="5" borderId="197" xfId="0" applyFont="1" applyFill="1" applyBorder="1" applyAlignment="1">
      <alignment vertical="center" wrapText="1"/>
    </xf>
    <xf numFmtId="0" fontId="62" fillId="0" borderId="0" xfId="0" applyFont="1" applyAlignment="1">
      <alignment horizontal="left"/>
    </xf>
    <xf numFmtId="0" fontId="0" fillId="10" borderId="31" xfId="0" applyFill="1" applyBorder="1" applyAlignment="1" applyProtection="1">
      <alignment horizontal="center" vertical="center" wrapText="1"/>
      <protection locked="0"/>
    </xf>
    <xf numFmtId="0" fontId="47" fillId="0" borderId="0" xfId="0" applyFont="1" applyAlignment="1">
      <alignment vertical="center" wrapText="1"/>
    </xf>
    <xf numFmtId="0" fontId="47" fillId="5" borderId="211" xfId="0" applyFont="1" applyFill="1" applyBorder="1" applyAlignment="1">
      <alignment vertical="center" wrapText="1"/>
    </xf>
    <xf numFmtId="0" fontId="9" fillId="0" borderId="124" xfId="0" applyFont="1" applyBorder="1" applyAlignment="1">
      <alignment horizontal="center" vertical="center" wrapText="1"/>
    </xf>
    <xf numFmtId="0" fontId="9" fillId="0" borderId="156" xfId="0" applyFont="1" applyBorder="1" applyAlignment="1">
      <alignment horizontal="center" vertical="center" wrapText="1"/>
    </xf>
    <xf numFmtId="1" fontId="0" fillId="0" borderId="120" xfId="0" applyNumberFormat="1" applyBorder="1" applyAlignment="1">
      <alignment horizontal="center"/>
    </xf>
    <xf numFmtId="1" fontId="0" fillId="0" borderId="121" xfId="0" applyNumberFormat="1" applyBorder="1" applyAlignment="1">
      <alignment horizontal="center"/>
    </xf>
    <xf numFmtId="1" fontId="0" fillId="0" borderId="122" xfId="0" applyNumberFormat="1" applyBorder="1" applyAlignment="1">
      <alignment horizontal="center"/>
    </xf>
    <xf numFmtId="0" fontId="9" fillId="0" borderId="212" xfId="0" applyFont="1" applyBorder="1" applyAlignment="1">
      <alignment horizontal="center" vertical="center" wrapText="1"/>
    </xf>
    <xf numFmtId="0" fontId="0" fillId="0" borderId="213" xfId="0" applyBorder="1" applyAlignment="1">
      <alignment horizontal="center" vertical="center"/>
    </xf>
    <xf numFmtId="0" fontId="0" fillId="0" borderId="38" xfId="0" applyBorder="1" applyAlignment="1">
      <alignment horizontal="center" vertical="center"/>
    </xf>
    <xf numFmtId="0" fontId="9" fillId="0" borderId="46" xfId="0" applyFont="1" applyBorder="1" applyAlignment="1">
      <alignment horizontal="center" vertical="center" wrapText="1"/>
    </xf>
    <xf numFmtId="0" fontId="1" fillId="2" borderId="214" xfId="0" applyFont="1" applyFill="1" applyBorder="1" applyAlignment="1">
      <alignment horizontal="center" vertical="center" wrapText="1"/>
    </xf>
    <xf numFmtId="0" fontId="0" fillId="0" borderId="151" xfId="0" applyBorder="1" applyAlignment="1">
      <alignment horizontal="center" vertical="center"/>
    </xf>
    <xf numFmtId="0" fontId="18" fillId="8" borderId="57" xfId="0" applyFont="1" applyFill="1" applyBorder="1" applyAlignment="1">
      <alignment horizontal="center" vertical="center"/>
    </xf>
    <xf numFmtId="9" fontId="18" fillId="8" borderId="59" xfId="3" applyFont="1" applyFill="1" applyBorder="1" applyAlignment="1">
      <alignment horizontal="center" vertical="center"/>
    </xf>
    <xf numFmtId="0" fontId="65" fillId="53" borderId="54" xfId="0" applyFont="1" applyFill="1" applyBorder="1" applyAlignment="1">
      <alignment horizontal="center" vertical="center"/>
    </xf>
    <xf numFmtId="9" fontId="65" fillId="53" borderId="54" xfId="0" applyNumberFormat="1" applyFont="1" applyFill="1" applyBorder="1" applyAlignment="1">
      <alignment horizontal="center" vertical="center"/>
    </xf>
    <xf numFmtId="9" fontId="65" fillId="53" borderId="59" xfId="3" applyFont="1" applyFill="1" applyBorder="1" applyAlignment="1">
      <alignment horizontal="center" vertical="center"/>
    </xf>
    <xf numFmtId="9" fontId="65" fillId="53" borderId="55" xfId="0" applyNumberFormat="1" applyFont="1" applyFill="1" applyBorder="1" applyAlignment="1">
      <alignment horizontal="center" vertical="center"/>
    </xf>
    <xf numFmtId="0" fontId="65" fillId="53" borderId="199" xfId="0" applyFont="1" applyFill="1" applyBorder="1" applyAlignment="1">
      <alignment horizontal="center" vertical="center"/>
    </xf>
    <xf numFmtId="9" fontId="65" fillId="53" borderId="20" xfId="3" applyFont="1" applyFill="1" applyBorder="1" applyAlignment="1">
      <alignment horizontal="center" vertical="center"/>
    </xf>
    <xf numFmtId="9" fontId="65" fillId="53" borderId="200" xfId="0" applyNumberFormat="1" applyFont="1" applyFill="1" applyBorder="1" applyAlignment="1">
      <alignment horizontal="center" vertical="center"/>
    </xf>
    <xf numFmtId="9" fontId="18" fillId="8" borderId="58" xfId="3" applyFont="1" applyFill="1" applyBorder="1" applyAlignment="1">
      <alignment horizontal="center" vertical="center"/>
    </xf>
    <xf numFmtId="0" fontId="18" fillId="8" borderId="161" xfId="0" applyFont="1" applyFill="1" applyBorder="1" applyAlignment="1">
      <alignment horizontal="center" vertical="center"/>
    </xf>
    <xf numFmtId="0" fontId="0" fillId="0" borderId="215" xfId="0" applyBorder="1" applyAlignment="1">
      <alignment horizontal="center" vertical="center"/>
    </xf>
    <xf numFmtId="9" fontId="0" fillId="0" borderId="216" xfId="0" applyNumberFormat="1" applyBorder="1" applyAlignment="1">
      <alignment horizontal="center" vertical="center"/>
    </xf>
    <xf numFmtId="0" fontId="0" fillId="0" borderId="217" xfId="0" applyBorder="1" applyAlignment="1">
      <alignment horizontal="center" vertical="center"/>
    </xf>
    <xf numFmtId="9" fontId="0" fillId="0" borderId="218" xfId="0" applyNumberFormat="1" applyBorder="1" applyAlignment="1">
      <alignment horizontal="center" vertical="center"/>
    </xf>
    <xf numFmtId="0" fontId="0" fillId="0" borderId="219" xfId="0" applyBorder="1" applyAlignment="1">
      <alignment horizontal="center" vertical="center"/>
    </xf>
    <xf numFmtId="9" fontId="0" fillId="0" borderId="220" xfId="0" applyNumberFormat="1" applyBorder="1" applyAlignment="1">
      <alignment horizontal="center" vertical="center"/>
    </xf>
    <xf numFmtId="0" fontId="0" fillId="0" borderId="221" xfId="0" applyBorder="1" applyAlignment="1">
      <alignment horizontal="center" vertical="center"/>
    </xf>
    <xf numFmtId="0" fontId="0" fillId="0" borderId="222" xfId="0" applyBorder="1" applyAlignment="1">
      <alignment horizontal="center" vertical="center"/>
    </xf>
    <xf numFmtId="9" fontId="0" fillId="0" borderId="223" xfId="0" applyNumberFormat="1" applyBorder="1" applyAlignment="1">
      <alignment horizontal="center" vertical="center"/>
    </xf>
    <xf numFmtId="0" fontId="0" fillId="0" borderId="224" xfId="0" applyBorder="1" applyAlignment="1">
      <alignment horizontal="center" vertical="center"/>
    </xf>
    <xf numFmtId="0" fontId="0" fillId="0" borderId="225" xfId="0" applyBorder="1" applyAlignment="1">
      <alignment horizontal="center" vertical="center"/>
    </xf>
    <xf numFmtId="9" fontId="0" fillId="0" borderId="226" xfId="0" applyNumberFormat="1" applyBorder="1" applyAlignment="1">
      <alignment horizontal="center" vertical="center"/>
    </xf>
    <xf numFmtId="0" fontId="0" fillId="0" borderId="227" xfId="0" applyBorder="1" applyAlignment="1">
      <alignment horizontal="center" vertical="center"/>
    </xf>
    <xf numFmtId="9" fontId="69" fillId="2" borderId="228" xfId="0" applyNumberFormat="1" applyFont="1" applyFill="1" applyBorder="1" applyAlignment="1">
      <alignment horizontal="center" vertical="center"/>
    </xf>
    <xf numFmtId="9" fontId="0" fillId="2" borderId="229" xfId="0" applyNumberFormat="1" applyFill="1" applyBorder="1" applyAlignment="1">
      <alignment horizontal="center" vertical="center"/>
    </xf>
    <xf numFmtId="9" fontId="69" fillId="2" borderId="230" xfId="0" applyNumberFormat="1" applyFont="1" applyFill="1" applyBorder="1" applyAlignment="1">
      <alignment horizontal="center" vertical="center"/>
    </xf>
    <xf numFmtId="0" fontId="1" fillId="2" borderId="231" xfId="0" applyFont="1" applyFill="1" applyBorder="1" applyAlignment="1">
      <alignment horizontal="center" vertical="center" wrapText="1"/>
    </xf>
    <xf numFmtId="0" fontId="1" fillId="2" borderId="232" xfId="0" applyFont="1" applyFill="1" applyBorder="1" applyAlignment="1">
      <alignment horizontal="center" vertical="center" wrapText="1"/>
    </xf>
    <xf numFmtId="0" fontId="36" fillId="5" borderId="233" xfId="0" applyFont="1" applyFill="1" applyBorder="1" applyAlignment="1">
      <alignment horizontal="center" vertical="center"/>
    </xf>
    <xf numFmtId="0" fontId="36" fillId="5" borderId="234" xfId="0" applyFont="1" applyFill="1" applyBorder="1" applyAlignment="1">
      <alignment horizontal="center" vertical="center" wrapText="1"/>
    </xf>
    <xf numFmtId="9" fontId="17" fillId="3" borderId="138" xfId="3" applyFont="1" applyFill="1" applyBorder="1" applyAlignment="1">
      <alignment vertical="center"/>
    </xf>
    <xf numFmtId="0" fontId="1" fillId="0" borderId="235" xfId="0" applyFont="1" applyBorder="1" applyAlignment="1">
      <alignment horizontal="center" vertical="center"/>
    </xf>
    <xf numFmtId="9" fontId="1" fillId="0" borderId="236" xfId="0" applyNumberFormat="1" applyFont="1" applyBorder="1" applyAlignment="1">
      <alignment horizontal="center" vertical="center"/>
    </xf>
    <xf numFmtId="0" fontId="1" fillId="0" borderId="236" xfId="0" applyFont="1" applyBorder="1" applyAlignment="1">
      <alignment horizontal="center" vertical="center"/>
    </xf>
    <xf numFmtId="0" fontId="1" fillId="0" borderId="214" xfId="0" applyFont="1" applyBorder="1" applyAlignment="1">
      <alignment horizontal="center" vertical="center"/>
    </xf>
    <xf numFmtId="9" fontId="1" fillId="0" borderId="236" xfId="3" applyFont="1" applyBorder="1" applyAlignment="1">
      <alignment horizontal="center" vertical="center"/>
    </xf>
    <xf numFmtId="1" fontId="1" fillId="0" borderId="236" xfId="0" applyNumberFormat="1" applyFont="1" applyBorder="1" applyAlignment="1">
      <alignment horizontal="center" vertical="center"/>
    </xf>
    <xf numFmtId="0" fontId="1" fillId="0" borderId="237" xfId="0" applyFont="1" applyBorder="1" applyAlignment="1">
      <alignment horizontal="center" vertical="center" wrapText="1"/>
    </xf>
    <xf numFmtId="9" fontId="1" fillId="0" borderId="238" xfId="0" applyNumberFormat="1" applyFont="1" applyBorder="1" applyAlignment="1">
      <alignment horizontal="center" vertical="center"/>
    </xf>
    <xf numFmtId="0" fontId="1" fillId="0" borderId="239" xfId="0" applyFont="1" applyBorder="1" applyAlignment="1">
      <alignment horizontal="center" vertical="center"/>
    </xf>
    <xf numFmtId="0" fontId="1" fillId="0" borderId="237" xfId="0" applyFont="1" applyBorder="1" applyAlignment="1">
      <alignment horizontal="center" vertical="center"/>
    </xf>
    <xf numFmtId="0" fontId="1" fillId="0" borderId="240" xfId="0" applyFont="1" applyBorder="1" applyAlignment="1">
      <alignment horizontal="center" vertical="center"/>
    </xf>
    <xf numFmtId="9" fontId="1" fillId="0" borderId="241" xfId="0" applyNumberFormat="1" applyFont="1" applyBorder="1" applyAlignment="1">
      <alignment horizontal="center" vertical="center"/>
    </xf>
    <xf numFmtId="0" fontId="16" fillId="0" borderId="0" xfId="0" applyFont="1" applyAlignment="1">
      <alignment horizontal="center" vertical="center" wrapText="1"/>
    </xf>
    <xf numFmtId="0" fontId="65" fillId="0" borderId="0" xfId="0" applyFont="1" applyAlignment="1">
      <alignment wrapText="1"/>
    </xf>
    <xf numFmtId="0" fontId="66" fillId="0" borderId="0" xfId="0" applyFont="1" applyAlignment="1">
      <alignment horizontal="center" wrapText="1"/>
    </xf>
    <xf numFmtId="0" fontId="65" fillId="0" borderId="20" xfId="0" applyFont="1" applyBorder="1"/>
    <xf numFmtId="0" fontId="66" fillId="2" borderId="0" xfId="0" applyFont="1" applyFill="1"/>
    <xf numFmtId="9" fontId="66" fillId="46" borderId="0" xfId="0" applyNumberFormat="1" applyFont="1" applyFill="1"/>
    <xf numFmtId="165" fontId="66" fillId="0" borderId="0" xfId="0" applyNumberFormat="1" applyFont="1"/>
    <xf numFmtId="0" fontId="106" fillId="0" borderId="20" xfId="0" applyFont="1" applyBorder="1" applyAlignment="1">
      <alignment horizontal="center"/>
    </xf>
    <xf numFmtId="0" fontId="66" fillId="0" borderId="20" xfId="0" applyFont="1" applyBorder="1"/>
    <xf numFmtId="165" fontId="66" fillId="0" borderId="20" xfId="0" applyNumberFormat="1" applyFont="1" applyBorder="1"/>
    <xf numFmtId="0" fontId="65" fillId="0" borderId="0" xfId="0" applyFont="1" applyAlignment="1">
      <alignment horizontal="center" vertical="center"/>
    </xf>
    <xf numFmtId="0" fontId="106" fillId="0" borderId="0" xfId="0" applyFont="1" applyAlignment="1">
      <alignment horizontal="center"/>
    </xf>
    <xf numFmtId="0" fontId="65" fillId="0" borderId="0" xfId="0" applyFont="1" applyAlignment="1">
      <alignment horizontal="center" vertical="center" wrapText="1"/>
    </xf>
    <xf numFmtId="9" fontId="65" fillId="0" borderId="0" xfId="0" applyNumberFormat="1" applyFont="1" applyAlignment="1">
      <alignment horizontal="center" vertical="center"/>
    </xf>
    <xf numFmtId="0" fontId="9" fillId="2" borderId="157" xfId="0" applyFont="1" applyFill="1" applyBorder="1" applyAlignment="1">
      <alignment horizontal="center" vertical="center" wrapText="1"/>
    </xf>
    <xf numFmtId="0" fontId="9" fillId="2" borderId="159" xfId="0" applyFont="1" applyFill="1" applyBorder="1" applyAlignment="1">
      <alignment horizontal="center" vertical="center" wrapText="1"/>
    </xf>
    <xf numFmtId="0" fontId="1" fillId="2" borderId="160" xfId="0" applyFont="1" applyFill="1" applyBorder="1" applyAlignment="1">
      <alignment horizontal="center" vertical="center" wrapText="1"/>
    </xf>
    <xf numFmtId="9" fontId="1" fillId="2" borderId="209" xfId="0" applyNumberFormat="1" applyFont="1" applyFill="1" applyBorder="1" applyAlignment="1">
      <alignment horizontal="center" vertical="center"/>
    </xf>
    <xf numFmtId="9" fontId="65" fillId="0" borderId="0" xfId="0" applyNumberFormat="1" applyFont="1"/>
    <xf numFmtId="0" fontId="2" fillId="4" borderId="111" xfId="0" applyFont="1" applyFill="1" applyBorder="1" applyAlignment="1" applyProtection="1">
      <alignment horizontal="center" vertical="center" wrapText="1"/>
      <protection locked="0"/>
    </xf>
    <xf numFmtId="0" fontId="2" fillId="4" borderId="151" xfId="0" applyFont="1" applyFill="1" applyBorder="1" applyAlignment="1" applyProtection="1">
      <alignment horizontal="center" vertical="center" wrapText="1"/>
      <protection locked="0"/>
    </xf>
    <xf numFmtId="0" fontId="2" fillId="4" borderId="196" xfId="0" applyFont="1" applyFill="1" applyBorder="1" applyAlignment="1" applyProtection="1">
      <alignment horizontal="center" vertical="center" wrapText="1"/>
      <protection locked="0"/>
    </xf>
    <xf numFmtId="0" fontId="79" fillId="0" borderId="148" xfId="0" applyFont="1" applyBorder="1" applyAlignment="1" applyProtection="1">
      <alignment vertical="center" wrapText="1"/>
      <protection locked="0"/>
    </xf>
    <xf numFmtId="0" fontId="15" fillId="5" borderId="186" xfId="0" applyFont="1" applyFill="1" applyBorder="1" applyAlignment="1" applyProtection="1">
      <alignment vertical="center" wrapText="1"/>
      <protection locked="0"/>
    </xf>
    <xf numFmtId="0" fontId="15" fillId="5" borderId="187" xfId="0" applyFont="1" applyFill="1" applyBorder="1" applyAlignment="1" applyProtection="1">
      <alignment vertical="center" wrapText="1"/>
      <protection locked="0"/>
    </xf>
    <xf numFmtId="0" fontId="15" fillId="5" borderId="91" xfId="0" applyFont="1" applyFill="1" applyBorder="1" applyAlignment="1" applyProtection="1">
      <alignment vertical="center" wrapText="1"/>
      <protection locked="0"/>
    </xf>
    <xf numFmtId="0" fontId="15" fillId="5" borderId="197" xfId="0" applyFont="1" applyFill="1" applyBorder="1" applyAlignment="1" applyProtection="1">
      <alignment vertical="center" wrapText="1"/>
      <protection locked="0"/>
    </xf>
    <xf numFmtId="0" fontId="84" fillId="0" borderId="0" xfId="0" applyFont="1" applyAlignment="1" applyProtection="1">
      <alignment vertical="center" wrapText="1"/>
      <protection locked="0"/>
    </xf>
    <xf numFmtId="0" fontId="15" fillId="0" borderId="27" xfId="0" quotePrefix="1" applyFont="1" applyBorder="1" applyAlignment="1">
      <alignment horizontal="left" vertical="center" wrapText="1"/>
    </xf>
    <xf numFmtId="0" fontId="15" fillId="0" borderId="29" xfId="0" quotePrefix="1" applyFont="1" applyBorder="1" applyAlignment="1">
      <alignment horizontal="left" vertical="center" wrapText="1"/>
    </xf>
    <xf numFmtId="0" fontId="15" fillId="0" borderId="28" xfId="0" quotePrefix="1" applyFont="1" applyBorder="1" applyAlignment="1">
      <alignment horizontal="left" vertical="center" wrapText="1"/>
    </xf>
    <xf numFmtId="0" fontId="15" fillId="0" borderId="64" xfId="0" quotePrefix="1" applyFont="1" applyBorder="1" applyAlignment="1">
      <alignment horizontal="left" vertical="center" wrapText="1"/>
    </xf>
    <xf numFmtId="0" fontId="15" fillId="0" borderId="65" xfId="0" quotePrefix="1" applyFont="1" applyBorder="1" applyAlignment="1">
      <alignment horizontal="left" vertical="center" wrapText="1"/>
    </xf>
    <xf numFmtId="0" fontId="15" fillId="0" borderId="66" xfId="0" quotePrefix="1" applyFont="1" applyBorder="1" applyAlignment="1">
      <alignment horizontal="left" vertical="center" wrapText="1"/>
    </xf>
    <xf numFmtId="0" fontId="15" fillId="0" borderId="67" xfId="0" quotePrefix="1" applyFont="1" applyBorder="1" applyAlignment="1">
      <alignment horizontal="left" vertical="center" wrapText="1"/>
    </xf>
    <xf numFmtId="0" fontId="15" fillId="0" borderId="68" xfId="0" quotePrefix="1" applyFont="1" applyBorder="1" applyAlignment="1">
      <alignment horizontal="left" vertical="center" wrapText="1"/>
    </xf>
    <xf numFmtId="0" fontId="15" fillId="0" borderId="69" xfId="0" quotePrefix="1" applyFont="1" applyBorder="1" applyAlignment="1">
      <alignment horizontal="left" vertical="center" wrapText="1"/>
    </xf>
    <xf numFmtId="0" fontId="26" fillId="7" borderId="41" xfId="0" applyFont="1" applyFill="1" applyBorder="1" applyAlignment="1">
      <alignment horizontal="left" vertical="center"/>
    </xf>
    <xf numFmtId="0" fontId="26" fillId="7" borderId="51" xfId="0" applyFont="1" applyFill="1" applyBorder="1" applyAlignment="1">
      <alignment horizontal="left" vertical="center"/>
    </xf>
    <xf numFmtId="0" fontId="15" fillId="0" borderId="27" xfId="0" applyFont="1" applyBorder="1" applyAlignment="1">
      <alignment horizontal="left" vertical="center" wrapText="1"/>
    </xf>
    <xf numFmtId="0" fontId="15" fillId="0" borderId="29" xfId="0" applyFont="1" applyBorder="1" applyAlignment="1">
      <alignment horizontal="left" vertical="center" wrapText="1"/>
    </xf>
    <xf numFmtId="0" fontId="15" fillId="0" borderId="28" xfId="0" applyFont="1" applyBorder="1" applyAlignment="1">
      <alignment horizontal="left" vertical="center" wrapText="1"/>
    </xf>
    <xf numFmtId="0" fontId="26" fillId="7" borderId="27" xfId="0" applyFont="1" applyFill="1" applyBorder="1" applyAlignment="1">
      <alignment horizontal="left" vertical="center"/>
    </xf>
    <xf numFmtId="0" fontId="26" fillId="7" borderId="28" xfId="0" applyFont="1" applyFill="1" applyBorder="1" applyAlignment="1">
      <alignment horizontal="left" vertical="center"/>
    </xf>
    <xf numFmtId="0" fontId="16" fillId="14" borderId="0" xfId="0" applyFont="1" applyFill="1" applyAlignment="1">
      <alignment horizontal="left"/>
    </xf>
    <xf numFmtId="0" fontId="15" fillId="0" borderId="6" xfId="0" quotePrefix="1" applyFont="1" applyBorder="1" applyAlignment="1">
      <alignment horizontal="left" vertical="top" wrapText="1"/>
    </xf>
    <xf numFmtId="0" fontId="15" fillId="0" borderId="88" xfId="0" quotePrefix="1" applyFont="1" applyBorder="1" applyAlignment="1">
      <alignment horizontal="left" vertical="top" wrapText="1"/>
    </xf>
    <xf numFmtId="0" fontId="15" fillId="0" borderId="90" xfId="0" quotePrefix="1" applyFont="1" applyBorder="1" applyAlignment="1">
      <alignment horizontal="left" vertical="top" wrapText="1"/>
    </xf>
    <xf numFmtId="0" fontId="15" fillId="0" borderId="17" xfId="0" quotePrefix="1" applyFont="1" applyBorder="1" applyAlignment="1">
      <alignment horizontal="left" vertical="top" wrapText="1"/>
    </xf>
    <xf numFmtId="0" fontId="15" fillId="0" borderId="0" xfId="0" quotePrefix="1" applyFont="1" applyAlignment="1">
      <alignment horizontal="left" vertical="top" wrapText="1"/>
    </xf>
    <xf numFmtId="0" fontId="15" fillId="0" borderId="76" xfId="0" quotePrefix="1" applyFont="1" applyBorder="1" applyAlignment="1">
      <alignment horizontal="left" vertical="top" wrapText="1"/>
    </xf>
    <xf numFmtId="0" fontId="15" fillId="0" borderId="19" xfId="0" quotePrefix="1" applyFont="1" applyBorder="1" applyAlignment="1">
      <alignment horizontal="left" vertical="top" wrapText="1"/>
    </xf>
    <xf numFmtId="0" fontId="15" fillId="0" borderId="83" xfId="0" quotePrefix="1" applyFont="1" applyBorder="1" applyAlignment="1">
      <alignment horizontal="left" vertical="top" wrapText="1"/>
    </xf>
    <xf numFmtId="0" fontId="15" fillId="0" borderId="242" xfId="0" quotePrefix="1" applyFont="1" applyBorder="1" applyAlignment="1">
      <alignment horizontal="left" vertical="top" wrapText="1"/>
    </xf>
    <xf numFmtId="0" fontId="15" fillId="0" borderId="51" xfId="0" applyFont="1" applyBorder="1" applyAlignment="1">
      <alignment horizontal="left" vertical="center" wrapText="1"/>
    </xf>
    <xf numFmtId="0" fontId="15" fillId="0" borderId="42" xfId="0" applyFont="1" applyBorder="1" applyAlignment="1">
      <alignment horizontal="left" vertical="center" wrapText="1"/>
    </xf>
    <xf numFmtId="0" fontId="14" fillId="0" borderId="27" xfId="0" applyFont="1" applyBorder="1" applyAlignment="1">
      <alignment horizontal="center" vertical="center" wrapText="1"/>
    </xf>
    <xf numFmtId="0" fontId="14" fillId="0" borderId="28" xfId="0" applyFont="1" applyBorder="1" applyAlignment="1">
      <alignment horizontal="center" vertical="center" wrapText="1"/>
    </xf>
    <xf numFmtId="0" fontId="24" fillId="10" borderId="27" xfId="1" applyFont="1" applyFill="1" applyBorder="1" applyAlignment="1" applyProtection="1">
      <alignment horizontal="center" vertical="center"/>
      <protection locked="0"/>
    </xf>
    <xf numFmtId="0" fontId="15" fillId="10" borderId="29" xfId="0" applyFont="1" applyFill="1" applyBorder="1" applyAlignment="1" applyProtection="1">
      <alignment horizontal="center" vertical="center"/>
      <protection locked="0"/>
    </xf>
    <xf numFmtId="0" fontId="15" fillId="10" borderId="28" xfId="0" applyFont="1" applyFill="1" applyBorder="1" applyAlignment="1" applyProtection="1">
      <alignment horizontal="center" vertical="center"/>
      <protection locked="0"/>
    </xf>
    <xf numFmtId="0" fontId="14" fillId="0" borderId="27" xfId="0" applyFont="1" applyBorder="1" applyAlignment="1">
      <alignment horizontal="center" vertical="center"/>
    </xf>
    <xf numFmtId="0" fontId="14" fillId="0" borderId="28" xfId="0" applyFont="1" applyBorder="1" applyAlignment="1">
      <alignment horizontal="center" vertical="center"/>
    </xf>
    <xf numFmtId="17" fontId="15" fillId="10" borderId="27" xfId="0" applyNumberFormat="1" applyFont="1" applyFill="1" applyBorder="1" applyAlignment="1" applyProtection="1">
      <alignment horizontal="center"/>
      <protection locked="0"/>
    </xf>
    <xf numFmtId="0" fontId="15" fillId="10" borderId="29" xfId="0" applyFont="1" applyFill="1" applyBorder="1" applyAlignment="1" applyProtection="1">
      <alignment horizontal="center"/>
      <protection locked="0"/>
    </xf>
    <xf numFmtId="0" fontId="15" fillId="10" borderId="28" xfId="0" applyFont="1" applyFill="1" applyBorder="1" applyAlignment="1" applyProtection="1">
      <alignment horizontal="center"/>
      <protection locked="0"/>
    </xf>
    <xf numFmtId="0" fontId="15" fillId="0" borderId="51" xfId="0" applyFont="1" applyBorder="1" applyAlignment="1">
      <alignment horizontal="left"/>
    </xf>
    <xf numFmtId="0" fontId="15" fillId="0" borderId="29" xfId="0" applyFont="1" applyBorder="1" applyAlignment="1">
      <alignment horizontal="left"/>
    </xf>
    <xf numFmtId="0" fontId="15" fillId="0" borderId="28" xfId="0" applyFont="1" applyBorder="1" applyAlignment="1">
      <alignment horizontal="left"/>
    </xf>
    <xf numFmtId="0" fontId="0" fillId="0" borderId="0" xfId="0" applyAlignment="1">
      <alignment horizontal="center"/>
    </xf>
    <xf numFmtId="0" fontId="15" fillId="10" borderId="27" xfId="0" applyFont="1" applyFill="1" applyBorder="1" applyAlignment="1" applyProtection="1">
      <alignment horizontal="center" vertical="center"/>
      <protection locked="0"/>
    </xf>
    <xf numFmtId="0" fontId="14" fillId="0" borderId="41" xfId="0" applyFont="1" applyBorder="1" applyAlignment="1">
      <alignment horizontal="center" vertical="center" wrapText="1"/>
    </xf>
    <xf numFmtId="0" fontId="14" fillId="0" borderId="51" xfId="0" applyFont="1" applyBorder="1" applyAlignment="1">
      <alignment horizontal="center" vertical="center" wrapText="1"/>
    </xf>
    <xf numFmtId="0" fontId="15" fillId="10" borderId="41" xfId="0" applyFont="1" applyFill="1" applyBorder="1" applyAlignment="1" applyProtection="1">
      <alignment horizontal="center" vertical="center"/>
      <protection locked="0"/>
    </xf>
    <xf numFmtId="0" fontId="15" fillId="10" borderId="51" xfId="0" applyFont="1" applyFill="1" applyBorder="1" applyAlignment="1" applyProtection="1">
      <alignment horizontal="center" vertical="center"/>
      <protection locked="0"/>
    </xf>
    <xf numFmtId="0" fontId="15" fillId="10" borderId="42" xfId="0" applyFont="1" applyFill="1" applyBorder="1" applyAlignment="1" applyProtection="1">
      <alignment horizontal="center" vertical="center"/>
      <protection locked="0"/>
    </xf>
    <xf numFmtId="0" fontId="55" fillId="13" borderId="0" xfId="0" applyFont="1" applyFill="1" applyAlignment="1">
      <alignment horizontal="center" vertical="center" wrapText="1"/>
    </xf>
    <xf numFmtId="0" fontId="14" fillId="0" borderId="29" xfId="0" applyFont="1" applyBorder="1" applyAlignment="1">
      <alignment horizontal="center" vertical="center"/>
    </xf>
    <xf numFmtId="0" fontId="73" fillId="10" borderId="27" xfId="0" applyFont="1" applyFill="1" applyBorder="1" applyAlignment="1" applyProtection="1">
      <alignment horizontal="center"/>
      <protection locked="0"/>
    </xf>
    <xf numFmtId="0" fontId="73" fillId="10" borderId="29" xfId="0" applyFont="1" applyFill="1" applyBorder="1" applyAlignment="1" applyProtection="1">
      <alignment horizontal="center"/>
      <protection locked="0"/>
    </xf>
    <xf numFmtId="0" fontId="73" fillId="10" borderId="28" xfId="0" applyFont="1" applyFill="1" applyBorder="1" applyAlignment="1" applyProtection="1">
      <alignment horizontal="center"/>
      <protection locked="0"/>
    </xf>
    <xf numFmtId="0" fontId="14" fillId="0" borderId="44" xfId="0" applyFont="1" applyBorder="1" applyAlignment="1">
      <alignment horizontal="center" vertical="center"/>
    </xf>
    <xf numFmtId="0" fontId="14" fillId="0" borderId="52" xfId="0" applyFont="1" applyBorder="1" applyAlignment="1">
      <alignment horizontal="center" vertical="center"/>
    </xf>
    <xf numFmtId="0" fontId="0" fillId="10" borderId="27" xfId="0" applyFill="1" applyBorder="1" applyAlignment="1">
      <alignment horizontal="center"/>
    </xf>
    <xf numFmtId="0" fontId="0" fillId="10" borderId="29" xfId="0" applyFill="1" applyBorder="1" applyAlignment="1">
      <alignment horizontal="center"/>
    </xf>
    <xf numFmtId="0" fontId="0" fillId="10" borderId="28" xfId="0" applyFill="1" applyBorder="1" applyAlignment="1">
      <alignment horizontal="center"/>
    </xf>
    <xf numFmtId="0" fontId="1" fillId="22" borderId="20" xfId="0" applyFont="1" applyFill="1" applyBorder="1" applyAlignment="1">
      <alignment horizontal="center"/>
    </xf>
    <xf numFmtId="0" fontId="6" fillId="22" borderId="20" xfId="0" applyFont="1" applyFill="1" applyBorder="1" applyAlignment="1">
      <alignment horizontal="center" wrapText="1"/>
    </xf>
    <xf numFmtId="0" fontId="1" fillId="22" borderId="38" xfId="0" applyFont="1" applyFill="1" applyBorder="1" applyAlignment="1">
      <alignment horizontal="center"/>
    </xf>
    <xf numFmtId="0" fontId="1" fillId="22" borderId="106" xfId="0" applyFont="1" applyFill="1" applyBorder="1" applyAlignment="1">
      <alignment horizontal="center"/>
    </xf>
    <xf numFmtId="0" fontId="18" fillId="7" borderId="27" xfId="0" applyFont="1" applyFill="1" applyBorder="1" applyAlignment="1">
      <alignment horizontal="center" vertical="center" wrapText="1"/>
    </xf>
    <xf numFmtId="0" fontId="18" fillId="7" borderId="29" xfId="0" applyFont="1" applyFill="1" applyBorder="1" applyAlignment="1">
      <alignment horizontal="center" vertical="center" wrapText="1"/>
    </xf>
    <xf numFmtId="0" fontId="18" fillId="7" borderId="28" xfId="0" applyFont="1" applyFill="1" applyBorder="1" applyAlignment="1">
      <alignment horizontal="center" vertical="center" wrapText="1"/>
    </xf>
    <xf numFmtId="0" fontId="13" fillId="8" borderId="0" xfId="0" applyFont="1" applyFill="1" applyAlignment="1">
      <alignment horizontal="left"/>
    </xf>
    <xf numFmtId="0" fontId="14" fillId="0" borderId="34" xfId="0" applyFont="1" applyBorder="1" applyAlignment="1">
      <alignment horizontal="left" vertical="center" wrapText="1"/>
    </xf>
    <xf numFmtId="0" fontId="14" fillId="0" borderId="35" xfId="0" applyFont="1" applyBorder="1" applyAlignment="1">
      <alignment horizontal="left" vertical="center" wrapText="1"/>
    </xf>
    <xf numFmtId="0" fontId="14" fillId="0" borderId="36" xfId="0" applyFont="1" applyBorder="1" applyAlignment="1">
      <alignment horizontal="left" vertical="center" wrapText="1"/>
    </xf>
    <xf numFmtId="0" fontId="14" fillId="0" borderId="135" xfId="0" applyFont="1" applyBorder="1" applyAlignment="1">
      <alignment horizontal="center" vertical="center" wrapText="1"/>
    </xf>
    <xf numFmtId="0" fontId="14" fillId="0" borderId="136" xfId="0" applyFont="1" applyBorder="1" applyAlignment="1">
      <alignment horizontal="center" vertical="center" wrapText="1"/>
    </xf>
    <xf numFmtId="0" fontId="14" fillId="0" borderId="137" xfId="0" applyFont="1" applyBorder="1" applyAlignment="1">
      <alignment horizontal="center" vertical="center" wrapText="1"/>
    </xf>
    <xf numFmtId="0" fontId="13" fillId="8" borderId="17" xfId="0" applyFont="1" applyFill="1" applyBorder="1" applyAlignment="1">
      <alignment horizontal="center" vertical="center" wrapText="1"/>
    </xf>
    <xf numFmtId="0" fontId="13" fillId="8" borderId="0" xfId="0" applyFont="1" applyFill="1" applyAlignment="1">
      <alignment horizontal="center" vertical="center" wrapText="1"/>
    </xf>
    <xf numFmtId="0" fontId="18" fillId="9" borderId="27" xfId="0" applyFont="1" applyFill="1" applyBorder="1" applyAlignment="1">
      <alignment horizontal="center"/>
    </xf>
    <xf numFmtId="0" fontId="18" fillId="9" borderId="29" xfId="0" applyFont="1" applyFill="1" applyBorder="1" applyAlignment="1">
      <alignment horizontal="center"/>
    </xf>
    <xf numFmtId="0" fontId="18" fillId="9" borderId="28" xfId="0" applyFont="1" applyFill="1" applyBorder="1" applyAlignment="1">
      <alignment horizontal="center"/>
    </xf>
    <xf numFmtId="17" fontId="15" fillId="39" borderId="27" xfId="0" applyNumberFormat="1" applyFont="1" applyFill="1" applyBorder="1" applyAlignment="1">
      <alignment horizontal="center"/>
    </xf>
    <xf numFmtId="17" fontId="15" fillId="39" borderId="147" xfId="0" applyNumberFormat="1" applyFont="1" applyFill="1" applyBorder="1" applyAlignment="1">
      <alignment horizontal="center"/>
    </xf>
    <xf numFmtId="0" fontId="21" fillId="12" borderId="0" xfId="0" applyFont="1" applyFill="1" applyAlignment="1">
      <alignment horizontal="center" vertical="center"/>
    </xf>
    <xf numFmtId="0" fontId="9" fillId="0" borderId="124" xfId="0" applyFont="1" applyBorder="1" applyAlignment="1">
      <alignment horizontal="center" vertical="center" wrapText="1"/>
    </xf>
    <xf numFmtId="0" fontId="9" fillId="0" borderId="155" xfId="0" applyFont="1" applyBorder="1" applyAlignment="1">
      <alignment horizontal="center" vertical="center" wrapText="1"/>
    </xf>
    <xf numFmtId="0" fontId="9" fillId="0" borderId="138" xfId="0" applyFont="1" applyBorder="1" applyAlignment="1">
      <alignment horizontal="center" vertical="center" wrapText="1"/>
    </xf>
    <xf numFmtId="0" fontId="88" fillId="0" borderId="0" xfId="0" applyFont="1" applyAlignment="1">
      <alignment horizontal="center" vertical="center" wrapText="1"/>
    </xf>
    <xf numFmtId="0" fontId="86" fillId="6" borderId="156" xfId="0" applyFont="1" applyFill="1" applyBorder="1" applyAlignment="1">
      <alignment horizontal="center"/>
    </xf>
    <xf numFmtId="0" fontId="86" fillId="6" borderId="138" xfId="0" applyFont="1" applyFill="1" applyBorder="1" applyAlignment="1">
      <alignment horizontal="center"/>
    </xf>
    <xf numFmtId="0" fontId="86" fillId="6" borderId="155" xfId="0" applyFont="1" applyFill="1" applyBorder="1" applyAlignment="1">
      <alignment horizontal="center"/>
    </xf>
    <xf numFmtId="0" fontId="9" fillId="0" borderId="157" xfId="0" applyFont="1" applyBorder="1" applyAlignment="1">
      <alignment horizontal="center" vertical="center" wrapText="1"/>
    </xf>
    <xf numFmtId="0" fontId="9" fillId="0" borderId="143" xfId="0" applyFont="1" applyBorder="1" applyAlignment="1">
      <alignment horizontal="center" vertical="center"/>
    </xf>
    <xf numFmtId="0" fontId="9" fillId="0" borderId="146" xfId="0" applyFont="1" applyBorder="1" applyAlignment="1">
      <alignment horizontal="center" vertical="center" wrapText="1"/>
    </xf>
    <xf numFmtId="0" fontId="9" fillId="0" borderId="142" xfId="0" applyFont="1" applyBorder="1" applyAlignment="1">
      <alignment horizontal="center" vertical="center" wrapText="1"/>
    </xf>
    <xf numFmtId="0" fontId="18" fillId="0" borderId="27" xfId="0" applyFont="1" applyBorder="1" applyAlignment="1">
      <alignment horizontal="left" vertical="top"/>
    </xf>
    <xf numFmtId="0" fontId="18" fillId="0" borderId="28" xfId="0" applyFont="1" applyBorder="1" applyAlignment="1">
      <alignment horizontal="left" vertical="top"/>
    </xf>
    <xf numFmtId="0" fontId="36" fillId="5" borderId="113" xfId="0" applyFont="1" applyFill="1" applyBorder="1" applyAlignment="1">
      <alignment horizontal="center" vertical="center"/>
    </xf>
    <xf numFmtId="0" fontId="36" fillId="5" borderId="119" xfId="0" applyFont="1" applyFill="1" applyBorder="1" applyAlignment="1">
      <alignment horizontal="center" vertical="center"/>
    </xf>
    <xf numFmtId="0" fontId="36" fillId="5" borderId="82" xfId="0" applyFont="1" applyFill="1" applyBorder="1" applyAlignment="1">
      <alignment horizontal="center" vertical="center"/>
    </xf>
    <xf numFmtId="0" fontId="47" fillId="5" borderId="82" xfId="0" applyFont="1" applyFill="1" applyBorder="1" applyAlignment="1">
      <alignment horizontal="center" vertical="center" wrapText="1"/>
    </xf>
    <xf numFmtId="0" fontId="47" fillId="5" borderId="119" xfId="0" applyFont="1" applyFill="1" applyBorder="1" applyAlignment="1">
      <alignment horizontal="center" vertical="center" wrapText="1"/>
    </xf>
    <xf numFmtId="0" fontId="22" fillId="0" borderId="0" xfId="0" applyFont="1" applyAlignment="1">
      <alignment horizontal="center" vertical="center" wrapText="1"/>
    </xf>
    <xf numFmtId="0" fontId="22" fillId="0" borderId="112" xfId="0" applyFont="1" applyBorder="1" applyAlignment="1">
      <alignment horizontal="center" vertical="center" wrapText="1"/>
    </xf>
    <xf numFmtId="0" fontId="0" fillId="0" borderId="115" xfId="0" applyBorder="1" applyAlignment="1">
      <alignment horizontal="center"/>
    </xf>
    <xf numFmtId="0" fontId="0" fillId="0" borderId="112" xfId="0" applyBorder="1" applyAlignment="1">
      <alignment horizontal="center"/>
    </xf>
    <xf numFmtId="9" fontId="0" fillId="0" borderId="131" xfId="3" applyFont="1" applyBorder="1" applyAlignment="1">
      <alignment horizontal="center"/>
    </xf>
    <xf numFmtId="9" fontId="0" fillId="0" borderId="132" xfId="3" applyFont="1" applyBorder="1" applyAlignment="1">
      <alignment horizontal="center"/>
    </xf>
    <xf numFmtId="0" fontId="18" fillId="12" borderId="27" xfId="0" applyFont="1" applyFill="1" applyBorder="1" applyAlignment="1">
      <alignment horizontal="center"/>
    </xf>
    <xf numFmtId="0" fontId="18" fillId="12" borderId="28" xfId="0" applyFont="1" applyFill="1" applyBorder="1" applyAlignment="1">
      <alignment horizontal="center"/>
    </xf>
    <xf numFmtId="9" fontId="0" fillId="0" borderId="43" xfId="3" applyFont="1" applyBorder="1" applyAlignment="1">
      <alignment horizontal="center"/>
    </xf>
    <xf numFmtId="9" fontId="0" fillId="0" borderId="133" xfId="3" applyFont="1" applyBorder="1" applyAlignment="1">
      <alignment horizontal="center"/>
    </xf>
    <xf numFmtId="0" fontId="105" fillId="0" borderId="0" xfId="0" applyFont="1" applyAlignment="1">
      <alignment horizontal="center" vertical="center"/>
    </xf>
    <xf numFmtId="0" fontId="18" fillId="5" borderId="27" xfId="0" applyFont="1" applyFill="1" applyBorder="1" applyAlignment="1">
      <alignment horizontal="center" vertical="center"/>
    </xf>
    <xf numFmtId="0" fontId="18" fillId="5" borderId="28" xfId="0" applyFont="1" applyFill="1" applyBorder="1" applyAlignment="1">
      <alignment horizontal="center" vertical="center"/>
    </xf>
    <xf numFmtId="0" fontId="36" fillId="5" borderId="101" xfId="0" applyFont="1" applyFill="1" applyBorder="1" applyAlignment="1">
      <alignment horizontal="center" vertical="center"/>
    </xf>
    <xf numFmtId="0" fontId="36" fillId="5" borderId="29" xfId="0" applyFont="1" applyFill="1" applyBorder="1" applyAlignment="1">
      <alignment horizontal="center" vertical="center"/>
    </xf>
    <xf numFmtId="0" fontId="36" fillId="5" borderId="28" xfId="0" applyFont="1" applyFill="1" applyBorder="1" applyAlignment="1">
      <alignment horizontal="center" vertical="center"/>
    </xf>
    <xf numFmtId="0" fontId="104" fillId="0" borderId="0" xfId="0" applyFont="1" applyAlignment="1">
      <alignment horizontal="center"/>
    </xf>
    <xf numFmtId="0" fontId="22" fillId="0" borderId="114" xfId="0" applyFont="1" applyBorder="1" applyAlignment="1">
      <alignment horizontal="center" vertical="center" wrapText="1"/>
    </xf>
    <xf numFmtId="0" fontId="22" fillId="0" borderId="117" xfId="0" applyFont="1" applyBorder="1" applyAlignment="1">
      <alignment horizontal="center" vertical="center" wrapText="1"/>
    </xf>
    <xf numFmtId="0" fontId="0" fillId="0" borderId="116" xfId="0" applyBorder="1" applyAlignment="1">
      <alignment horizontal="center"/>
    </xf>
    <xf numFmtId="0" fontId="0" fillId="0" borderId="114" xfId="0" applyBorder="1" applyAlignment="1">
      <alignment horizontal="center"/>
    </xf>
    <xf numFmtId="0" fontId="0" fillId="0" borderId="117" xfId="0" applyBorder="1" applyAlignment="1">
      <alignment horizontal="center"/>
    </xf>
    <xf numFmtId="9" fontId="15" fillId="0" borderId="96" xfId="3" applyFont="1" applyBorder="1" applyAlignment="1">
      <alignment horizontal="center"/>
    </xf>
    <xf numFmtId="9" fontId="15" fillId="0" borderId="134" xfId="3" applyFont="1" applyBorder="1" applyAlignment="1">
      <alignment horizontal="center"/>
    </xf>
    <xf numFmtId="0" fontId="18" fillId="0" borderId="27" xfId="0" applyFont="1" applyBorder="1" applyAlignment="1">
      <alignment horizontal="center" vertical="center" wrapText="1"/>
    </xf>
    <xf numFmtId="0" fontId="18" fillId="0" borderId="29" xfId="0" applyFont="1" applyBorder="1" applyAlignment="1">
      <alignment horizontal="center" vertical="center" wrapText="1"/>
    </xf>
    <xf numFmtId="0" fontId="18" fillId="0" borderId="40" xfId="0" applyFont="1" applyBorder="1" applyAlignment="1">
      <alignment horizontal="center" vertical="center" wrapText="1"/>
    </xf>
    <xf numFmtId="0" fontId="3" fillId="2" borderId="39" xfId="0" applyFont="1" applyFill="1" applyBorder="1" applyAlignment="1">
      <alignment horizontal="center" vertical="center" wrapText="1"/>
    </xf>
    <xf numFmtId="0" fontId="3" fillId="2" borderId="99" xfId="0" applyFont="1" applyFill="1" applyBorder="1" applyAlignment="1">
      <alignment horizontal="center" vertical="center" wrapText="1"/>
    </xf>
    <xf numFmtId="0" fontId="3" fillId="0" borderId="39" xfId="0" applyFont="1" applyBorder="1" applyAlignment="1">
      <alignment horizontal="center" vertical="center" wrapText="1"/>
    </xf>
    <xf numFmtId="0" fontId="3" fillId="0" borderId="99" xfId="0" applyFont="1" applyBorder="1" applyAlignment="1">
      <alignment horizontal="center" vertical="center" wrapText="1"/>
    </xf>
    <xf numFmtId="0" fontId="8" fillId="5" borderId="59" xfId="0" applyFont="1" applyFill="1" applyBorder="1" applyAlignment="1">
      <alignment horizontal="center" vertical="center" wrapText="1"/>
    </xf>
    <xf numFmtId="0" fontId="8" fillId="5" borderId="39" xfId="0" applyFont="1" applyFill="1" applyBorder="1" applyAlignment="1">
      <alignment horizontal="center" vertical="center" wrapText="1"/>
    </xf>
    <xf numFmtId="0" fontId="3" fillId="2" borderId="59" xfId="0" applyFont="1" applyFill="1" applyBorder="1" applyAlignment="1">
      <alignment horizontal="center" wrapText="1"/>
    </xf>
    <xf numFmtId="0" fontId="3" fillId="2" borderId="100" xfId="0" applyFont="1" applyFill="1" applyBorder="1" applyAlignment="1">
      <alignment horizontal="center" wrapText="1"/>
    </xf>
    <xf numFmtId="0" fontId="3" fillId="2" borderId="39" xfId="0" applyFont="1" applyFill="1" applyBorder="1" applyAlignment="1">
      <alignment horizontal="center" wrapText="1"/>
    </xf>
    <xf numFmtId="0" fontId="3" fillId="2" borderId="99" xfId="0" applyFont="1" applyFill="1" applyBorder="1" applyAlignment="1">
      <alignment horizontal="center" wrapText="1"/>
    </xf>
    <xf numFmtId="0" fontId="86" fillId="23" borderId="124" xfId="0" applyFont="1" applyFill="1" applyBorder="1" applyAlignment="1">
      <alignment horizontal="center"/>
    </xf>
    <xf numFmtId="0" fontId="86" fillId="23" borderId="138" xfId="0" applyFont="1" applyFill="1" applyBorder="1" applyAlignment="1">
      <alignment horizontal="center"/>
    </xf>
    <xf numFmtId="0" fontId="86" fillId="23" borderId="155" xfId="0" applyFont="1" applyFill="1" applyBorder="1" applyAlignment="1">
      <alignment horizontal="center"/>
    </xf>
    <xf numFmtId="0" fontId="86" fillId="12" borderId="156" xfId="0" applyFont="1" applyFill="1" applyBorder="1" applyAlignment="1">
      <alignment horizontal="center"/>
    </xf>
    <xf numFmtId="0" fontId="86" fillId="12" borderId="138" xfId="0" applyFont="1" applyFill="1" applyBorder="1" applyAlignment="1">
      <alignment horizontal="center"/>
    </xf>
    <xf numFmtId="0" fontId="86" fillId="12" borderId="155" xfId="0" applyFont="1" applyFill="1" applyBorder="1" applyAlignment="1">
      <alignment horizontal="center"/>
    </xf>
    <xf numFmtId="0" fontId="3" fillId="0" borderId="39" xfId="0" applyFont="1" applyBorder="1" applyAlignment="1">
      <alignment horizontal="center" wrapText="1"/>
    </xf>
    <xf numFmtId="0" fontId="9" fillId="0" borderId="156" xfId="0" applyFont="1" applyBorder="1" applyAlignment="1">
      <alignment horizontal="center" vertical="center" wrapText="1"/>
    </xf>
    <xf numFmtId="0" fontId="9" fillId="0" borderId="125" xfId="0" applyFont="1" applyBorder="1" applyAlignment="1">
      <alignment horizontal="center" vertical="center" wrapText="1"/>
    </xf>
    <xf numFmtId="0" fontId="9" fillId="0" borderId="162" xfId="0" applyFont="1" applyBorder="1" applyAlignment="1">
      <alignment horizontal="center" vertical="center" wrapText="1"/>
    </xf>
    <xf numFmtId="0" fontId="9" fillId="0" borderId="163" xfId="0" applyFont="1" applyBorder="1" applyAlignment="1">
      <alignment horizontal="center" vertical="center" wrapText="1"/>
    </xf>
    <xf numFmtId="0" fontId="9" fillId="0" borderId="47" xfId="0" applyFont="1" applyBorder="1" applyAlignment="1">
      <alignment horizontal="center" vertical="center" wrapText="1"/>
    </xf>
    <xf numFmtId="0" fontId="3" fillId="2" borderId="39" xfId="0" applyFont="1" applyFill="1" applyBorder="1" applyAlignment="1">
      <alignment vertical="center" wrapText="1"/>
    </xf>
    <xf numFmtId="0" fontId="8" fillId="15" borderId="39" xfId="0" applyFont="1" applyFill="1" applyBorder="1" applyAlignment="1">
      <alignment horizontal="center" vertical="center" wrapText="1"/>
    </xf>
    <xf numFmtId="0" fontId="2" fillId="12" borderId="39" xfId="0" applyFont="1" applyFill="1" applyBorder="1" applyAlignment="1">
      <alignment horizontal="center" vertical="center" wrapText="1"/>
    </xf>
    <xf numFmtId="0" fontId="4" fillId="2" borderId="39" xfId="0" applyFont="1" applyFill="1" applyBorder="1" applyAlignment="1">
      <alignment horizontal="center" vertical="center" wrapText="1"/>
    </xf>
    <xf numFmtId="0" fontId="4" fillId="2" borderId="99" xfId="0" applyFont="1" applyFill="1" applyBorder="1" applyAlignment="1">
      <alignment horizontal="center" vertical="center" wrapText="1"/>
    </xf>
    <xf numFmtId="0" fontId="88" fillId="0" borderId="164" xfId="0" applyFont="1" applyBorder="1" applyAlignment="1">
      <alignment horizontal="center" wrapText="1"/>
    </xf>
    <xf numFmtId="0" fontId="18" fillId="0" borderId="165" xfId="0" applyFont="1" applyBorder="1" applyAlignment="1">
      <alignment horizontal="center" vertical="center" wrapText="1"/>
    </xf>
    <xf numFmtId="0" fontId="18" fillId="0" borderId="166" xfId="0" applyFont="1" applyBorder="1" applyAlignment="1">
      <alignment horizontal="center" vertical="center" wrapText="1"/>
    </xf>
    <xf numFmtId="0" fontId="2" fillId="12" borderId="99" xfId="0" applyFont="1" applyFill="1" applyBorder="1" applyAlignment="1">
      <alignment horizontal="center" vertical="center" wrapText="1"/>
    </xf>
    <xf numFmtId="0" fontId="2" fillId="12" borderId="167" xfId="0" applyFont="1" applyFill="1" applyBorder="1" applyAlignment="1">
      <alignment horizontal="center" vertical="center" wrapText="1"/>
    </xf>
    <xf numFmtId="0" fontId="2" fillId="12" borderId="168" xfId="0" applyFont="1" applyFill="1" applyBorder="1" applyAlignment="1">
      <alignment horizontal="center" vertical="center" wrapText="1"/>
    </xf>
    <xf numFmtId="0" fontId="18" fillId="0" borderId="27" xfId="0" applyFont="1" applyBorder="1" applyAlignment="1">
      <alignment horizontal="left"/>
    </xf>
    <xf numFmtId="0" fontId="18" fillId="0" borderId="28" xfId="0" applyFont="1" applyBorder="1" applyAlignment="1">
      <alignment horizontal="left"/>
    </xf>
    <xf numFmtId="0" fontId="8" fillId="5" borderId="177" xfId="0" applyFont="1" applyFill="1" applyBorder="1" applyAlignment="1">
      <alignment horizontal="center" vertical="center" wrapText="1"/>
    </xf>
    <xf numFmtId="0" fontId="8" fillId="5" borderId="178" xfId="0" applyFont="1" applyFill="1" applyBorder="1" applyAlignment="1">
      <alignment horizontal="center" vertical="center" wrapText="1"/>
    </xf>
    <xf numFmtId="0" fontId="8" fillId="5" borderId="149" xfId="0" applyFont="1" applyFill="1" applyBorder="1" applyAlignment="1">
      <alignment horizontal="center" vertical="center" wrapText="1"/>
    </xf>
    <xf numFmtId="0" fontId="8" fillId="5" borderId="180" xfId="0" applyFont="1" applyFill="1" applyBorder="1" applyAlignment="1">
      <alignment horizontal="center" vertical="center" wrapText="1"/>
    </xf>
    <xf numFmtId="0" fontId="8" fillId="5" borderId="100" xfId="0" applyFont="1" applyFill="1" applyBorder="1" applyAlignment="1">
      <alignment horizontal="center" vertical="center" wrapText="1"/>
    </xf>
    <xf numFmtId="0" fontId="8" fillId="5" borderId="179" xfId="0" applyFont="1" applyFill="1" applyBorder="1" applyAlignment="1">
      <alignment horizontal="center" vertical="center" wrapText="1"/>
    </xf>
    <xf numFmtId="0" fontId="8" fillId="5" borderId="99" xfId="0" applyFont="1" applyFill="1" applyBorder="1" applyAlignment="1">
      <alignment horizontal="center" vertical="center" wrapText="1"/>
    </xf>
    <xf numFmtId="0" fontId="8" fillId="5" borderId="168" xfId="0" applyFont="1" applyFill="1" applyBorder="1" applyAlignment="1">
      <alignment horizontal="center" vertical="center" wrapText="1"/>
    </xf>
    <xf numFmtId="0" fontId="18" fillId="0" borderId="28" xfId="0" applyFont="1" applyBorder="1" applyAlignment="1">
      <alignment horizontal="center" vertical="center" wrapText="1"/>
    </xf>
    <xf numFmtId="0" fontId="3" fillId="0" borderId="174" xfId="0" quotePrefix="1" applyFont="1" applyBorder="1" applyAlignment="1">
      <alignment horizontal="center" vertical="center" wrapText="1"/>
    </xf>
    <xf numFmtId="0" fontId="3" fillId="0" borderId="175" xfId="0" quotePrefix="1" applyFont="1" applyBorder="1" applyAlignment="1">
      <alignment horizontal="center" vertical="center" wrapText="1"/>
    </xf>
    <xf numFmtId="0" fontId="3" fillId="0" borderId="176" xfId="0" quotePrefix="1" applyFont="1" applyBorder="1" applyAlignment="1">
      <alignment horizontal="center" vertical="center" wrapText="1"/>
    </xf>
    <xf numFmtId="0" fontId="3" fillId="0" borderId="38" xfId="0" quotePrefix="1" applyFont="1" applyBorder="1" applyAlignment="1">
      <alignment horizontal="center" vertical="center" wrapText="1"/>
    </xf>
    <xf numFmtId="0" fontId="3" fillId="0" borderId="102" xfId="0" quotePrefix="1" applyFont="1" applyBorder="1" applyAlignment="1">
      <alignment horizontal="center" vertical="center" wrapText="1"/>
    </xf>
    <xf numFmtId="0" fontId="3" fillId="0" borderId="173" xfId="0" quotePrefix="1" applyFont="1" applyBorder="1" applyAlignment="1">
      <alignment horizontal="center" vertical="center" wrapText="1"/>
    </xf>
    <xf numFmtId="0" fontId="3" fillId="0" borderId="167" xfId="0" applyFont="1" applyBorder="1" applyAlignment="1">
      <alignment horizontal="center" vertical="center" wrapText="1"/>
    </xf>
    <xf numFmtId="0" fontId="3" fillId="0" borderId="168" xfId="0" applyFont="1" applyBorder="1" applyAlignment="1">
      <alignment horizontal="center" vertical="center" wrapText="1"/>
    </xf>
    <xf numFmtId="0" fontId="3" fillId="0" borderId="170" xfId="0" applyFont="1" applyBorder="1" applyAlignment="1">
      <alignment horizontal="center" vertical="center" wrapText="1"/>
    </xf>
    <xf numFmtId="0" fontId="3" fillId="0" borderId="171" xfId="0" applyFont="1" applyBorder="1" applyAlignment="1">
      <alignment horizontal="center" vertical="center" wrapText="1"/>
    </xf>
    <xf numFmtId="0" fontId="3" fillId="0" borderId="172" xfId="0" applyFont="1" applyBorder="1" applyAlignment="1">
      <alignment horizontal="center" vertical="center" wrapText="1"/>
    </xf>
    <xf numFmtId="0" fontId="3" fillId="0" borderId="38" xfId="0" applyFont="1" applyBorder="1" applyAlignment="1">
      <alignment horizontal="center" vertical="center" wrapText="1"/>
    </xf>
    <xf numFmtId="0" fontId="3" fillId="0" borderId="102" xfId="0" applyFont="1" applyBorder="1" applyAlignment="1">
      <alignment horizontal="center" vertical="center" wrapText="1"/>
    </xf>
    <xf numFmtId="0" fontId="3" fillId="0" borderId="173" xfId="0" applyFont="1" applyBorder="1" applyAlignment="1">
      <alignment horizontal="center" vertical="center" wrapText="1"/>
    </xf>
    <xf numFmtId="0" fontId="3" fillId="0" borderId="181" xfId="0" applyFont="1" applyBorder="1" applyAlignment="1">
      <alignment horizontal="center" vertical="center" wrapText="1"/>
    </xf>
    <xf numFmtId="0" fontId="3" fillId="0" borderId="182" xfId="0" applyFont="1" applyBorder="1" applyAlignment="1">
      <alignment horizontal="center" vertical="center" wrapText="1"/>
    </xf>
    <xf numFmtId="0" fontId="3" fillId="0" borderId="179" xfId="0" applyFont="1" applyBorder="1" applyAlignment="1">
      <alignment horizontal="center" vertical="center" wrapText="1"/>
    </xf>
    <xf numFmtId="0" fontId="3" fillId="0" borderId="183" xfId="0" quotePrefix="1" applyFont="1" applyBorder="1" applyAlignment="1">
      <alignment horizontal="center" vertical="center" wrapText="1"/>
    </xf>
    <xf numFmtId="0" fontId="3" fillId="0" borderId="148" xfId="0" quotePrefix="1" applyFont="1" applyBorder="1" applyAlignment="1">
      <alignment horizontal="center" vertical="center" wrapText="1"/>
    </xf>
    <xf numFmtId="0" fontId="3" fillId="0" borderId="178" xfId="0" quotePrefix="1" applyFont="1" applyBorder="1" applyAlignment="1">
      <alignment horizontal="center" vertical="center" wrapText="1"/>
    </xf>
    <xf numFmtId="0" fontId="3" fillId="0" borderId="183" xfId="0" applyFont="1" applyBorder="1" applyAlignment="1">
      <alignment horizontal="center" vertical="center" wrapText="1"/>
    </xf>
    <xf numFmtId="0" fontId="3" fillId="0" borderId="148" xfId="0" applyFont="1" applyBorder="1" applyAlignment="1">
      <alignment horizontal="center" vertical="center" wrapText="1"/>
    </xf>
    <xf numFmtId="0" fontId="3" fillId="0" borderId="178" xfId="0" applyFont="1" applyBorder="1" applyAlignment="1">
      <alignment horizontal="center" vertical="center" wrapText="1"/>
    </xf>
    <xf numFmtId="0" fontId="8" fillId="5" borderId="184" xfId="0" applyFont="1" applyFill="1" applyBorder="1" applyAlignment="1">
      <alignment horizontal="center" vertical="center" wrapText="1"/>
    </xf>
    <xf numFmtId="0" fontId="8" fillId="5" borderId="81" xfId="0" applyFont="1" applyFill="1" applyBorder="1" applyAlignment="1">
      <alignment horizontal="center" vertical="center" wrapText="1"/>
    </xf>
    <xf numFmtId="0" fontId="8" fillId="5" borderId="185" xfId="0" applyFont="1" applyFill="1" applyBorder="1" applyAlignment="1">
      <alignment horizontal="center" vertical="center" wrapText="1"/>
    </xf>
    <xf numFmtId="0" fontId="3" fillId="0" borderId="169" xfId="0" quotePrefix="1" applyFont="1" applyBorder="1" applyAlignment="1">
      <alignment horizontal="center" vertical="center" wrapText="1"/>
    </xf>
    <xf numFmtId="0" fontId="3" fillId="0" borderId="167" xfId="0" quotePrefix="1" applyFont="1" applyBorder="1" applyAlignment="1">
      <alignment horizontal="center" vertical="center" wrapText="1"/>
    </xf>
    <xf numFmtId="0" fontId="3" fillId="0" borderId="168" xfId="0" quotePrefix="1" applyFont="1" applyBorder="1" applyAlignment="1">
      <alignment horizontal="center" vertical="center" wrapText="1"/>
    </xf>
    <xf numFmtId="0" fontId="3" fillId="0" borderId="99" xfId="0" quotePrefix="1" applyFont="1" applyBorder="1" applyAlignment="1">
      <alignment horizontal="center" vertical="center" wrapText="1"/>
    </xf>
    <xf numFmtId="0" fontId="3" fillId="0" borderId="110" xfId="0" applyFont="1" applyBorder="1" applyAlignment="1">
      <alignment horizontal="center" vertical="center" wrapText="1"/>
    </xf>
    <xf numFmtId="0" fontId="3" fillId="0" borderId="0" xfId="0" applyFont="1" applyAlignment="1">
      <alignment horizontal="center" vertical="center" wrapText="1"/>
    </xf>
    <xf numFmtId="0" fontId="3" fillId="0" borderId="180" xfId="0" applyFont="1" applyBorder="1" applyAlignment="1">
      <alignment horizontal="center" vertical="center" wrapText="1"/>
    </xf>
    <xf numFmtId="0" fontId="0" fillId="0" borderId="0" xfId="0" applyAlignment="1">
      <alignment horizontal="center" vertical="center" wrapText="1"/>
    </xf>
    <xf numFmtId="0" fontId="2" fillId="2" borderId="99" xfId="0" applyFont="1" applyFill="1" applyBorder="1" applyAlignment="1">
      <alignment vertical="center" wrapText="1"/>
    </xf>
    <xf numFmtId="0" fontId="3" fillId="2" borderId="167" xfId="0" applyFont="1" applyFill="1" applyBorder="1" applyAlignment="1">
      <alignment vertical="center" wrapText="1"/>
    </xf>
    <xf numFmtId="0" fontId="3" fillId="2" borderId="168" xfId="0" applyFont="1" applyFill="1" applyBorder="1" applyAlignment="1">
      <alignment vertical="center" wrapText="1"/>
    </xf>
    <xf numFmtId="0" fontId="3" fillId="2" borderId="167" xfId="0" applyFont="1" applyFill="1" applyBorder="1" applyAlignment="1">
      <alignment horizontal="center" wrapText="1"/>
    </xf>
    <xf numFmtId="0" fontId="3" fillId="2" borderId="168" xfId="0" applyFont="1" applyFill="1" applyBorder="1" applyAlignment="1">
      <alignment horizontal="center" wrapText="1"/>
    </xf>
    <xf numFmtId="0" fontId="2" fillId="2" borderId="99" xfId="0" applyFont="1" applyFill="1" applyBorder="1" applyAlignment="1">
      <alignment horizontal="center" vertical="center" wrapText="1"/>
    </xf>
    <xf numFmtId="0" fontId="3" fillId="2" borderId="167" xfId="0" applyFont="1" applyFill="1" applyBorder="1" applyAlignment="1">
      <alignment horizontal="center" vertical="center" wrapText="1"/>
    </xf>
    <xf numFmtId="0" fontId="3" fillId="2" borderId="168" xfId="0" applyFont="1" applyFill="1" applyBorder="1" applyAlignment="1">
      <alignment horizontal="center" vertical="center" wrapText="1"/>
    </xf>
    <xf numFmtId="0" fontId="3" fillId="0" borderId="99" xfId="0" applyFont="1" applyBorder="1" applyAlignment="1">
      <alignment horizontal="center" wrapText="1"/>
    </xf>
    <xf numFmtId="0" fontId="3" fillId="0" borderId="167" xfId="0" applyFont="1" applyBorder="1" applyAlignment="1">
      <alignment horizontal="center" wrapText="1"/>
    </xf>
    <xf numFmtId="0" fontId="3" fillId="0" borderId="168" xfId="0" applyFont="1" applyBorder="1" applyAlignment="1">
      <alignment horizontal="center" wrapText="1"/>
    </xf>
    <xf numFmtId="0" fontId="70" fillId="0" borderId="0" xfId="0" applyFont="1" applyAlignment="1">
      <alignment horizontal="center" vertical="center"/>
    </xf>
    <xf numFmtId="0" fontId="3" fillId="2" borderId="99" xfId="0" applyFont="1" applyFill="1" applyBorder="1" applyAlignment="1">
      <alignment vertical="center" wrapText="1"/>
    </xf>
    <xf numFmtId="0" fontId="105" fillId="0" borderId="20" xfId="0" applyFont="1" applyBorder="1" applyAlignment="1">
      <alignment horizontal="center" vertical="center"/>
    </xf>
    <xf numFmtId="9" fontId="0" fillId="0" borderId="0" xfId="3" applyFont="1" applyBorder="1" applyAlignment="1">
      <alignment horizontal="center"/>
    </xf>
    <xf numFmtId="0" fontId="86" fillId="12" borderId="156" xfId="0" applyFont="1" applyFill="1" applyBorder="1" applyAlignment="1">
      <alignment horizontal="center" vertical="center"/>
    </xf>
    <xf numFmtId="0" fontId="86" fillId="12" borderId="138" xfId="0" applyFont="1" applyFill="1" applyBorder="1" applyAlignment="1">
      <alignment horizontal="center" vertical="center"/>
    </xf>
    <xf numFmtId="0" fontId="86" fillId="12" borderId="155" xfId="0" applyFont="1" applyFill="1" applyBorder="1" applyAlignment="1">
      <alignment horizontal="center" vertical="center"/>
    </xf>
    <xf numFmtId="0" fontId="86" fillId="23" borderId="124" xfId="0" applyFont="1" applyFill="1" applyBorder="1" applyAlignment="1">
      <alignment horizontal="center" vertical="center"/>
    </xf>
    <xf numFmtId="0" fontId="86" fillId="23" borderId="138" xfId="0" applyFont="1" applyFill="1" applyBorder="1" applyAlignment="1">
      <alignment horizontal="center" vertical="center"/>
    </xf>
    <xf numFmtId="0" fontId="86" fillId="23" borderId="155" xfId="0" applyFont="1" applyFill="1" applyBorder="1" applyAlignment="1">
      <alignment horizontal="center" vertical="center"/>
    </xf>
    <xf numFmtId="0" fontId="36" fillId="5" borderId="114" xfId="0" applyFont="1" applyFill="1" applyBorder="1" applyAlignment="1">
      <alignment horizontal="center" vertical="center"/>
    </xf>
    <xf numFmtId="0" fontId="22" fillId="0" borderId="83" xfId="0" applyFont="1" applyBorder="1" applyAlignment="1">
      <alignment horizontal="center" vertical="center" wrapText="1"/>
    </xf>
    <xf numFmtId="0" fontId="22" fillId="0" borderId="204" xfId="0" applyFont="1" applyBorder="1" applyAlignment="1">
      <alignment horizontal="center" vertical="center" wrapText="1"/>
    </xf>
    <xf numFmtId="0" fontId="0" fillId="0" borderId="205" xfId="0" applyBorder="1" applyAlignment="1">
      <alignment horizontal="center"/>
    </xf>
    <xf numFmtId="0" fontId="0" fillId="0" borderId="83" xfId="0" applyBorder="1" applyAlignment="1">
      <alignment horizontal="center"/>
    </xf>
    <xf numFmtId="0" fontId="0" fillId="0" borderId="204" xfId="0" applyBorder="1" applyAlignment="1">
      <alignment horizontal="center"/>
    </xf>
    <xf numFmtId="9" fontId="0" fillId="0" borderId="96" xfId="3" applyFont="1" applyBorder="1" applyAlignment="1">
      <alignment horizontal="center"/>
    </xf>
    <xf numFmtId="9" fontId="0" fillId="0" borderId="83" xfId="3" applyFont="1" applyBorder="1" applyAlignment="1">
      <alignment horizontal="center"/>
    </xf>
    <xf numFmtId="0" fontId="47" fillId="5" borderId="113" xfId="0" applyFont="1" applyFill="1" applyBorder="1" applyAlignment="1">
      <alignment horizontal="center" vertical="center" wrapText="1"/>
    </xf>
    <xf numFmtId="0" fontId="9" fillId="0" borderId="206" xfId="0" applyFont="1" applyBorder="1" applyAlignment="1">
      <alignment horizontal="center" vertical="center" wrapText="1"/>
    </xf>
    <xf numFmtId="0" fontId="19" fillId="0" borderId="124" xfId="0" applyFont="1" applyBorder="1" applyAlignment="1">
      <alignment horizontal="center" vertical="center" wrapText="1"/>
    </xf>
    <xf numFmtId="0" fontId="19" fillId="0" borderId="138" xfId="0" applyFont="1" applyBorder="1" applyAlignment="1">
      <alignment horizontal="center" vertical="center" wrapText="1"/>
    </xf>
    <xf numFmtId="0" fontId="9" fillId="0" borderId="143" xfId="0" applyFont="1" applyBorder="1" applyAlignment="1">
      <alignment horizontal="center" vertical="center" wrapText="1"/>
    </xf>
    <xf numFmtId="0" fontId="17" fillId="40" borderId="27" xfId="0" applyFont="1" applyFill="1" applyBorder="1" applyAlignment="1">
      <alignment horizontal="center" vertical="center" wrapText="1"/>
    </xf>
    <xf numFmtId="0" fontId="17" fillId="40" borderId="28" xfId="0" applyFont="1" applyFill="1" applyBorder="1" applyAlignment="1">
      <alignment horizontal="center" vertical="center" wrapText="1"/>
    </xf>
    <xf numFmtId="0" fontId="88" fillId="0" borderId="0" xfId="0" applyFont="1" applyAlignment="1">
      <alignment horizontal="center" wrapText="1"/>
    </xf>
    <xf numFmtId="0" fontId="86" fillId="6" borderId="156" xfId="0" applyFont="1" applyFill="1" applyBorder="1" applyAlignment="1">
      <alignment horizontal="center" vertical="center"/>
    </xf>
    <xf numFmtId="0" fontId="86" fillId="6" borderId="138" xfId="0" applyFont="1" applyFill="1" applyBorder="1" applyAlignment="1">
      <alignment horizontal="center" vertical="center"/>
    </xf>
    <xf numFmtId="0" fontId="86" fillId="6" borderId="155" xfId="0" applyFont="1" applyFill="1" applyBorder="1" applyAlignment="1">
      <alignment horizontal="center" vertical="center"/>
    </xf>
    <xf numFmtId="0" fontId="66" fillId="0" borderId="0" xfId="0" applyFont="1" applyAlignment="1">
      <alignment horizontal="center"/>
    </xf>
    <xf numFmtId="0" fontId="16" fillId="52" borderId="17" xfId="0" applyFont="1" applyFill="1" applyBorder="1" applyAlignment="1">
      <alignment horizontal="center" vertical="center" wrapText="1"/>
    </xf>
    <xf numFmtId="0" fontId="16" fillId="52" borderId="0" xfId="0" applyFont="1" applyFill="1" applyAlignment="1">
      <alignment horizontal="center" vertical="center" wrapText="1"/>
    </xf>
    <xf numFmtId="0" fontId="9" fillId="8" borderId="77" xfId="0" applyFont="1" applyFill="1" applyBorder="1" applyAlignment="1">
      <alignment horizontal="center" vertical="center" wrapText="1"/>
    </xf>
    <xf numFmtId="0" fontId="9" fillId="8" borderId="4"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87" xfId="0" applyFont="1" applyFill="1" applyBorder="1" applyAlignment="1">
      <alignment horizontal="center" vertical="center" wrapText="1"/>
    </xf>
    <xf numFmtId="0" fontId="14" fillId="0" borderId="38" xfId="0" applyFont="1" applyBorder="1" applyAlignment="1">
      <alignment horizontal="left" vertical="center" wrapText="1"/>
    </xf>
    <xf numFmtId="0" fontId="14" fillId="0" borderId="106" xfId="0" applyFont="1" applyBorder="1" applyAlignment="1">
      <alignment horizontal="left" vertical="center" wrapText="1"/>
    </xf>
    <xf numFmtId="0" fontId="14" fillId="0" borderId="106" xfId="0" applyFont="1" applyBorder="1" applyAlignment="1">
      <alignment horizontal="left" vertical="center"/>
    </xf>
    <xf numFmtId="0" fontId="42" fillId="0" borderId="0" xfId="0" applyFont="1" applyAlignment="1">
      <alignment horizontal="center" vertical="center" wrapText="1"/>
    </xf>
    <xf numFmtId="0" fontId="42" fillId="5" borderId="0" xfId="0" applyFont="1" applyFill="1" applyAlignment="1" applyProtection="1">
      <alignment horizontal="center" vertical="center"/>
      <protection locked="0"/>
    </xf>
    <xf numFmtId="0" fontId="102" fillId="11" borderId="0" xfId="0" applyFont="1" applyFill="1" applyAlignment="1">
      <alignment horizontal="center" vertical="center"/>
    </xf>
    <xf numFmtId="0" fontId="95" fillId="0" borderId="109" xfId="0" applyFont="1" applyBorder="1" applyAlignment="1">
      <alignment horizontal="center" vertical="center"/>
    </xf>
    <xf numFmtId="0" fontId="14" fillId="5" borderId="39" xfId="0" applyFont="1" applyFill="1" applyBorder="1" applyAlignment="1">
      <alignment horizontal="center" vertical="center" wrapText="1"/>
    </xf>
    <xf numFmtId="0" fontId="14" fillId="5" borderId="198" xfId="0" applyFont="1" applyFill="1" applyBorder="1" applyAlignment="1">
      <alignment horizontal="center" vertical="center" wrapText="1"/>
    </xf>
    <xf numFmtId="0" fontId="14" fillId="5" borderId="99" xfId="0" applyFont="1" applyFill="1" applyBorder="1" applyAlignment="1">
      <alignment horizontal="center" vertical="center" wrapText="1"/>
    </xf>
    <xf numFmtId="0" fontId="75" fillId="0" borderId="0" xfId="0" applyFont="1" applyAlignment="1">
      <alignment horizontal="center" vertical="center" wrapText="1"/>
    </xf>
    <xf numFmtId="0" fontId="75" fillId="7" borderId="0" xfId="0" applyFont="1" applyFill="1" applyAlignment="1">
      <alignment horizontal="center" wrapText="1"/>
    </xf>
    <xf numFmtId="0" fontId="33" fillId="11" borderId="149" xfId="0" applyFont="1" applyFill="1" applyBorder="1" applyAlignment="1">
      <alignment horizontal="left" vertical="center" wrapText="1"/>
    </xf>
    <xf numFmtId="0" fontId="33" fillId="11" borderId="0" xfId="0" applyFont="1" applyFill="1" applyAlignment="1">
      <alignment horizontal="left" vertical="center" wrapText="1"/>
    </xf>
    <xf numFmtId="0" fontId="33" fillId="11" borderId="103" xfId="0" applyFont="1" applyFill="1" applyBorder="1" applyAlignment="1">
      <alignment horizontal="left" vertical="center" wrapText="1"/>
    </xf>
    <xf numFmtId="0" fontId="81" fillId="2" borderId="39" xfId="0" applyFont="1" applyFill="1" applyBorder="1" applyAlignment="1">
      <alignment horizontal="center" vertical="center" wrapText="1"/>
    </xf>
    <xf numFmtId="0" fontId="81" fillId="2" borderId="189" xfId="0" applyFont="1" applyFill="1" applyBorder="1" applyAlignment="1">
      <alignment horizontal="center" vertical="center" wrapText="1"/>
    </xf>
    <xf numFmtId="0" fontId="9" fillId="12" borderId="102" xfId="0" applyFont="1" applyFill="1" applyBorder="1" applyAlignment="1">
      <alignment horizontal="center" vertical="center" wrapText="1"/>
    </xf>
    <xf numFmtId="0" fontId="9" fillId="12" borderId="194" xfId="0" applyFont="1" applyFill="1" applyBorder="1" applyAlignment="1">
      <alignment horizontal="center" vertical="center" wrapText="1"/>
    </xf>
    <xf numFmtId="0" fontId="9" fillId="12" borderId="106" xfId="0" applyFont="1" applyFill="1" applyBorder="1" applyAlignment="1">
      <alignment horizontal="center" vertical="center" wrapText="1"/>
    </xf>
    <xf numFmtId="0" fontId="9" fillId="12" borderId="9" xfId="0" applyFont="1" applyFill="1" applyBorder="1" applyAlignment="1">
      <alignment horizontal="center" vertical="center" wrapText="1"/>
    </xf>
    <xf numFmtId="0" fontId="15" fillId="5" borderId="186" xfId="0" applyFont="1" applyFill="1" applyBorder="1" applyAlignment="1">
      <alignment horizontal="center" vertical="center" wrapText="1"/>
    </xf>
    <xf numFmtId="0" fontId="15" fillId="5" borderId="187" xfId="0" applyFont="1" applyFill="1" applyBorder="1" applyAlignment="1">
      <alignment horizontal="center" vertical="center" wrapText="1"/>
    </xf>
    <xf numFmtId="0" fontId="15" fillId="5" borderId="91" xfId="0" applyFont="1" applyFill="1" applyBorder="1" applyAlignment="1">
      <alignment horizontal="center" vertical="center" wrapText="1"/>
    </xf>
    <xf numFmtId="0" fontId="19" fillId="0" borderId="48" xfId="0" applyFont="1" applyBorder="1" applyAlignment="1">
      <alignment horizontal="left" vertical="center" wrapText="1"/>
    </xf>
    <xf numFmtId="0" fontId="19" fillId="0" borderId="49" xfId="0" applyFont="1" applyBorder="1" applyAlignment="1">
      <alignment horizontal="left" vertical="center" wrapText="1"/>
    </xf>
    <xf numFmtId="0" fontId="19" fillId="0" borderId="50" xfId="0" applyFont="1" applyBorder="1" applyAlignment="1">
      <alignment horizontal="left" vertical="center" wrapText="1"/>
    </xf>
    <xf numFmtId="0" fontId="16" fillId="37" borderId="17" xfId="0" applyFont="1" applyFill="1" applyBorder="1" applyAlignment="1">
      <alignment horizontal="center" vertical="center" wrapText="1"/>
    </xf>
    <xf numFmtId="0" fontId="16" fillId="37" borderId="0" xfId="0" applyFont="1" applyFill="1" applyAlignment="1">
      <alignment horizontal="center" vertical="center" wrapText="1"/>
    </xf>
    <xf numFmtId="0" fontId="48" fillId="5" borderId="126" xfId="0" applyFont="1" applyFill="1" applyBorder="1" applyAlignment="1">
      <alignment horizontal="left"/>
    </xf>
    <xf numFmtId="0" fontId="58" fillId="38" borderId="124" xfId="0" applyFont="1" applyFill="1" applyBorder="1" applyAlignment="1">
      <alignment horizontal="center" vertical="center"/>
    </xf>
    <xf numFmtId="0" fontId="58" fillId="38" borderId="125" xfId="0" applyFont="1" applyFill="1" applyBorder="1" applyAlignment="1">
      <alignment horizontal="center" vertical="center"/>
    </xf>
    <xf numFmtId="0" fontId="71" fillId="0" borderId="0" xfId="0" applyFont="1" applyAlignment="1">
      <alignment horizontal="center"/>
    </xf>
    <xf numFmtId="0" fontId="18" fillId="3" borderId="115" xfId="0" applyFont="1" applyFill="1" applyBorder="1" applyAlignment="1">
      <alignment horizontal="center" vertical="center" wrapText="1"/>
    </xf>
    <xf numFmtId="0" fontId="18" fillId="3" borderId="116" xfId="0" applyFont="1" applyFill="1" applyBorder="1" applyAlignment="1">
      <alignment horizontal="center" vertical="center" wrapText="1"/>
    </xf>
    <xf numFmtId="0" fontId="56" fillId="0" borderId="124" xfId="0" applyFont="1" applyBorder="1" applyAlignment="1">
      <alignment horizontal="center" vertical="center" wrapText="1"/>
    </xf>
    <xf numFmtId="0" fontId="56" fillId="0" borderId="125" xfId="0" applyFont="1" applyBorder="1" applyAlignment="1">
      <alignment horizontal="center" vertical="center" wrapText="1"/>
    </xf>
    <xf numFmtId="0" fontId="19" fillId="0" borderId="125" xfId="0" applyFont="1" applyBorder="1" applyAlignment="1">
      <alignment horizontal="center" vertical="center" wrapText="1"/>
    </xf>
    <xf numFmtId="0" fontId="17" fillId="3" borderId="124" xfId="0" applyFont="1" applyFill="1" applyBorder="1" applyAlignment="1">
      <alignment horizontal="center" vertical="center"/>
    </xf>
    <xf numFmtId="0" fontId="17" fillId="3" borderId="125" xfId="0" applyFont="1" applyFill="1" applyBorder="1" applyAlignment="1">
      <alignment horizontal="center" vertical="center"/>
    </xf>
    <xf numFmtId="0" fontId="59" fillId="3" borderId="146" xfId="0" applyFont="1" applyFill="1" applyBorder="1" applyAlignment="1">
      <alignment horizontal="center" vertical="center" wrapText="1"/>
    </xf>
    <xf numFmtId="0" fontId="59" fillId="3" borderId="142" xfId="0" applyFont="1" applyFill="1" applyBorder="1" applyAlignment="1">
      <alignment horizontal="center" vertical="center" wrapText="1"/>
    </xf>
    <xf numFmtId="0" fontId="59" fillId="3" borderId="47" xfId="0" applyFont="1" applyFill="1" applyBorder="1" applyAlignment="1">
      <alignment horizontal="center" vertical="center" wrapText="1"/>
    </xf>
    <xf numFmtId="0" fontId="18" fillId="0" borderId="139" xfId="0" applyFont="1" applyBorder="1" applyAlignment="1">
      <alignment horizontal="center" vertical="center" wrapText="1"/>
    </xf>
    <xf numFmtId="0" fontId="18" fillId="0" borderId="140" xfId="0" applyFont="1" applyBorder="1" applyAlignment="1">
      <alignment horizontal="center" vertical="center" wrapText="1"/>
    </xf>
    <xf numFmtId="0" fontId="35" fillId="38" borderId="82" xfId="0" applyFont="1" applyFill="1" applyBorder="1" applyAlignment="1">
      <alignment horizontal="center" vertical="center"/>
    </xf>
    <xf numFmtId="0" fontId="35" fillId="38" borderId="119" xfId="0" applyFont="1" applyFill="1" applyBorder="1" applyAlignment="1">
      <alignment horizontal="center" vertical="center"/>
    </xf>
    <xf numFmtId="0" fontId="1" fillId="2" borderId="83" xfId="0" applyFont="1" applyFill="1" applyBorder="1" applyAlignment="1">
      <alignment horizontal="center"/>
    </xf>
    <xf numFmtId="0" fontId="1" fillId="8" borderId="0" xfId="0" applyFont="1" applyFill="1" applyAlignment="1">
      <alignment horizontal="center" vertical="center"/>
    </xf>
    <xf numFmtId="0" fontId="1" fillId="8" borderId="103" xfId="0" applyFont="1" applyFill="1" applyBorder="1" applyAlignment="1">
      <alignment horizontal="center" vertical="center"/>
    </xf>
    <xf numFmtId="0" fontId="1" fillId="21" borderId="0" xfId="0" applyFont="1" applyFill="1" applyAlignment="1">
      <alignment horizontal="center" vertical="center"/>
    </xf>
    <xf numFmtId="0" fontId="46" fillId="28" borderId="108" xfId="0" applyFont="1" applyFill="1" applyBorder="1" applyAlignment="1">
      <alignment horizontal="center" vertical="center" wrapText="1"/>
    </xf>
    <xf numFmtId="0" fontId="46" fillId="28" borderId="109" xfId="0" applyFont="1" applyFill="1" applyBorder="1" applyAlignment="1">
      <alignment horizontal="center" vertical="center" wrapText="1"/>
    </xf>
    <xf numFmtId="0" fontId="46" fillId="28" borderId="95" xfId="0" applyFont="1" applyFill="1" applyBorder="1" applyAlignment="1">
      <alignment horizontal="center" vertical="center" wrapText="1"/>
    </xf>
    <xf numFmtId="0" fontId="46" fillId="28" borderId="104" xfId="0" applyFont="1" applyFill="1" applyBorder="1" applyAlignment="1">
      <alignment horizontal="center" vertical="center" wrapText="1"/>
    </xf>
    <xf numFmtId="0" fontId="46" fillId="28" borderId="103" xfId="0" applyFont="1" applyFill="1" applyBorder="1" applyAlignment="1">
      <alignment horizontal="center" vertical="center" wrapText="1"/>
    </xf>
    <xf numFmtId="0" fontId="46" fillId="28" borderId="111" xfId="0" applyFont="1" applyFill="1" applyBorder="1" applyAlignment="1">
      <alignment horizontal="center" vertical="center" wrapText="1"/>
    </xf>
    <xf numFmtId="0" fontId="1" fillId="12" borderId="110" xfId="0" applyFont="1" applyFill="1" applyBorder="1" applyAlignment="1">
      <alignment horizontal="center" vertical="center"/>
    </xf>
    <xf numFmtId="0" fontId="1" fillId="12" borderId="0" xfId="0" applyFont="1" applyFill="1" applyAlignment="1">
      <alignment horizontal="center" vertical="center"/>
    </xf>
    <xf numFmtId="0" fontId="1" fillId="12" borderId="104" xfId="0" applyFont="1" applyFill="1" applyBorder="1" applyAlignment="1">
      <alignment horizontal="center" vertical="center"/>
    </xf>
    <xf numFmtId="0" fontId="1" fillId="12" borderId="103" xfId="0" applyFont="1" applyFill="1" applyBorder="1" applyAlignment="1">
      <alignment horizontal="center" vertical="center"/>
    </xf>
    <xf numFmtId="0" fontId="1" fillId="28" borderId="0" xfId="0" applyFont="1" applyFill="1" applyAlignment="1">
      <alignment horizontal="center" vertical="center"/>
    </xf>
    <xf numFmtId="0" fontId="1" fillId="28" borderId="103" xfId="0" applyFont="1" applyFill="1" applyBorder="1" applyAlignment="1">
      <alignment horizontal="center" vertical="center"/>
    </xf>
    <xf numFmtId="0" fontId="14" fillId="0" borderId="20" xfId="0" applyFont="1" applyBorder="1" applyAlignment="1">
      <alignment horizontal="center" vertical="center" wrapText="1"/>
    </xf>
    <xf numFmtId="0" fontId="14" fillId="5" borderId="96" xfId="0" applyFont="1" applyFill="1" applyBorder="1" applyAlignment="1">
      <alignment horizontal="center" vertical="center" wrapText="1"/>
    </xf>
    <xf numFmtId="0" fontId="14" fillId="5" borderId="83" xfId="0" applyFont="1" applyFill="1" applyBorder="1" applyAlignment="1">
      <alignment horizontal="center" vertical="center" wrapText="1"/>
    </xf>
    <xf numFmtId="0" fontId="2" fillId="3" borderId="0" xfId="0" applyFont="1" applyFill="1" applyBorder="1" applyAlignment="1">
      <alignment horizontal="center" vertical="center" wrapText="1"/>
    </xf>
    <xf numFmtId="0" fontId="93" fillId="50" borderId="0" xfId="0" applyFont="1" applyFill="1" applyAlignment="1">
      <alignment vertical="center"/>
    </xf>
    <xf numFmtId="0" fontId="93" fillId="50" borderId="83" xfId="0" applyFont="1" applyFill="1" applyBorder="1" applyAlignment="1">
      <alignment vertical="center"/>
    </xf>
    <xf numFmtId="0" fontId="92" fillId="50" borderId="0" xfId="0" applyFont="1" applyFill="1" applyAlignment="1">
      <alignment vertical="center"/>
    </xf>
    <xf numFmtId="0" fontId="92" fillId="50" borderId="83" xfId="0" applyFont="1" applyFill="1" applyBorder="1" applyAlignment="1">
      <alignment vertical="center"/>
    </xf>
    <xf numFmtId="0" fontId="92" fillId="51" borderId="88" xfId="0" applyFont="1" applyFill="1" applyBorder="1" applyAlignment="1">
      <alignment vertical="center"/>
    </xf>
    <xf numFmtId="0" fontId="92" fillId="51" borderId="83" xfId="0" applyFont="1" applyFill="1" applyBorder="1" applyAlignment="1">
      <alignment vertical="center"/>
    </xf>
    <xf numFmtId="0" fontId="14" fillId="0" borderId="13" xfId="0" applyFont="1" applyBorder="1" applyAlignment="1">
      <alignment vertical="center" wrapText="1"/>
    </xf>
    <xf numFmtId="0" fontId="14" fillId="0" borderId="72" xfId="0" applyFont="1" applyBorder="1" applyAlignment="1">
      <alignment vertical="center" wrapText="1"/>
    </xf>
    <xf numFmtId="0" fontId="14" fillId="0" borderId="14" xfId="0" applyFont="1" applyBorder="1" applyAlignment="1">
      <alignment vertical="center" wrapText="1"/>
    </xf>
    <xf numFmtId="0" fontId="19" fillId="35" borderId="12" xfId="0" applyFont="1" applyFill="1" applyBorder="1" applyAlignment="1">
      <alignment vertical="center" wrapText="1"/>
    </xf>
    <xf numFmtId="0" fontId="14" fillId="0" borderId="92" xfId="0" applyFont="1" applyBorder="1" applyAlignment="1">
      <alignment vertical="center" wrapText="1"/>
    </xf>
    <xf numFmtId="0" fontId="14" fillId="0" borderId="93" xfId="0" applyFont="1" applyBorder="1" applyAlignment="1">
      <alignment vertical="center" wrapText="1"/>
    </xf>
    <xf numFmtId="0" fontId="14" fillId="0" borderId="94" xfId="0" applyFont="1" applyBorder="1" applyAlignment="1">
      <alignment vertical="center" wrapText="1"/>
    </xf>
    <xf numFmtId="0" fontId="40" fillId="20" borderId="12" xfId="0" applyFont="1" applyFill="1" applyBorder="1" applyAlignment="1">
      <alignment vertical="center" wrapText="1"/>
    </xf>
    <xf numFmtId="0" fontId="40" fillId="18" borderId="12" xfId="0" applyFont="1" applyFill="1" applyBorder="1" applyAlignment="1">
      <alignment vertical="center" wrapText="1"/>
    </xf>
    <xf numFmtId="0" fontId="2" fillId="43" borderId="16" xfId="0" applyFont="1" applyFill="1" applyBorder="1" applyAlignment="1">
      <alignment vertical="center" wrapText="1"/>
    </xf>
    <xf numFmtId="0" fontId="2" fillId="43" borderId="15" xfId="0" applyFont="1" applyFill="1" applyBorder="1" applyAlignment="1">
      <alignment vertical="center" wrapText="1"/>
    </xf>
    <xf numFmtId="0" fontId="2" fillId="43" borderId="18" xfId="0" applyFont="1" applyFill="1" applyBorder="1" applyAlignment="1">
      <alignment vertical="center" wrapText="1"/>
    </xf>
    <xf numFmtId="0" fontId="2" fillId="36" borderId="12" xfId="0" applyFont="1" applyFill="1" applyBorder="1" applyAlignment="1">
      <alignment vertical="center" wrapText="1"/>
    </xf>
    <xf numFmtId="0" fontId="14" fillId="30" borderId="12" xfId="0" applyFont="1" applyFill="1" applyBorder="1" applyAlignment="1">
      <alignment vertical="center" wrapText="1"/>
    </xf>
    <xf numFmtId="0" fontId="38" fillId="31" borderId="12" xfId="0" applyFont="1" applyFill="1" applyBorder="1" applyAlignment="1">
      <alignment vertical="center" wrapText="1"/>
    </xf>
    <xf numFmtId="0" fontId="14" fillId="32" borderId="12" xfId="0" applyFont="1" applyFill="1" applyBorder="1" applyAlignment="1">
      <alignment vertical="center" wrapText="1"/>
    </xf>
    <xf numFmtId="0" fontId="39" fillId="16" borderId="12" xfId="0" applyFont="1" applyFill="1" applyBorder="1" applyAlignment="1">
      <alignment vertical="center" wrapText="1"/>
    </xf>
    <xf numFmtId="0" fontId="40" fillId="34" borderId="12" xfId="0" applyFont="1" applyFill="1" applyBorder="1" applyAlignment="1">
      <alignment vertical="center" wrapText="1"/>
    </xf>
    <xf numFmtId="0" fontId="40" fillId="35" borderId="12" xfId="0" applyFont="1" applyFill="1" applyBorder="1" applyAlignment="1">
      <alignment vertical="center" wrapText="1"/>
    </xf>
    <xf numFmtId="0" fontId="40" fillId="33" borderId="12" xfId="0" applyFont="1" applyFill="1" applyBorder="1" applyAlignment="1">
      <alignment vertical="center" wrapText="1"/>
    </xf>
    <xf numFmtId="0" fontId="40" fillId="37" borderId="12" xfId="0" applyFont="1" applyFill="1" applyBorder="1" applyAlignment="1">
      <alignment vertical="center" wrapText="1"/>
    </xf>
    <xf numFmtId="0" fontId="0" fillId="0" borderId="88" xfId="0" applyBorder="1" applyAlignment="1"/>
    <xf numFmtId="0" fontId="2" fillId="3" borderId="16" xfId="0" applyFont="1" applyFill="1" applyBorder="1" applyAlignment="1">
      <alignment vertical="center" wrapText="1"/>
    </xf>
    <xf numFmtId="0" fontId="2" fillId="3" borderId="15" xfId="0" applyFont="1" applyFill="1" applyBorder="1" applyAlignment="1">
      <alignment vertical="center" wrapText="1"/>
    </xf>
    <xf numFmtId="0" fontId="2" fillId="3" borderId="18" xfId="0" applyFont="1" applyFill="1" applyBorder="1" applyAlignment="1">
      <alignment vertical="center" wrapText="1"/>
    </xf>
    <xf numFmtId="0" fontId="2" fillId="44" borderId="16" xfId="0" applyFont="1" applyFill="1" applyBorder="1" applyAlignment="1">
      <alignment vertical="center" wrapText="1"/>
    </xf>
    <xf numFmtId="0" fontId="2" fillId="44" borderId="15" xfId="0" applyFont="1" applyFill="1" applyBorder="1" applyAlignment="1">
      <alignment vertical="center" wrapText="1"/>
    </xf>
    <xf numFmtId="0" fontId="2" fillId="45" borderId="15" xfId="0" applyFont="1" applyFill="1" applyBorder="1" applyAlignment="1">
      <alignment vertical="center" wrapText="1"/>
    </xf>
    <xf numFmtId="0" fontId="2" fillId="45" borderId="18" xfId="0" applyFont="1" applyFill="1" applyBorder="1" applyAlignment="1">
      <alignment vertical="center" wrapText="1"/>
    </xf>
    <xf numFmtId="0" fontId="19" fillId="35" borderId="18" xfId="0" applyFont="1" applyFill="1" applyBorder="1" applyAlignment="1">
      <alignment vertical="center" wrapText="1"/>
    </xf>
    <xf numFmtId="0" fontId="40" fillId="20" borderId="16" xfId="0" applyFont="1" applyFill="1" applyBorder="1" applyAlignment="1">
      <alignment vertical="center" wrapText="1"/>
    </xf>
    <xf numFmtId="0" fontId="40" fillId="20" borderId="15" xfId="0" applyFont="1" applyFill="1" applyBorder="1" applyAlignment="1">
      <alignment vertical="center" wrapText="1"/>
    </xf>
    <xf numFmtId="0" fontId="40" fillId="20" borderId="18" xfId="0" applyFont="1" applyFill="1" applyBorder="1" applyAlignment="1">
      <alignment vertical="center" wrapText="1"/>
    </xf>
    <xf numFmtId="0" fontId="40" fillId="18" borderId="16" xfId="0" applyFont="1" applyFill="1" applyBorder="1" applyAlignment="1">
      <alignment vertical="center" wrapText="1"/>
    </xf>
    <xf numFmtId="0" fontId="40" fillId="18" borderId="15" xfId="0" applyFont="1" applyFill="1" applyBorder="1" applyAlignment="1">
      <alignment vertical="center" wrapText="1"/>
    </xf>
    <xf numFmtId="0" fontId="40" fillId="18" borderId="18" xfId="0" applyFont="1" applyFill="1" applyBorder="1" applyAlignment="1">
      <alignment vertical="center" wrapText="1"/>
    </xf>
    <xf numFmtId="0" fontId="2" fillId="36" borderId="16" xfId="0" applyFont="1" applyFill="1" applyBorder="1" applyAlignment="1">
      <alignment vertical="center" wrapText="1"/>
    </xf>
    <xf numFmtId="0" fontId="2" fillId="36" borderId="15" xfId="0" applyFont="1" applyFill="1" applyBorder="1" applyAlignment="1">
      <alignment vertical="center" wrapText="1"/>
    </xf>
    <xf numFmtId="0" fontId="2" fillId="36" borderId="18" xfId="0" applyFont="1" applyFill="1" applyBorder="1" applyAlignment="1">
      <alignment vertical="center" wrapText="1"/>
    </xf>
    <xf numFmtId="0" fontId="2" fillId="42" borderId="16" xfId="0" applyFont="1" applyFill="1" applyBorder="1" applyAlignment="1">
      <alignment vertical="center" wrapText="1"/>
    </xf>
    <xf numFmtId="0" fontId="2" fillId="42" borderId="15" xfId="0" applyFont="1" applyFill="1" applyBorder="1" applyAlignment="1">
      <alignment vertical="center" wrapText="1"/>
    </xf>
    <xf numFmtId="0" fontId="2" fillId="42" borderId="18" xfId="0" applyFont="1" applyFill="1" applyBorder="1" applyAlignment="1">
      <alignment vertical="center" wrapText="1"/>
    </xf>
  </cellXfs>
  <cellStyles count="4">
    <cellStyle name="Lien hypertexte" xfId="1" builtinId="8"/>
    <cellStyle name="Normal" xfId="0" builtinId="0"/>
    <cellStyle name="Normal 2" xfId="2" xr:uid="{ABE4A7F7-FA8E-4100-9B86-EB79DB133567}"/>
    <cellStyle name="Pourcentage" xfId="3" builtinId="5"/>
  </cellStyles>
  <dxfs count="5393">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bgColor theme="1" tint="0.499984740745262"/>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alignment horizontal="general" vertical="bottom" textRotation="0" wrapText="1" indent="0" justifyLastLine="0" shrinkToFit="0" readingOrder="0"/>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rgb="FF9C0006"/>
      </font>
      <fill>
        <patternFill>
          <bgColor rgb="FFFFC7CE"/>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ill>
        <patternFill patternType="lightDown">
          <fgColor theme="0" tint="-0.34998626667073579"/>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0006"/>
      </font>
      <fill>
        <patternFill>
          <bgColor rgb="FFFFC7CE"/>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auto="1"/>
      </font>
      <fill>
        <patternFill>
          <bgColor theme="0" tint="-0.14996795556505021"/>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auto="1"/>
      </font>
      <fill>
        <patternFill>
          <bgColor theme="0" tint="-0.14996795556505021"/>
        </patternFill>
      </fill>
    </dxf>
    <dxf>
      <font>
        <color rgb="FF9C5700"/>
      </font>
      <fill>
        <patternFill>
          <bgColor rgb="FFFFEB9C"/>
        </patternFill>
      </fill>
    </dxf>
    <dxf>
      <font>
        <color rgb="FF9C0006"/>
      </font>
      <fill>
        <patternFill>
          <bgColor rgb="FFFFC7CE"/>
        </patternFill>
      </fill>
    </dxf>
    <dxf>
      <font>
        <color auto="1"/>
      </font>
      <fill>
        <patternFill>
          <bgColor theme="0" tint="-0.1499679555650502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9C5700"/>
      </font>
      <fill>
        <patternFill>
          <bgColor rgb="FFFFEB9C"/>
        </patternFill>
      </fill>
    </dxf>
    <dxf>
      <font>
        <color auto="1"/>
      </font>
      <fill>
        <patternFill>
          <bgColor theme="0" tint="-0.14996795556505021"/>
        </patternFill>
      </fill>
    </dxf>
    <dxf>
      <font>
        <color rgb="FF9C0006"/>
      </font>
      <fill>
        <patternFill>
          <bgColor rgb="FFFFC7CE"/>
        </patternFill>
      </fill>
    </dxf>
    <dxf>
      <font>
        <color rgb="FF006100"/>
      </font>
      <fill>
        <patternFill>
          <bgColor rgb="FFC6EFCE"/>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sz val="11"/>
        <color theme="0"/>
        <name val="Calibri"/>
        <family val="2"/>
        <scheme val="none"/>
      </font>
      <fill>
        <patternFill patternType="none">
          <fgColor rgb="FF000000"/>
          <bgColor auto="1"/>
        </patternFill>
      </fill>
    </dxf>
    <dxf>
      <font>
        <strike val="0"/>
        <outline val="0"/>
        <shadow val="0"/>
        <u val="none"/>
        <vertAlign val="baseline"/>
        <sz val="11"/>
        <color theme="0"/>
        <name val="Calibri"/>
        <family val="2"/>
        <scheme val="minor"/>
      </font>
      <fill>
        <patternFill patternType="none">
          <fgColor indexed="64"/>
          <bgColor auto="1"/>
        </patternFill>
      </fill>
      <alignment horizontal="general" vertical="bottom" textRotation="0" wrapText="1" indent="0" justifyLastLine="0" shrinkToFit="0" readingOrder="0"/>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numFmt numFmtId="13" formatCode="0%"/>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strike val="0"/>
        <outline val="0"/>
        <shadow val="0"/>
        <u val="none"/>
        <vertAlign val="baseline"/>
        <sz val="11"/>
        <color theme="0"/>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strike val="0"/>
        <outline val="0"/>
        <shadow val="0"/>
        <u val="none"/>
        <vertAlign val="baseline"/>
        <sz val="11"/>
        <color theme="0"/>
        <name val="Calibri"/>
        <family val="2"/>
        <scheme val="minor"/>
      </font>
      <fill>
        <patternFill patternType="none">
          <fgColor indexed="64"/>
          <bgColor auto="1"/>
        </patternFill>
      </fill>
    </dxf>
    <dxf>
      <font>
        <b/>
        <i val="0"/>
        <strike val="0"/>
        <condense val="0"/>
        <extend val="0"/>
        <outline val="0"/>
        <shadow val="0"/>
        <u val="none"/>
        <vertAlign val="baseline"/>
        <sz val="11"/>
        <color theme="0"/>
        <name val="Calibri"/>
        <family val="2"/>
        <scheme val="minor"/>
      </font>
      <fill>
        <patternFill patternType="none">
          <fgColor indexed="64"/>
          <bgColor auto="1"/>
        </patternFill>
      </fill>
      <alignment horizontal="general" vertical="top" textRotation="0" wrapText="0" indent="0" justifyLastLine="0" shrinkToFit="0" readingOrder="0"/>
    </dxf>
    <dxf>
      <font>
        <strike val="0"/>
        <outline val="0"/>
        <shadow val="0"/>
        <u val="none"/>
        <vertAlign val="baseline"/>
        <sz val="11"/>
        <color rgb="FFFFFFFF"/>
        <name val="Calibri"/>
        <family val="2"/>
        <scheme val="none"/>
      </font>
      <fill>
        <patternFill patternType="none">
          <fgColor rgb="FF000000"/>
          <bgColor auto="1"/>
        </patternFill>
      </fill>
    </dxf>
    <dxf>
      <font>
        <strike val="0"/>
        <outline val="0"/>
        <shadow val="0"/>
        <u val="none"/>
        <vertAlign val="baseline"/>
        <sz val="11"/>
        <color theme="0"/>
        <name val="Calibri"/>
        <family val="2"/>
        <scheme val="minor"/>
      </font>
      <fill>
        <patternFill patternType="none">
          <fgColor indexed="64"/>
          <bgColor auto="1"/>
        </patternFill>
      </fill>
      <alignment horizontal="general" vertical="bottom" textRotation="0" wrapText="1" indent="0" justifyLastLine="0" shrinkToFit="0" readingOrder="0"/>
    </dxf>
    <dxf>
      <font>
        <sz val="10"/>
      </font>
      <fill>
        <patternFill patternType="none">
          <fgColor indexed="64"/>
          <bgColor indexed="65"/>
        </patternFill>
      </fill>
      <alignment horizontal="general" vertical="center" textRotation="0" wrapText="1" indent="0" justifyLastLine="0" shrinkToFit="0" readingOrder="0"/>
      <border diagonalUp="0" diagonalDown="0">
        <left/>
        <right style="double">
          <color rgb="FF000000"/>
        </right>
        <top/>
        <bottom style="medium">
          <color rgb="FF000000"/>
        </bottom>
        <vertical/>
        <horizontal/>
      </border>
    </dxf>
    <dxf>
      <font>
        <sz val="10"/>
      </font>
      <fill>
        <patternFill patternType="none">
          <fgColor indexed="64"/>
          <bgColor indexed="65"/>
        </patternFill>
      </fill>
      <alignment horizontal="general" vertical="center" textRotation="0" wrapText="1" indent="0" justifyLastLine="0" shrinkToFit="0" readingOrder="0"/>
      <border diagonalUp="0" diagonalDown="0">
        <left/>
        <right style="double">
          <color rgb="FF000000"/>
        </right>
        <top/>
        <bottom style="medium">
          <color rgb="FF000000"/>
        </bottom>
        <vertical/>
        <horizontal/>
      </border>
    </dxf>
    <dxf>
      <fill>
        <patternFill patternType="none">
          <fgColor indexed="64"/>
          <bgColor auto="1"/>
        </patternFill>
      </fill>
    </dxf>
    <dxf>
      <border outline="0">
        <left style="thin">
          <color indexed="64"/>
        </left>
        <top style="thin">
          <color indexed="64"/>
        </top>
        <bottom style="thin">
          <color indexed="64"/>
        </bottom>
      </border>
    </dxf>
    <dxf>
      <fill>
        <patternFill patternType="none">
          <fgColor indexed="64"/>
          <bgColor auto="1"/>
        </patternFill>
      </fill>
    </dxf>
    <dxf>
      <border outline="0">
        <bottom style="thin">
          <color indexed="64"/>
        </bottom>
      </border>
    </dxf>
    <dxf>
      <font>
        <b val="0"/>
        <i val="0"/>
        <strike val="0"/>
        <condense val="0"/>
        <extend val="0"/>
        <outline val="0"/>
        <shadow val="0"/>
        <u val="none"/>
        <vertAlign val="baseline"/>
        <sz val="10"/>
        <color rgb="FF002060"/>
        <name val="Arial"/>
        <family val="2"/>
        <scheme val="none"/>
      </font>
      <fill>
        <patternFill patternType="solid">
          <fgColor indexed="64"/>
          <bgColor theme="4" tint="0.79998168889431442"/>
        </patternFill>
      </fill>
      <alignment horizontal="center" vertical="center" textRotation="0" wrapText="1" indent="0" justifyLastLine="0" shrinkToFit="0" readingOrder="0"/>
    </dxf>
  </dxfs>
  <tableStyles count="0" defaultTableStyle="TableStyleMedium2" defaultPivotStyle="PivotStyleLight16"/>
  <colors>
    <mruColors>
      <color rgb="FF1F4E78"/>
      <color rgb="FF000000"/>
      <color rgb="FF636363"/>
      <color rgb="FF9E480E"/>
      <color rgb="FFFF3F3F"/>
      <color rgb="FFFFB3B3"/>
      <color rgb="FFED7D31"/>
      <color rgb="FFD20000"/>
      <color rgb="FFFF0000"/>
      <color rgb="FFE739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sheetMetadata" Target="metadata.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microsoft.com/office/2017/10/relationships/person" Target="persons/perso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FR" baseline="0"/>
              <a:t>Impact et conclusions de la revue de prescription sur le nombre de MPI par système (ensemble des prescriptions auditées)</a:t>
            </a:r>
          </a:p>
          <a:p>
            <a:pPr algn="ctr">
              <a:defRPr/>
            </a:pPr>
            <a:r>
              <a:rPr lang="fr-FR" baseline="0"/>
              <a:t> </a:t>
            </a:r>
          </a:p>
        </c:rich>
      </c:tx>
      <c:layout>
        <c:manualLayout>
          <c:xMode val="edge"/>
          <c:yMode val="edge"/>
          <c:x val="0.16826817297946522"/>
          <c:y val="2.072477117719001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921306428315184"/>
          <c:y val="0.15252886688781023"/>
          <c:w val="0.73376814812245128"/>
          <c:h val="0.69391687595445561"/>
        </c:manualLayout>
      </c:layout>
      <c:barChart>
        <c:barDir val="bar"/>
        <c:grouping val="stacked"/>
        <c:varyColors val="0"/>
        <c:ser>
          <c:idx val="1"/>
          <c:order val="1"/>
          <c:tx>
            <c:strRef>
              <c:f>'SYNTHESE DES RESULTATS_MPI'!$AG$30</c:f>
              <c:strCache>
                <c:ptCount val="1"/>
                <c:pt idx="0">
                  <c:v>Modifié suite à la revue de prescription</c:v>
                </c:pt>
              </c:strCache>
            </c:strRef>
          </c:tx>
          <c:spPr>
            <a:solidFill>
              <a:schemeClr val="accent6">
                <a:lumMod val="75000"/>
              </a:schemeClr>
            </a:solidFill>
            <a:ln>
              <a:noFill/>
            </a:ln>
            <a:effectLst>
              <a:outerShdw blurRad="50800" dist="50800" dir="5400000" sx="1000" sy="1000" algn="ctr" rotWithShape="0">
                <a:srgbClr val="000000">
                  <a:alpha val="43137"/>
                </a:srgbClr>
              </a:outerShdw>
              <a:softEdge rad="0"/>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RESULTATS_MPI'!$AD$31:$AD$43</c15:sqref>
                  </c15:fullRef>
                </c:ext>
              </c:extLst>
              <c:f>'SYNTHESE DES RESULTATS_MPI'!$AD$31:$AD$42</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RESULTATS_MPI'!$AG$31:$AG$43</c15:sqref>
                  </c15:fullRef>
                </c:ext>
              </c:extLst>
              <c:f>'SYNTHESE DES RESULTATS_MPI'!$AG$31:$AG$42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305-4719-AF44-A89FB47E247F}"/>
            </c:ext>
          </c:extLst>
        </c:ser>
        <c:ser>
          <c:idx val="3"/>
          <c:order val="2"/>
          <c:tx>
            <c:strRef>
              <c:f>'SYNTHESE DES RESULTATS_MPI'!$AH$30</c:f>
              <c:strCache>
                <c:ptCount val="1"/>
                <c:pt idx="0">
                  <c:v>Justifié avant la revue de prescription</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RESULTATS_MPI'!$AD$31:$AD$43</c15:sqref>
                  </c15:fullRef>
                </c:ext>
              </c:extLst>
              <c:f>'SYNTHESE DES RESULTATS_MPI'!$AD$31:$AD$42</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RESULTATS_MPI'!$AH$31:$AH$43</c15:sqref>
                  </c15:fullRef>
                </c:ext>
              </c:extLst>
              <c:f>'SYNTHESE DES RESULTATS_MPI'!$AH$31:$AH$42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305-4719-AF44-A89FB47E247F}"/>
            </c:ext>
          </c:extLst>
        </c:ser>
        <c:ser>
          <c:idx val="2"/>
          <c:order val="3"/>
          <c:tx>
            <c:strRef>
              <c:f>'SYNTHESE DES RESULTATS_MPI'!$AF$30</c:f>
              <c:strCache>
                <c:ptCount val="1"/>
                <c:pt idx="0">
                  <c:v>Non modifié ou sans information suite à la revue de prescription</c:v>
                </c:pt>
              </c:strCache>
            </c:strRef>
          </c:tx>
          <c:spPr>
            <a:solidFill>
              <a:srgbClr val="FFB3B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RESULTATS_MPI'!$AD$31:$AD$43</c15:sqref>
                  </c15:fullRef>
                </c:ext>
              </c:extLst>
              <c:f>'SYNTHESE DES RESULTATS_MPI'!$AD$31:$AD$42</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RESULTATS_MPI'!$AF$31:$AF$43</c15:sqref>
                  </c15:fullRef>
                </c:ext>
              </c:extLst>
              <c:f>'SYNTHESE DES RESULTATS_MPI'!$AF$31:$AF$42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E305-4719-AF44-A89FB47E247F}"/>
            </c:ext>
          </c:extLst>
        </c:ser>
        <c:ser>
          <c:idx val="4"/>
          <c:order val="4"/>
          <c:tx>
            <c:strRef>
              <c:f>'SYNTHESE DES RESULTATS_MPI'!$AI$30</c:f>
              <c:strCache>
                <c:ptCount val="1"/>
                <c:pt idx="0">
                  <c:v>Non revu et non justifié</c:v>
                </c:pt>
              </c:strCache>
            </c:strRef>
          </c:tx>
          <c:spPr>
            <a:solidFill>
              <a:srgbClr val="D2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RESULTATS_MPI'!$AD$31:$AD$43</c15:sqref>
                  </c15:fullRef>
                </c:ext>
              </c:extLst>
              <c:f>'SYNTHESE DES RESULTATS_MPI'!$AD$31:$AD$42</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RESULTATS_MPI'!$AI$31:$AI$43</c15:sqref>
                  </c15:fullRef>
                </c:ext>
              </c:extLst>
              <c:f>'SYNTHESE DES RESULTATS_MPI'!$AI$31:$AI$42</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E305-4719-AF44-A89FB47E247F}"/>
            </c:ext>
          </c:extLst>
        </c:ser>
        <c:dLbls>
          <c:showLegendKey val="0"/>
          <c:showVal val="0"/>
          <c:showCatName val="0"/>
          <c:showSerName val="0"/>
          <c:showPercent val="0"/>
          <c:showBubbleSize val="0"/>
        </c:dLbls>
        <c:gapWidth val="150"/>
        <c:overlap val="100"/>
        <c:axId val="1753766880"/>
        <c:axId val="1753772704"/>
        <c:extLst>
          <c:ext xmlns:c15="http://schemas.microsoft.com/office/drawing/2012/chart" uri="{02D57815-91ED-43cb-92C2-25804820EDAC}">
            <c15:filteredBarSeries>
              <c15:ser>
                <c:idx val="0"/>
                <c:order val="0"/>
                <c:tx>
                  <c:strRef>
                    <c:extLst>
                      <c:ext uri="{02D57815-91ED-43cb-92C2-25804820EDAC}">
                        <c15:formulaRef>
                          <c15:sqref>'SYNTHESE DES RESULTATS_MPI'!$AE$30</c15:sqref>
                        </c15:formulaRef>
                      </c:ext>
                    </c:extLst>
                    <c:strCache>
                      <c:ptCount val="1"/>
                      <c:pt idx="0">
                        <c:v>pas de proposition de modification</c:v>
                      </c:pt>
                    </c:strCache>
                  </c:strRef>
                </c:tx>
                <c:spPr>
                  <a:solidFill>
                    <a:schemeClr val="bg1">
                      <a:lumMod val="85000"/>
                    </a:schemeClr>
                  </a:solidFill>
                  <a:ln>
                    <a:noFill/>
                  </a:ln>
                  <a:effectLst/>
                </c:spPr>
                <c:invertIfNegative val="0"/>
                <c:cat>
                  <c:strRef>
                    <c:extLst>
                      <c:ext uri="{02D57815-91ED-43cb-92C2-25804820EDAC}">
                        <c15:fullRef>
                          <c15:sqref>'SYNTHESE DES RESULTATS_MPI'!$AD$31:$AD$43</c15:sqref>
                        </c15:fullRef>
                        <c15:formulaRef>
                          <c15:sqref>'SYNTHESE DES RESULTATS_MPI'!$AD$31:$AD$42</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uri="{02D57815-91ED-43cb-92C2-25804820EDAC}">
                        <c15:fullRef>
                          <c15:sqref>'SYNTHESE DES RESULTATS_MPI'!$AE$31:$AE$43</c15:sqref>
                        </c15:fullRef>
                        <c15:formulaRef>
                          <c15:sqref>'SYNTHESE DES RESULTATS_MPI'!$AE$31:$AE$42</c15:sqref>
                        </c15:formulaRef>
                      </c:ext>
                    </c:extLst>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E305-4719-AF44-A89FB47E247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'SYNTHESE DES RESULTATS_MPI'!$AJ$30</c15:sqref>
                        </c15:formulaRef>
                      </c:ext>
                    </c:extLst>
                    <c:strCache>
                      <c:ptCount val="1"/>
                      <c:pt idx="0">
                        <c:v>nb d'items</c:v>
                      </c:pt>
                    </c:strCache>
                  </c:strRef>
                </c:tx>
                <c:spPr>
                  <a:solidFill>
                    <a:schemeClr val="accent6"/>
                  </a:solidFill>
                  <a:ln>
                    <a:noFill/>
                  </a:ln>
                  <a:effectLst/>
                </c:spPr>
                <c:invertIfNegative val="0"/>
                <c:cat>
                  <c:strRef>
                    <c:extLst>
                      <c:ext xmlns:c15="http://schemas.microsoft.com/office/drawing/2012/chart" uri="{02D57815-91ED-43cb-92C2-25804820EDAC}">
                        <c15:fullRef>
                          <c15:sqref>'SYNTHESE DES RESULTATS_MPI'!$AD$31:$AD$43</c15:sqref>
                        </c15:fullRef>
                        <c15:formulaRef>
                          <c15:sqref>'SYNTHESE DES RESULTATS_MPI'!$AD$31:$AD$42</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RESULTATS_MPI'!$AJ$31:$AJ$43</c15:sqref>
                        </c15:fullRef>
                        <c15:formulaRef>
                          <c15:sqref>'SYNTHESE DES RESULTATS_MPI'!$AJ$31:$AJ$42</c15:sqref>
                        </c15:formulaRef>
                      </c:ext>
                    </c:extLst>
                    <c:numCache>
                      <c:formatCode>General</c:formatCode>
                      <c:ptCount val="12"/>
                      <c:pt idx="0">
                        <c:v>6</c:v>
                      </c:pt>
                      <c:pt idx="1">
                        <c:v>6</c:v>
                      </c:pt>
                      <c:pt idx="2">
                        <c:v>7</c:v>
                      </c:pt>
                      <c:pt idx="3">
                        <c:v>3</c:v>
                      </c:pt>
                      <c:pt idx="4">
                        <c:v>2</c:v>
                      </c:pt>
                      <c:pt idx="5">
                        <c:v>3</c:v>
                      </c:pt>
                      <c:pt idx="6">
                        <c:v>2</c:v>
                      </c:pt>
                      <c:pt idx="7">
                        <c:v>2</c:v>
                      </c:pt>
                      <c:pt idx="8">
                        <c:v>2</c:v>
                      </c:pt>
                      <c:pt idx="9">
                        <c:v>3</c:v>
                      </c:pt>
                      <c:pt idx="10">
                        <c:v>1</c:v>
                      </c:pt>
                      <c:pt idx="11">
                        <c:v>2</c:v>
                      </c:pt>
                    </c:numCache>
                  </c:numRef>
                </c:val>
                <c:extLst xmlns:c15="http://schemas.microsoft.com/office/drawing/2012/chart">
                  <c:ext xmlns:c16="http://schemas.microsoft.com/office/drawing/2014/chart" uri="{C3380CC4-5D6E-409C-BE32-E72D297353CC}">
                    <c16:uniqueId val="{00000005-E305-4719-AF44-A89FB47E247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'SYNTHESE DES RESULTATS_MPI'!$AK$30</c15:sqref>
                        </c15:formulaRef>
                      </c:ext>
                    </c:extLst>
                    <c:strCache>
                      <c:ptCount val="1"/>
                      <c:pt idx="0">
                        <c:v>% MPI modifiés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'SYNTHESE DES RESULTATS_MPI'!$AD$31:$AD$43</c15:sqref>
                        </c15:fullRef>
                        <c15:formulaRef>
                          <c15:sqref>'SYNTHESE DES RESULTATS_MPI'!$AD$31:$AD$42</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RESULTATS_MPI'!$AK$31:$AK$43</c15:sqref>
                        </c15:fullRef>
                        <c15:formulaRef>
                          <c15:sqref>'SYNTHESE DES RESULTATS_MPI'!$AK$31:$AK$42</c15:sqref>
                        </c15:formulaRef>
                      </c:ext>
                    </c:extLst>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6-E305-4719-AF44-A89FB47E247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'SYNTHESE DES RESULTATS_MPI'!$AL$30</c15:sqref>
                        </c15:formulaRef>
                      </c:ext>
                    </c:extLst>
                    <c:strCache>
                      <c:ptCount val="1"/>
                      <c:pt idx="0">
                        <c:v>% MPI modifiés acceptés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'SYNTHESE DES RESULTATS_MPI'!$AD$31:$AD$43</c15:sqref>
                        </c15:fullRef>
                        <c15:formulaRef>
                          <c15:sqref>'SYNTHESE DES RESULTATS_MPI'!$AD$31:$AD$42</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RESULTATS_MPI'!$AL$31:$AL$43</c15:sqref>
                        </c15:fullRef>
                        <c15:formulaRef>
                          <c15:sqref>'SYNTHESE DES RESULTATS_MPI'!$AL$31:$AL$42</c15:sqref>
                        </c15:formulaRef>
                      </c:ext>
                    </c:extLst>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7-E305-4719-AF44-A89FB47E247F}"/>
                  </c:ext>
                </c:extLst>
              </c15:ser>
            </c15:filteredBarSeries>
          </c:ext>
        </c:extLst>
      </c:barChart>
      <c:catAx>
        <c:axId val="1753766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72704"/>
        <c:crosses val="autoZero"/>
        <c:auto val="1"/>
        <c:lblAlgn val="ctr"/>
        <c:lblOffset val="100"/>
        <c:noMultiLvlLbl val="0"/>
      </c:catAx>
      <c:valAx>
        <c:axId val="1753772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66880"/>
        <c:crosses val="max"/>
        <c:crossBetween val="between"/>
        <c:majorUnit val="1"/>
      </c:valAx>
      <c:spPr>
        <a:noFill/>
        <a:ln>
          <a:noFill/>
        </a:ln>
        <a:effectLst/>
      </c:spPr>
    </c:plotArea>
    <c:legend>
      <c:legendPos val="b"/>
      <c:layout>
        <c:manualLayout>
          <c:xMode val="edge"/>
          <c:yMode val="edge"/>
          <c:x val="0"/>
          <c:y val="0.91332747940547299"/>
          <c:w val="0.99671804621896287"/>
          <c:h val="7.124962343269956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urinaire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D966"/>
            </a:solidFill>
            <a:ln>
              <a:noFill/>
            </a:ln>
            <a:effectLst/>
          </c:spPr>
          <c:invertIfNegative val="0"/>
          <c:cat>
            <c:strRef>
              <c:f>'SYNTHESE DES RESULTATS_MPI'!$C$94:$C$95</c:f>
              <c:strCache>
                <c:ptCount val="2"/>
                <c:pt idx="0">
                  <c:v>MPI_30</c:v>
                </c:pt>
                <c:pt idx="1">
                  <c:v>MPI_31</c:v>
                </c:pt>
              </c:strCache>
            </c:strRef>
          </c:cat>
          <c:val>
            <c:numRef>
              <c:f>'SYNTHESE DES RESULTATS_MPI'!$L$94:$L$95</c:f>
              <c:numCache>
                <c:formatCode>General</c:formatCode>
                <c:ptCount val="2"/>
                <c:pt idx="0">
                  <c:v>0</c:v>
                </c:pt>
                <c:pt idx="1">
                  <c:v>0</c:v>
                </c:pt>
              </c:numCache>
            </c:numRef>
          </c:val>
          <c:extLst>
            <c:ext xmlns:c16="http://schemas.microsoft.com/office/drawing/2014/chart" uri="{C3380CC4-5D6E-409C-BE32-E72D297353CC}">
              <c16:uniqueId val="{00000000-7B25-49ED-94E6-DE579AA45118}"/>
            </c:ext>
          </c:extLst>
        </c:ser>
        <c:dLbls>
          <c:showLegendKey val="0"/>
          <c:showVal val="0"/>
          <c:showCatName val="0"/>
          <c:showSerName val="0"/>
          <c:showPercent val="0"/>
          <c:showBubbleSize val="0"/>
        </c:dLbls>
        <c:gapWidth val="500"/>
        <c:overlap val="-27"/>
        <c:axId val="2104256768"/>
        <c:axId val="2104253440"/>
      </c:barChart>
      <c:catAx>
        <c:axId val="21042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53440"/>
        <c:crosses val="autoZero"/>
        <c:auto val="1"/>
        <c:lblAlgn val="ctr"/>
        <c:lblOffset val="100"/>
        <c:noMultiLvlLbl val="0"/>
      </c:catAx>
      <c:valAx>
        <c:axId val="2104253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5676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a:t>
            </a:r>
            <a:r>
              <a:rPr lang="fr-FR" b="1" u="sng" baseline="0"/>
              <a:t> endocrinien</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5229201001037665E-2"/>
          <c:y val="0.21363774733637747"/>
          <c:w val="0.88213514008423366"/>
          <c:h val="0.63294814175625302"/>
        </c:manualLayout>
      </c:layout>
      <c:barChart>
        <c:barDir val="col"/>
        <c:grouping val="clustered"/>
        <c:varyColors val="0"/>
        <c:ser>
          <c:idx val="0"/>
          <c:order val="0"/>
          <c:spPr>
            <a:solidFill>
              <a:srgbClr val="17A17D"/>
            </a:solidFill>
            <a:ln>
              <a:noFill/>
            </a:ln>
            <a:effectLst/>
          </c:spPr>
          <c:invertIfNegative val="0"/>
          <c:cat>
            <c:strRef>
              <c:f>'SYNTHESE DES RESULTATS_MPI'!$C$96:$C$97</c:f>
              <c:strCache>
                <c:ptCount val="2"/>
                <c:pt idx="0">
                  <c:v>MPI_32</c:v>
                </c:pt>
                <c:pt idx="1">
                  <c:v>MPI_33</c:v>
                </c:pt>
              </c:strCache>
            </c:strRef>
          </c:cat>
          <c:val>
            <c:numRef>
              <c:f>'SYNTHESE DES RESULTATS_MPI'!$L$96:$L$97</c:f>
              <c:numCache>
                <c:formatCode>General</c:formatCode>
                <c:ptCount val="2"/>
                <c:pt idx="0">
                  <c:v>0</c:v>
                </c:pt>
                <c:pt idx="1">
                  <c:v>0</c:v>
                </c:pt>
              </c:numCache>
            </c:numRef>
          </c:val>
          <c:extLst>
            <c:ext xmlns:c16="http://schemas.microsoft.com/office/drawing/2014/chart" uri="{C3380CC4-5D6E-409C-BE32-E72D297353CC}">
              <c16:uniqueId val="{00000000-B3C8-42F5-AF36-72970E3B4912}"/>
            </c:ext>
          </c:extLst>
        </c:ser>
        <c:dLbls>
          <c:showLegendKey val="0"/>
          <c:showVal val="0"/>
          <c:showCatName val="0"/>
          <c:showSerName val="0"/>
          <c:showPercent val="0"/>
          <c:showBubbleSize val="0"/>
        </c:dLbls>
        <c:gapWidth val="500"/>
        <c:overlap val="-27"/>
        <c:axId val="2098803536"/>
        <c:axId val="2098790640"/>
      </c:barChart>
      <c:catAx>
        <c:axId val="209880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0640"/>
        <c:crosses val="autoZero"/>
        <c:auto val="1"/>
        <c:lblAlgn val="ctr"/>
        <c:lblOffset val="100"/>
        <c:noMultiLvlLbl val="0"/>
      </c:catAx>
      <c:valAx>
        <c:axId val="2098790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80353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Antalgiques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EC9E9E"/>
            </a:solidFill>
            <a:ln>
              <a:noFill/>
            </a:ln>
            <a:effectLst/>
          </c:spPr>
          <c:invertIfNegative val="0"/>
          <c:cat>
            <c:strRef>
              <c:f>'SYNTHESE DES RESULTATS_MPI'!$C$98:$C$100</c:f>
              <c:strCache>
                <c:ptCount val="3"/>
                <c:pt idx="0">
                  <c:v>MPI_34</c:v>
                </c:pt>
                <c:pt idx="1">
                  <c:v>MPI_35</c:v>
                </c:pt>
                <c:pt idx="2">
                  <c:v>MPI_36</c:v>
                </c:pt>
              </c:strCache>
            </c:strRef>
          </c:cat>
          <c:val>
            <c:numRef>
              <c:f>'SYNTHESE DES RESULTATS_MPI'!$L$98:$L$100</c:f>
              <c:numCache>
                <c:formatCode>General</c:formatCode>
                <c:ptCount val="3"/>
                <c:pt idx="0">
                  <c:v>0</c:v>
                </c:pt>
                <c:pt idx="1">
                  <c:v>0</c:v>
                </c:pt>
                <c:pt idx="2">
                  <c:v>0</c:v>
                </c:pt>
              </c:numCache>
            </c:numRef>
          </c:val>
          <c:extLst>
            <c:ext xmlns:c16="http://schemas.microsoft.com/office/drawing/2014/chart" uri="{C3380CC4-5D6E-409C-BE32-E72D297353CC}">
              <c16:uniqueId val="{00000000-2ECF-405E-AA7B-C3078DFBD6A4}"/>
            </c:ext>
          </c:extLst>
        </c:ser>
        <c:dLbls>
          <c:showLegendKey val="0"/>
          <c:showVal val="0"/>
          <c:showCatName val="0"/>
          <c:showSerName val="0"/>
          <c:showPercent val="0"/>
          <c:showBubbleSize val="0"/>
        </c:dLbls>
        <c:gapWidth val="400"/>
        <c:overlap val="-27"/>
        <c:axId val="2104265920"/>
        <c:axId val="2104270496"/>
      </c:barChart>
      <c:catAx>
        <c:axId val="210426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70496"/>
        <c:crosses val="autoZero"/>
        <c:auto val="1"/>
        <c:lblAlgn val="ctr"/>
        <c:lblOffset val="100"/>
        <c:noMultiLvlLbl val="0"/>
      </c:catAx>
      <c:valAx>
        <c:axId val="2104270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6592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Charge anticholinergique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2334169285862898E-2"/>
          <c:y val="0.17191193511008113"/>
          <c:w val="0.91541270136782271"/>
          <c:h val="0.7205642284285727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1414AC"/>
              </a:solidFill>
              <a:ln>
                <a:noFill/>
              </a:ln>
              <a:effectLst/>
            </c:spPr>
            <c:extLst>
              <c:ext xmlns:c16="http://schemas.microsoft.com/office/drawing/2014/chart" uri="{C3380CC4-5D6E-409C-BE32-E72D297353CC}">
                <c16:uniqueId val="{00000001-EFC2-46A9-BF60-C1C270552BB5}"/>
              </c:ext>
            </c:extLst>
          </c:dPt>
          <c:cat>
            <c:strRef>
              <c:f>'SYNTHESE DES RESULTATS_MPI'!$C$101</c:f>
              <c:strCache>
                <c:ptCount val="1"/>
                <c:pt idx="0">
                  <c:v>MPI_37</c:v>
                </c:pt>
              </c:strCache>
            </c:strRef>
          </c:cat>
          <c:val>
            <c:numRef>
              <c:f>'SYNTHESE DES RESULTATS_MPI'!$L$101</c:f>
              <c:numCache>
                <c:formatCode>General</c:formatCode>
                <c:ptCount val="1"/>
                <c:pt idx="0">
                  <c:v>0</c:v>
                </c:pt>
              </c:numCache>
            </c:numRef>
          </c:val>
          <c:extLst>
            <c:ext xmlns:c16="http://schemas.microsoft.com/office/drawing/2014/chart" uri="{C3380CC4-5D6E-409C-BE32-E72D297353CC}">
              <c16:uniqueId val="{00000002-EFC2-46A9-BF60-C1C270552BB5}"/>
            </c:ext>
          </c:extLst>
        </c:ser>
        <c:dLbls>
          <c:showLegendKey val="0"/>
          <c:showVal val="0"/>
          <c:showCatName val="0"/>
          <c:showSerName val="0"/>
          <c:showPercent val="0"/>
          <c:showBubbleSize val="0"/>
        </c:dLbls>
        <c:gapWidth val="500"/>
        <c:axId val="2112838096"/>
        <c:axId val="2112836016"/>
      </c:barChart>
      <c:catAx>
        <c:axId val="211283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36016"/>
        <c:crosses val="autoZero"/>
        <c:auto val="1"/>
        <c:lblAlgn val="ctr"/>
        <c:lblOffset val="100"/>
        <c:noMultiLvlLbl val="0"/>
      </c:catAx>
      <c:valAx>
        <c:axId val="2112836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3809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Associations</a:t>
            </a:r>
            <a:r>
              <a:rPr lang="fr-FR" b="1" u="sng" baseline="0"/>
              <a:t> médicamenteuses</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725B"/>
            </a:solidFill>
            <a:ln>
              <a:noFill/>
            </a:ln>
            <a:effectLst/>
          </c:spPr>
          <c:invertIfNegative val="0"/>
          <c:cat>
            <c:strRef>
              <c:f>'SYNTHESE DES RESULTATS_MPI'!$C$102:$C$103</c:f>
              <c:strCache>
                <c:ptCount val="2"/>
                <c:pt idx="0">
                  <c:v>MPI_38</c:v>
                </c:pt>
                <c:pt idx="1">
                  <c:v>MPI_39</c:v>
                </c:pt>
              </c:strCache>
            </c:strRef>
          </c:cat>
          <c:val>
            <c:numRef>
              <c:f>'SYNTHESE DES RESULTATS_MPI'!$L$102:$L$103</c:f>
              <c:numCache>
                <c:formatCode>General</c:formatCode>
                <c:ptCount val="2"/>
                <c:pt idx="0">
                  <c:v>0</c:v>
                </c:pt>
                <c:pt idx="1">
                  <c:v>0</c:v>
                </c:pt>
              </c:numCache>
            </c:numRef>
          </c:val>
          <c:extLst>
            <c:ext xmlns:c16="http://schemas.microsoft.com/office/drawing/2014/chart" uri="{C3380CC4-5D6E-409C-BE32-E72D297353CC}">
              <c16:uniqueId val="{00000000-4AF3-4DB9-91DB-A3B03BE6399A}"/>
            </c:ext>
          </c:extLst>
        </c:ser>
        <c:dLbls>
          <c:showLegendKey val="0"/>
          <c:showVal val="0"/>
          <c:showCatName val="0"/>
          <c:showSerName val="0"/>
          <c:showPercent val="0"/>
          <c:showBubbleSize val="0"/>
        </c:dLbls>
        <c:gapWidth val="500"/>
        <c:axId val="2104204352"/>
        <c:axId val="2104208928"/>
      </c:barChart>
      <c:catAx>
        <c:axId val="210420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08928"/>
        <c:crosses val="autoZero"/>
        <c:auto val="1"/>
        <c:lblAlgn val="ctr"/>
        <c:lblOffset val="100"/>
        <c:noMultiLvlLbl val="0"/>
      </c:catAx>
      <c:valAx>
        <c:axId val="210420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043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MPI par système (ensemble des </a:t>
            </a:r>
            <a:r>
              <a:rPr lang="fr-FR" baseline="0"/>
              <a:t>prescriptions auditées)</a:t>
            </a:r>
            <a:endParaRPr lang="fr-FR"/>
          </a:p>
        </c:rich>
      </c:tx>
      <c:layout>
        <c:manualLayout>
          <c:xMode val="edge"/>
          <c:yMode val="edge"/>
          <c:x val="0.19690588582751054"/>
          <c:y val="5.60551386752770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980358021252509"/>
          <c:y val="0.14835649973015572"/>
          <c:w val="0.71579741860414581"/>
          <c:h val="0.72106911442716426"/>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RESULTATS_MPI'!$C$31:$C$42</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f>'SYNTHESE DES RESULTATS_MPI'!$F$31:$F$42</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9240-4F78-A1D9-3BA1159FF323}"/>
            </c:ext>
          </c:extLst>
        </c:ser>
        <c:dLbls>
          <c:showLegendKey val="0"/>
          <c:showVal val="0"/>
          <c:showCatName val="0"/>
          <c:showSerName val="0"/>
          <c:showPercent val="0"/>
          <c:showBubbleSize val="0"/>
        </c:dLbls>
        <c:gapWidth val="182"/>
        <c:axId val="853990704"/>
        <c:axId val="853990288"/>
        <c:extLst/>
      </c:barChart>
      <c:catAx>
        <c:axId val="853990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53990288"/>
        <c:crosses val="autoZero"/>
        <c:auto val="1"/>
        <c:lblAlgn val="ctr"/>
        <c:lblOffset val="100"/>
        <c:noMultiLvlLbl val="0"/>
      </c:catAx>
      <c:valAx>
        <c:axId val="85399028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3990704"/>
        <c:crosses val="max"/>
        <c:crossBetween val="between"/>
        <c:minorUnit val="0.4"/>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REPARTITION DES PRESCRIPTIONS EN FONCTION</a:t>
            </a:r>
            <a:r>
              <a:rPr lang="fr-FR" baseline="0"/>
              <a:t> DU NOMBRE DE MPI</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tx>
            <c:strRef>
              <c:f>'SYNTHESE DES RESULTATS_MPI'!$AF$21</c:f>
              <c:strCache>
                <c:ptCount val="1"/>
                <c:pt idx="0">
                  <c:v>Nombre de prescription </c:v>
                </c:pt>
              </c:strCache>
            </c:strRef>
          </c:tx>
          <c:dPt>
            <c:idx val="0"/>
            <c:bubble3D val="0"/>
            <c:spPr>
              <a:solidFill>
                <a:schemeClr val="accent6"/>
              </a:solidFill>
              <a:ln w="19050">
                <a:solidFill>
                  <a:schemeClr val="lt1"/>
                </a:solidFill>
              </a:ln>
              <a:effectLst/>
            </c:spPr>
            <c:extLst>
              <c:ext xmlns:c16="http://schemas.microsoft.com/office/drawing/2014/chart" uri="{C3380CC4-5D6E-409C-BE32-E72D297353CC}">
                <c16:uniqueId val="{00000001-ADF5-495E-B06B-BBCEFB0EAEE4}"/>
              </c:ext>
            </c:extLst>
          </c:dPt>
          <c:dPt>
            <c:idx val="1"/>
            <c:bubble3D val="0"/>
            <c:spPr>
              <a:solidFill>
                <a:srgbClr val="FFC000"/>
              </a:solidFill>
              <a:ln w="19050">
                <a:solidFill>
                  <a:schemeClr val="lt1"/>
                </a:solidFill>
              </a:ln>
              <a:effectLst/>
            </c:spPr>
            <c:extLst>
              <c:ext xmlns:c16="http://schemas.microsoft.com/office/drawing/2014/chart" uri="{C3380CC4-5D6E-409C-BE32-E72D297353CC}">
                <c16:uniqueId val="{00000003-FF06-435B-98C7-FA054D39DA4E}"/>
              </c:ext>
            </c:extLst>
          </c:dPt>
          <c:dPt>
            <c:idx val="2"/>
            <c:bubble3D val="0"/>
            <c:spPr>
              <a:solidFill>
                <a:srgbClr val="ED7D31"/>
              </a:solidFill>
              <a:ln w="19050">
                <a:solidFill>
                  <a:schemeClr val="lt1"/>
                </a:solidFill>
              </a:ln>
              <a:effectLst/>
            </c:spPr>
            <c:extLst>
              <c:ext xmlns:c16="http://schemas.microsoft.com/office/drawing/2014/chart" uri="{C3380CC4-5D6E-409C-BE32-E72D297353CC}">
                <c16:uniqueId val="{00000005-FF06-435B-98C7-FA054D39DA4E}"/>
              </c:ext>
            </c:extLst>
          </c:dPt>
          <c:dPt>
            <c:idx val="3"/>
            <c:bubble3D val="0"/>
            <c:spPr>
              <a:solidFill>
                <a:srgbClr val="FFB3B3"/>
              </a:solidFill>
              <a:ln w="19050">
                <a:solidFill>
                  <a:schemeClr val="lt1"/>
                </a:solidFill>
              </a:ln>
              <a:effectLst/>
            </c:spPr>
            <c:extLst>
              <c:ext xmlns:c16="http://schemas.microsoft.com/office/drawing/2014/chart" uri="{C3380CC4-5D6E-409C-BE32-E72D297353CC}">
                <c16:uniqueId val="{00000002-ADF5-495E-B06B-BBCEFB0EAEE4}"/>
              </c:ext>
            </c:extLst>
          </c:dPt>
          <c:dPt>
            <c:idx val="4"/>
            <c:bubble3D val="0"/>
            <c:spPr>
              <a:solidFill>
                <a:srgbClr val="FF0000"/>
              </a:solidFill>
              <a:ln w="19050">
                <a:solidFill>
                  <a:schemeClr val="lt1"/>
                </a:solidFill>
              </a:ln>
              <a:effectLst/>
            </c:spPr>
            <c:extLst>
              <c:ext xmlns:c16="http://schemas.microsoft.com/office/drawing/2014/chart" uri="{C3380CC4-5D6E-409C-BE32-E72D297353CC}">
                <c16:uniqueId val="{00000009-FF06-435B-98C7-FA054D39DA4E}"/>
              </c:ext>
            </c:extLst>
          </c:dPt>
          <c:dPt>
            <c:idx val="5"/>
            <c:bubble3D val="0"/>
            <c:spPr>
              <a:solidFill>
                <a:srgbClr val="C00000"/>
              </a:solidFill>
              <a:ln w="19050">
                <a:solidFill>
                  <a:schemeClr val="lt1"/>
                </a:solidFill>
              </a:ln>
              <a:effectLst/>
            </c:spPr>
            <c:extLst>
              <c:ext xmlns:c16="http://schemas.microsoft.com/office/drawing/2014/chart" uri="{C3380CC4-5D6E-409C-BE32-E72D297353CC}">
                <c16:uniqueId val="{00000003-ADF5-495E-B06B-BBCEFB0EAEE4}"/>
              </c:ext>
            </c:extLst>
          </c:dPt>
          <c:dPt>
            <c:idx val="6"/>
            <c:bubble3D val="0"/>
            <c:spPr>
              <a:solidFill>
                <a:srgbClr val="000000"/>
              </a:solidFill>
              <a:ln w="19050">
                <a:solidFill>
                  <a:schemeClr val="lt1"/>
                </a:solidFill>
              </a:ln>
              <a:effectLst/>
            </c:spPr>
            <c:extLst>
              <c:ext xmlns:c16="http://schemas.microsoft.com/office/drawing/2014/chart" uri="{C3380CC4-5D6E-409C-BE32-E72D297353CC}">
                <c16:uniqueId val="{0000000D-FF06-435B-98C7-FA054D39DA4E}"/>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bestFit"/>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'SYNTHESE DES RESULTATS_MPI'!$AE$22:$AE$28</c:f>
              <c:strCache>
                <c:ptCount val="7"/>
                <c:pt idx="0">
                  <c:v>0 MPI</c:v>
                </c:pt>
                <c:pt idx="1">
                  <c:v>1 MPI</c:v>
                </c:pt>
                <c:pt idx="2">
                  <c:v>2 MPI</c:v>
                </c:pt>
                <c:pt idx="3">
                  <c:v>3 MPI</c:v>
                </c:pt>
                <c:pt idx="4">
                  <c:v>4 MPI</c:v>
                </c:pt>
                <c:pt idx="5">
                  <c:v>5-9 MPI</c:v>
                </c:pt>
                <c:pt idx="6">
                  <c:v>Plus de 10 MPI</c:v>
                </c:pt>
              </c:strCache>
            </c:strRef>
          </c:cat>
          <c:val>
            <c:numRef>
              <c:f>'SYNTHESE DES RESULTATS_MPI'!$AF$22:$AF$28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ADF5-495E-B06B-BBCEFB0EAEE4}"/>
            </c:ext>
          </c:extLst>
        </c:ser>
        <c:dLbls>
          <c:dLblPos val="bestFit"/>
          <c:showLegendKey val="0"/>
          <c:showVal val="1"/>
          <c:showCatName val="0"/>
          <c:showSerName val="0"/>
          <c:showPercent val="0"/>
          <c:showBubbleSize val="0"/>
          <c:showLeaderLines val="0"/>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Type de propositions de modifications</a:t>
            </a:r>
          </a:p>
        </c:rich>
      </c:tx>
      <c:layout>
        <c:manualLayout>
          <c:xMode val="edge"/>
          <c:yMode val="edge"/>
          <c:x val="0.17753713730390114"/>
          <c:y val="3.6960036960036961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tx>
            <c:strRef>
              <c:f>'SYNTHESE DES RESULTATS_MPI'!$S$30</c:f>
              <c:strCache>
                <c:ptCount val="1"/>
                <c:pt idx="0">
                  <c:v>nb</c:v>
                </c:pt>
              </c:strCache>
            </c:strRef>
          </c:tx>
          <c:dPt>
            <c:idx val="0"/>
            <c:bubble3D val="0"/>
            <c:spPr>
              <a:solidFill>
                <a:srgbClr val="FF0000"/>
              </a:solidFill>
              <a:ln w="19050">
                <a:solidFill>
                  <a:schemeClr val="lt1"/>
                </a:solidFill>
              </a:ln>
              <a:effectLst/>
            </c:spPr>
            <c:extLst>
              <c:ext xmlns:c16="http://schemas.microsoft.com/office/drawing/2014/chart" uri="{C3380CC4-5D6E-409C-BE32-E72D297353CC}">
                <c16:uniqueId val="{00000002-AA4D-4745-93EE-A176BE62FB1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D2E-4138-AF6E-A6B43A1515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D2E-4138-AF6E-A6B43A1515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D2E-4138-AF6E-A6B43A1515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FD2E-4138-AF6E-A6B43A1515BB}"/>
              </c:ext>
            </c:extLst>
          </c:dPt>
          <c:dLbls>
            <c:dLbl>
              <c:idx val="3"/>
              <c:dLblPos val="ct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D2E-4138-AF6E-A6B43A1515B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fr-FR"/>
              </a:p>
            </c:txPr>
            <c:dLblPos val="ctr"/>
            <c:showLegendKey val="0"/>
            <c:showVal val="0"/>
            <c:showCatName val="0"/>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'SYNTHESE DES RESULTATS_MPI'!$R$31:$R$35</c:f>
              <c:strCache>
                <c:ptCount val="5"/>
                <c:pt idx="0">
                  <c:v>Arrêt</c:v>
                </c:pt>
                <c:pt idx="1">
                  <c:v>Changement de molécules</c:v>
                </c:pt>
                <c:pt idx="2">
                  <c:v>Adaptation posologique</c:v>
                </c:pt>
                <c:pt idx="3">
                  <c:v>Autre</c:v>
                </c:pt>
                <c:pt idx="4">
                  <c:v>Ne sait pas </c:v>
                </c:pt>
              </c:strCache>
            </c:strRef>
          </c:cat>
          <c:val>
            <c:numRef>
              <c:f>'SYNTHESE DES RESULTATS_MPI'!$S$31:$S$35</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A4D-4745-93EE-A176BE62FB14}"/>
            </c:ext>
          </c:extLst>
        </c:ser>
        <c:ser>
          <c:idx val="1"/>
          <c:order val="1"/>
          <c:tx>
            <c:strRef>
              <c:f>'SYNTHESE DES RESULTATS_MPI'!$T$30</c:f>
              <c:strCache>
                <c:ptCount val="1"/>
                <c:pt idx="0">
                  <c:v>%</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B-FD2E-4138-AF6E-A6B43A1515B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FD2E-4138-AF6E-A6B43A1515B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FD2E-4138-AF6E-A6B43A1515B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FD2E-4138-AF6E-A6B43A1515B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FD2E-4138-AF6E-A6B43A1515BB}"/>
              </c:ext>
            </c:extLst>
          </c:dPt>
          <c:cat>
            <c:strRef>
              <c:f>'SYNTHESE DES RESULTATS_MPI'!$R$31:$R$35</c:f>
              <c:strCache>
                <c:ptCount val="5"/>
                <c:pt idx="0">
                  <c:v>Arrêt</c:v>
                </c:pt>
                <c:pt idx="1">
                  <c:v>Changement de molécules</c:v>
                </c:pt>
                <c:pt idx="2">
                  <c:v>Adaptation posologique</c:v>
                </c:pt>
                <c:pt idx="3">
                  <c:v>Autre</c:v>
                </c:pt>
                <c:pt idx="4">
                  <c:v>Ne sait pas </c:v>
                </c:pt>
              </c:strCache>
            </c:strRef>
          </c:cat>
          <c:val>
            <c:numRef>
              <c:f>'SYNTHESE DES RESULTATS_MPI'!$T$31:$T$35</c:f>
              <c:numCache>
                <c:formatCode>0%</c:formatCode>
                <c:ptCount val="5"/>
                <c:pt idx="0">
                  <c:v>0</c:v>
                </c:pt>
                <c:pt idx="1">
                  <c:v>0</c:v>
                </c:pt>
                <c:pt idx="2">
                  <c:v>0</c:v>
                </c:pt>
                <c:pt idx="3">
                  <c:v>0</c:v>
                </c:pt>
                <c:pt idx="4">
                  <c:v>0</c:v>
                </c:pt>
              </c:numCache>
            </c:numRef>
          </c:val>
          <c:extLst>
            <c:ext xmlns:c16="http://schemas.microsoft.com/office/drawing/2014/chart" uri="{C3380CC4-5D6E-409C-BE32-E72D297353CC}">
              <c16:uniqueId val="{00000001-AA4D-4745-93EE-A176BE62FB14}"/>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FR" baseline="0"/>
              <a:t>Impact et conclusions de la revue de prescription sur le nombre de OMI par système (ensemble des prescriptions auditées)</a:t>
            </a:r>
          </a:p>
          <a:p>
            <a:pPr algn="ctr">
              <a:defRPr/>
            </a:pPr>
            <a:r>
              <a:rPr lang="fr-FR" baseline="0"/>
              <a:t> </a:t>
            </a:r>
          </a:p>
        </c:rich>
      </c:tx>
      <c:layout>
        <c:manualLayout>
          <c:xMode val="edge"/>
          <c:yMode val="edge"/>
          <c:x val="0.16826817297946522"/>
          <c:y val="2.072477117719001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92130834616911"/>
          <c:y val="0.14849533284190439"/>
          <c:w val="0.73376814812245128"/>
          <c:h val="0.69391687595445561"/>
        </c:manualLayout>
      </c:layout>
      <c:barChart>
        <c:barDir val="bar"/>
        <c:grouping val="stacked"/>
        <c:varyColors val="0"/>
        <c:ser>
          <c:idx val="1"/>
          <c:order val="1"/>
          <c:tx>
            <c:strRef>
              <c:f>'SYNTHESE DES RESULTATS_OMI'!$AG$30</c:f>
              <c:strCache>
                <c:ptCount val="1"/>
                <c:pt idx="0">
                  <c:v>Modifié suite à la revue de prescription</c:v>
                </c:pt>
              </c:strCache>
            </c:strRef>
          </c:tx>
          <c:spPr>
            <a:solidFill>
              <a:schemeClr val="accent6">
                <a:lumMod val="75000"/>
              </a:schemeClr>
            </a:solidFill>
            <a:ln>
              <a:noFill/>
            </a:ln>
            <a:effectLst>
              <a:outerShdw blurRad="50800" dist="50800" dir="5400000" sx="1000" sy="1000" algn="ctr" rotWithShape="0">
                <a:srgbClr val="000000">
                  <a:alpha val="43137"/>
                </a:srgbClr>
              </a:outerShdw>
              <a:softEdge rad="0"/>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RESULTATS_OMI'!$AD$31:$AD$40</c15:sqref>
                  </c15:fullRef>
                </c:ext>
              </c:extLst>
              <c:f>'SYNTHESE DES RESULTATS_OMI'!$AD$31:$AD$39</c:f>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RESULTATS_OMI'!$AG$31:$AG$40</c15:sqref>
                  </c15:fullRef>
                </c:ext>
              </c:extLst>
              <c:f>'SYNTHESE DES RESULTATS_OMI'!$AG$31:$AG$39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0-A112-4121-B792-5BFEE320E5DE}"/>
            </c:ext>
          </c:extLst>
        </c:ser>
        <c:ser>
          <c:idx val="3"/>
          <c:order val="2"/>
          <c:tx>
            <c:strRef>
              <c:f>'SYNTHESE DES RESULTATS_OMI'!$AH$30</c:f>
              <c:strCache>
                <c:ptCount val="1"/>
                <c:pt idx="0">
                  <c:v>Justifié avant la revue de prescription</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RESULTATS_OMI'!$AD$31:$AD$40</c15:sqref>
                  </c15:fullRef>
                </c:ext>
              </c:extLst>
              <c:f>'SYNTHESE DES RESULTATS_OMI'!$AD$31:$AD$39</c:f>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RESULTATS_OMI'!$AH$31:$AH$40</c15:sqref>
                  </c15:fullRef>
                </c:ext>
              </c:extLst>
              <c:f>'SYNTHESE DES RESULTATS_OMI'!$AH$31:$AH$39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1-A112-4121-B792-5BFEE320E5DE}"/>
            </c:ext>
          </c:extLst>
        </c:ser>
        <c:ser>
          <c:idx val="2"/>
          <c:order val="3"/>
          <c:tx>
            <c:strRef>
              <c:f>'SYNTHESE DES RESULTATS_OMI'!$AF$30</c:f>
              <c:strCache>
                <c:ptCount val="1"/>
                <c:pt idx="0">
                  <c:v>Non modifié ou sans information suite à la revue de prescription</c:v>
                </c:pt>
              </c:strCache>
            </c:strRef>
          </c:tx>
          <c:spPr>
            <a:solidFill>
              <a:srgbClr val="FFB3B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RESULTATS_OMI'!$AD$31:$AD$40</c15:sqref>
                  </c15:fullRef>
                </c:ext>
              </c:extLst>
              <c:f>'SYNTHESE DES RESULTATS_OMI'!$AD$31:$AD$39</c:f>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RESULTATS_OMI'!$AF$31:$AF$40</c15:sqref>
                  </c15:fullRef>
                </c:ext>
              </c:extLst>
              <c:f>'SYNTHESE DES RESULTATS_OMI'!$AF$31:$AF$39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A112-4121-B792-5BFEE320E5DE}"/>
            </c:ext>
          </c:extLst>
        </c:ser>
        <c:ser>
          <c:idx val="4"/>
          <c:order val="4"/>
          <c:tx>
            <c:strRef>
              <c:f>'SYNTHESE DES RESULTATS_OMI'!$AI$30</c:f>
              <c:strCache>
                <c:ptCount val="1"/>
                <c:pt idx="0">
                  <c:v>Non revu et non justifié</c:v>
                </c:pt>
              </c:strCache>
            </c:strRef>
          </c:tx>
          <c:spPr>
            <a:solidFill>
              <a:srgbClr val="D2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RESULTATS_OMI'!$AD$31:$AD$40</c15:sqref>
                  </c15:fullRef>
                </c:ext>
              </c:extLst>
              <c:f>'SYNTHESE DES RESULTATS_OMI'!$AD$31:$AD$39</c:f>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RESULTATS_OMI'!$AI$31:$AI$40</c15:sqref>
                  </c15:fullRef>
                </c:ext>
              </c:extLst>
              <c:f>'SYNTHESE DES RESULTATS_OMI'!$AI$31:$AI$39</c:f>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3-A112-4121-B792-5BFEE320E5DE}"/>
            </c:ext>
          </c:extLst>
        </c:ser>
        <c:dLbls>
          <c:showLegendKey val="0"/>
          <c:showVal val="0"/>
          <c:showCatName val="0"/>
          <c:showSerName val="0"/>
          <c:showPercent val="0"/>
          <c:showBubbleSize val="0"/>
        </c:dLbls>
        <c:gapWidth val="150"/>
        <c:overlap val="100"/>
        <c:axId val="1753766880"/>
        <c:axId val="1753772704"/>
        <c:extLst>
          <c:ext xmlns:c15="http://schemas.microsoft.com/office/drawing/2012/chart" uri="{02D57815-91ED-43cb-92C2-25804820EDAC}">
            <c15:filteredBarSeries>
              <c15:ser>
                <c:idx val="0"/>
                <c:order val="0"/>
                <c:tx>
                  <c:strRef>
                    <c:extLst>
                      <c:ext uri="{02D57815-91ED-43cb-92C2-25804820EDAC}">
                        <c15:formulaRef>
                          <c15:sqref>'SYNTHESE DES RESULTATS_OMI'!$AE$30</c15:sqref>
                        </c15:formulaRef>
                      </c:ext>
                    </c:extLst>
                    <c:strCache>
                      <c:ptCount val="1"/>
                      <c:pt idx="0">
                        <c:v>pas de proposition de modification</c:v>
                      </c:pt>
                    </c:strCache>
                  </c:strRef>
                </c:tx>
                <c:spPr>
                  <a:solidFill>
                    <a:schemeClr val="bg1">
                      <a:lumMod val="85000"/>
                    </a:schemeClr>
                  </a:solidFill>
                  <a:ln>
                    <a:noFill/>
                  </a:ln>
                  <a:effectLst/>
                </c:spPr>
                <c:invertIfNegative val="0"/>
                <c:cat>
                  <c:strRef>
                    <c:extLst>
                      <c:ext uri="{02D57815-91ED-43cb-92C2-25804820EDAC}">
                        <c15:fullRef>
                          <c15:sqref>'SYNTHESE DES RESULTATS_OMI'!$AD$31:$AD$40</c15:sqref>
                        </c15:fullRef>
                        <c15:formulaRef>
                          <c15:sqref>'SYNTHESE DES RESULTATS_OMI'!$AD$31:$AD$39</c15:sqref>
                        </c15:formulaRef>
                      </c:ext>
                    </c:extLst>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uri="{02D57815-91ED-43cb-92C2-25804820EDAC}">
                        <c15:fullRef>
                          <c15:sqref>'SYNTHESE DES RESULTATS_OMI'!$AE$31:$AE$40</c15:sqref>
                        </c15:fullRef>
                        <c15:formulaRef>
                          <c15:sqref>'SYNTHESE DES RESULTATS_OMI'!$AE$31:$AE$39</c15:sqref>
                        </c15:formulaRef>
                      </c:ext>
                    </c:extLst>
                    <c:numCache>
                      <c:formatCode>General</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4-A112-4121-B792-5BFEE320E5D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'SYNTHESE DES RESULTATS_OMI'!$AJ$30</c15:sqref>
                        </c15:formulaRef>
                      </c:ext>
                    </c:extLst>
                    <c:strCache>
                      <c:ptCount val="1"/>
                      <c:pt idx="0">
                        <c:v>Colonne2</c:v>
                      </c:pt>
                    </c:strCache>
                  </c:strRef>
                </c:tx>
                <c:spPr>
                  <a:solidFill>
                    <a:schemeClr val="accent6"/>
                  </a:solidFill>
                  <a:ln>
                    <a:noFill/>
                  </a:ln>
                  <a:effectLst/>
                </c:spPr>
                <c:invertIfNegative val="0"/>
                <c:cat>
                  <c:strRef>
                    <c:extLst>
                      <c:ext xmlns:c15="http://schemas.microsoft.com/office/drawing/2012/chart" uri="{02D57815-91ED-43cb-92C2-25804820EDAC}">
                        <c15:fullRef>
                          <c15:sqref>'SYNTHESE DES RESULTATS_OMI'!$AD$31:$AD$40</c15:sqref>
                        </c15:fullRef>
                        <c15:formulaRef>
                          <c15:sqref>'SYNTHESE DES RESULTATS_OMI'!$AD$31:$AD$39</c15:sqref>
                        </c15:formulaRef>
                      </c:ext>
                    </c:extLst>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RESULTATS_OMI'!$AJ$31:$AJ$40</c15:sqref>
                        </c15:fullRef>
                        <c15:formulaRef>
                          <c15:sqref>'SYNTHESE DES RESULTATS_OMI'!$AJ$31:$AJ$39</c15:sqref>
                        </c15:formulaRef>
                      </c:ext>
                    </c:extLst>
                    <c:numCache>
                      <c:formatCode>General</c:formatCode>
                      <c:ptCount val="9"/>
                    </c:numCache>
                  </c:numRef>
                </c:val>
                <c:extLst xmlns:c15="http://schemas.microsoft.com/office/drawing/2012/chart">
                  <c:ext xmlns:c16="http://schemas.microsoft.com/office/drawing/2014/chart" uri="{C3380CC4-5D6E-409C-BE32-E72D297353CC}">
                    <c16:uniqueId val="{00000005-A112-4121-B792-5BFEE320E5D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'SYNTHESE DES RESULTATS_OMI'!$AK$30</c15:sqref>
                        </c15:formulaRef>
                      </c:ext>
                    </c:extLst>
                    <c:strCache>
                      <c:ptCount val="1"/>
                      <c:pt idx="0">
                        <c:v>Colonne3</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'SYNTHESE DES RESULTATS_OMI'!$AD$31:$AD$40</c15:sqref>
                        </c15:fullRef>
                        <c15:formulaRef>
                          <c15:sqref>'SYNTHESE DES RESULTATS_OMI'!$AD$31:$AD$39</c15:sqref>
                        </c15:formulaRef>
                      </c:ext>
                    </c:extLst>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RESULTATS_OMI'!$AK$31:$AK$40</c15:sqref>
                        </c15:fullRef>
                        <c15:formulaRef>
                          <c15:sqref>'SYNTHESE DES RESULTATS_OMI'!$AK$31:$AK$39</c15:sqref>
                        </c15:formulaRef>
                      </c:ext>
                    </c:extLst>
                    <c:numCache>
                      <c:formatCode>0%</c:formatCode>
                      <c:ptCount val="9"/>
                    </c:numCache>
                  </c:numRef>
                </c:val>
                <c:extLst xmlns:c15="http://schemas.microsoft.com/office/drawing/2012/chart">
                  <c:ext xmlns:c16="http://schemas.microsoft.com/office/drawing/2014/chart" uri="{C3380CC4-5D6E-409C-BE32-E72D297353CC}">
                    <c16:uniqueId val="{00000006-A112-4121-B792-5BFEE320E5D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'SYNTHESE DES RESULTATS_OMI'!$AL$30</c15:sqref>
                        </c15:formulaRef>
                      </c:ext>
                    </c:extLst>
                    <c:strCache>
                      <c:ptCount val="1"/>
                      <c:pt idx="0">
                        <c:v>Colonne4</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'SYNTHESE DES RESULTATS_OMI'!$AD$31:$AD$40</c15:sqref>
                        </c15:fullRef>
                        <c15:formulaRef>
                          <c15:sqref>'SYNTHESE DES RESULTATS_OMI'!$AD$31:$AD$39</c15:sqref>
                        </c15:formulaRef>
                      </c:ext>
                    </c:extLst>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extLst>
                      <c:ext xmlns:c15="http://schemas.microsoft.com/office/drawing/2012/chart" uri="{02D57815-91ED-43cb-92C2-25804820EDAC}">
                        <c15:fullRef>
                          <c15:sqref>'SYNTHESE DES RESULTATS_OMI'!$AL$31:$AL$40</c15:sqref>
                        </c15:fullRef>
                        <c15:formulaRef>
                          <c15:sqref>'SYNTHESE DES RESULTATS_OMI'!$AL$31:$AL$39</c15:sqref>
                        </c15:formulaRef>
                      </c:ext>
                    </c:extLst>
                    <c:numCache>
                      <c:formatCode>0%</c:formatCode>
                      <c:ptCount val="9"/>
                    </c:numCache>
                  </c:numRef>
                </c:val>
                <c:extLst xmlns:c15="http://schemas.microsoft.com/office/drawing/2012/chart">
                  <c:ext xmlns:c16="http://schemas.microsoft.com/office/drawing/2014/chart" uri="{C3380CC4-5D6E-409C-BE32-E72D297353CC}">
                    <c16:uniqueId val="{00000007-A112-4121-B792-5BFEE320E5DE}"/>
                  </c:ext>
                </c:extLst>
              </c15:ser>
            </c15:filteredBarSeries>
          </c:ext>
        </c:extLst>
      </c:barChart>
      <c:catAx>
        <c:axId val="1753766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72704"/>
        <c:crosses val="autoZero"/>
        <c:auto val="1"/>
        <c:lblAlgn val="ctr"/>
        <c:lblOffset val="100"/>
        <c:noMultiLvlLbl val="0"/>
      </c:catAx>
      <c:valAx>
        <c:axId val="1753772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66880"/>
        <c:crosses val="max"/>
        <c:crossBetween val="between"/>
        <c:majorUnit val="1"/>
      </c:valAx>
      <c:spPr>
        <a:noFill/>
        <a:ln>
          <a:noFill/>
        </a:ln>
        <a:effectLst/>
      </c:spPr>
    </c:plotArea>
    <c:legend>
      <c:legendPos val="b"/>
      <c:layout>
        <c:manualLayout>
          <c:xMode val="edge"/>
          <c:yMode val="edge"/>
          <c:x val="0"/>
          <c:y val="0.91332747940547299"/>
          <c:w val="0.99671804621896287"/>
          <c:h val="7.124962343269956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r>
              <a:rPr lang="en-US" sz="1050" b="0"/>
              <a:t>Répartition des prescriptions en fonction du nombre de OMI</a:t>
            </a:r>
          </a:p>
        </c:rich>
      </c:tx>
      <c:overlay val="0"/>
      <c:spPr>
        <a:noFill/>
        <a:ln>
          <a:noFill/>
        </a:ln>
        <a:effectLst/>
      </c:spPr>
      <c:txPr>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tx>
            <c:strRef>
              <c:f>'SYNTHESE DES RESULTATS_OMI'!$Y$21</c:f>
              <c:strCache>
                <c:ptCount val="1"/>
                <c:pt idx="0">
                  <c:v>Nombre de prescription </c:v>
                </c:pt>
              </c:strCache>
            </c:strRef>
          </c:tx>
          <c:dPt>
            <c:idx val="0"/>
            <c:bubble3D val="0"/>
            <c:spPr>
              <a:solidFill>
                <a:schemeClr val="accent6"/>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FA73-4B37-9CC9-835EB15BCBFB}"/>
              </c:ext>
            </c:extLst>
          </c:dPt>
          <c:dPt>
            <c:idx val="1"/>
            <c:bubble3D val="0"/>
            <c:spPr>
              <a:solidFill>
                <a:srgbClr val="FFC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3B6F-42E7-901D-E853842F84A1}"/>
              </c:ext>
            </c:extLst>
          </c:dPt>
          <c:dPt>
            <c:idx val="2"/>
            <c:bubble3D val="0"/>
            <c:spPr>
              <a:solidFill>
                <a:srgbClr val="ED7D3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3B6F-42E7-901D-E853842F84A1}"/>
              </c:ext>
            </c:extLst>
          </c:dPt>
          <c:dPt>
            <c:idx val="3"/>
            <c:bubble3D val="0"/>
            <c:spPr>
              <a:solidFill>
                <a:srgbClr val="FFB3B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3B6F-42E7-901D-E853842F84A1}"/>
              </c:ext>
            </c:extLst>
          </c:dPt>
          <c:dPt>
            <c:idx val="4"/>
            <c:bubble3D val="0"/>
            <c:spPr>
              <a:solidFill>
                <a:srgbClr val="FF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3B6F-42E7-901D-E853842F84A1}"/>
              </c:ext>
            </c:extLst>
          </c:dPt>
          <c:dPt>
            <c:idx val="5"/>
            <c:bubble3D val="0"/>
            <c:spPr>
              <a:solidFill>
                <a:srgbClr val="C0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3B6F-42E7-901D-E853842F84A1}"/>
              </c:ext>
            </c:extLst>
          </c:dPt>
          <c:dPt>
            <c:idx val="6"/>
            <c:bubble3D val="0"/>
            <c:spPr>
              <a:solidFill>
                <a:srgbClr val="00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3B6F-42E7-901D-E853842F84A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A73-4B37-9CC9-835EB15BCBFB}"/>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6F-42E7-901D-E853842F84A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6F-42E7-901D-E853842F84A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6F-42E7-901D-E853842F84A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6F-42E7-901D-E853842F84A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6F-42E7-901D-E853842F84A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6F-42E7-901D-E853842F84A1}"/>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extLst>
          </c:dLbls>
          <c:cat>
            <c:strRef>
              <c:f>'SYNTHESE DES RESULTATS_OMI'!$X$22:$X$28</c:f>
              <c:strCache>
                <c:ptCount val="7"/>
                <c:pt idx="0">
                  <c:v>0 OMI</c:v>
                </c:pt>
                <c:pt idx="1">
                  <c:v>1 OMI</c:v>
                </c:pt>
                <c:pt idx="2">
                  <c:v>2 OMI</c:v>
                </c:pt>
                <c:pt idx="3">
                  <c:v>3 OMI</c:v>
                </c:pt>
                <c:pt idx="4">
                  <c:v>4 OMI</c:v>
                </c:pt>
                <c:pt idx="5">
                  <c:v>5-9 OMI</c:v>
                </c:pt>
                <c:pt idx="6">
                  <c:v>Plus de 10 OMI</c:v>
                </c:pt>
              </c:strCache>
            </c:strRef>
          </c:cat>
          <c:val>
            <c:numRef>
              <c:f>'SYNTHESE DES RESULTATS_OMI'!$Y$22:$Y$28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A73-4B37-9CC9-835EB15BCBFB}"/>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effectLst/>
              </a:rPr>
              <a:t>Répartition des patients en fonction du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3914260717410324E-2"/>
          <c:y val="0.11748790501288452"/>
          <c:w val="0.9155301837270341"/>
          <c:h val="0.5745708751098596"/>
        </c:manualLayout>
      </c:layout>
      <c:barChart>
        <c:barDir val="col"/>
        <c:grouping val="clustered"/>
        <c:varyColors val="1"/>
        <c:ser>
          <c:idx val="0"/>
          <c:order val="0"/>
          <c:tx>
            <c:strRef>
              <c:f>'SYNTHESE DES RESULTATS_MPI'!$AF$6</c:f>
              <c:strCache>
                <c:ptCount val="1"/>
                <c:pt idx="0">
                  <c:v>n</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4F5F-4102-A794-2203549F2142}"/>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4F5F-4102-A794-2203549F2142}"/>
              </c:ext>
            </c:extLst>
          </c:dPt>
          <c:dPt>
            <c:idx val="2"/>
            <c:invertIfNegative val="0"/>
            <c:bubble3D val="0"/>
            <c:spPr>
              <a:solidFill>
                <a:srgbClr val="FF3F3F"/>
              </a:solidFill>
              <a:ln>
                <a:noFill/>
              </a:ln>
              <a:effectLst/>
            </c:spPr>
            <c:extLst>
              <c:ext xmlns:c16="http://schemas.microsoft.com/office/drawing/2014/chart" uri="{C3380CC4-5D6E-409C-BE32-E72D297353CC}">
                <c16:uniqueId val="{00000005-4F5F-4102-A794-2203549F2142}"/>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4F5F-4102-A794-2203549F2142}"/>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4F5F-4102-A794-2203549F2142}"/>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4F5F-4102-A794-2203549F2142}"/>
              </c:ext>
            </c:extLst>
          </c:dPt>
          <c:dPt>
            <c:idx val="6"/>
            <c:invertIfNegative val="0"/>
            <c:bubble3D val="0"/>
            <c:spPr>
              <a:solidFill>
                <a:srgbClr val="7030A0"/>
              </a:solidFill>
              <a:ln>
                <a:noFill/>
              </a:ln>
              <a:effectLst/>
            </c:spPr>
            <c:extLst>
              <c:ext xmlns:c16="http://schemas.microsoft.com/office/drawing/2014/chart" uri="{C3380CC4-5D6E-409C-BE32-E72D297353CC}">
                <c16:uniqueId val="{0000000D-4F5F-4102-A794-2203549F2142}"/>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4F5F-4102-A794-2203549F2142}"/>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4F5F-4102-A794-2203549F2142}"/>
              </c:ext>
            </c:extLst>
          </c:dPt>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13-4F5F-4102-A794-2203549F2142}"/>
              </c:ext>
            </c:extLst>
          </c:dPt>
          <c:cat>
            <c:strRef>
              <c:f>'SYNTHESE DES RESULTATS_MPI'!$AE$7:$AE$16</c:f>
              <c:strCache>
                <c:ptCount val="10"/>
                <c:pt idx="0">
                  <c:v>Chirurgie</c:v>
                </c:pt>
                <c:pt idx="1">
                  <c:v>Médecine adulte (hors service de gériatrie) court séjour</c:v>
                </c:pt>
                <c:pt idx="2">
                  <c:v>Médecine gériatrique (court séjour)</c:v>
                </c:pt>
                <c:pt idx="3">
                  <c:v>Dialyse</c:v>
                </c:pt>
                <c:pt idx="4">
                  <c:v>HAD</c:v>
                </c:pt>
                <c:pt idx="5">
                  <c:v>Long séjour</c:v>
                </c:pt>
                <c:pt idx="6">
                  <c:v>Psychiatrie</c:v>
                </c:pt>
                <c:pt idx="7">
                  <c:v>Urgences</c:v>
                </c:pt>
                <c:pt idx="8">
                  <c:v>Autre</c:v>
                </c:pt>
                <c:pt idx="9">
                  <c:v>Non renseigné</c:v>
                </c:pt>
              </c:strCache>
            </c:strRef>
          </c:cat>
          <c:val>
            <c:numRef>
              <c:f>'SYNTHESE DES RESULTATS_MPI'!$AF$7:$AF$16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4F5F-4102-A794-2203549F2142}"/>
            </c:ext>
          </c:extLst>
        </c:ser>
        <c:dLbls>
          <c:showLegendKey val="0"/>
          <c:showVal val="0"/>
          <c:showCatName val="0"/>
          <c:showSerName val="0"/>
          <c:showPercent val="0"/>
          <c:showBubbleSize val="0"/>
        </c:dLbls>
        <c:gapWidth val="219"/>
        <c:overlap val="-27"/>
        <c:axId val="734472224"/>
        <c:axId val="734486368"/>
      </c:barChart>
      <c:catAx>
        <c:axId val="7344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34486368"/>
        <c:crosses val="autoZero"/>
        <c:auto val="1"/>
        <c:lblAlgn val="ctr"/>
        <c:lblOffset val="100"/>
        <c:noMultiLvlLbl val="0"/>
      </c:catAx>
      <c:valAx>
        <c:axId val="73448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4472224"/>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effectLst/>
              </a:rPr>
              <a:t>Répartition des patients en fonction du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3914260717410324E-2"/>
          <c:y val="0.11748790501288452"/>
          <c:w val="0.9155301837270341"/>
          <c:h val="0.5745708751098596"/>
        </c:manualLayout>
      </c:layout>
      <c:barChart>
        <c:barDir val="col"/>
        <c:grouping val="clustered"/>
        <c:varyColors val="1"/>
        <c:ser>
          <c:idx val="0"/>
          <c:order val="0"/>
          <c:tx>
            <c:strRef>
              <c:f>'SYNTHESE DES RESULTATS_OMI'!$AF$6</c:f>
              <c:strCache>
                <c:ptCount val="1"/>
                <c:pt idx="0">
                  <c:v>n</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902-405C-8B06-8272BF6D4BE3}"/>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902-405C-8B06-8272BF6D4BE3}"/>
              </c:ext>
            </c:extLst>
          </c:dPt>
          <c:dPt>
            <c:idx val="2"/>
            <c:invertIfNegative val="0"/>
            <c:bubble3D val="0"/>
            <c:spPr>
              <a:solidFill>
                <a:srgbClr val="FF3F3F"/>
              </a:solidFill>
              <a:ln>
                <a:noFill/>
              </a:ln>
              <a:effectLst/>
            </c:spPr>
            <c:extLst>
              <c:ext xmlns:c16="http://schemas.microsoft.com/office/drawing/2014/chart" uri="{C3380CC4-5D6E-409C-BE32-E72D297353CC}">
                <c16:uniqueId val="{00000005-9902-405C-8B06-8272BF6D4BE3}"/>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902-405C-8B06-8272BF6D4BE3}"/>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9902-405C-8B06-8272BF6D4BE3}"/>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9902-405C-8B06-8272BF6D4BE3}"/>
              </c:ext>
            </c:extLst>
          </c:dPt>
          <c:dPt>
            <c:idx val="6"/>
            <c:invertIfNegative val="0"/>
            <c:bubble3D val="0"/>
            <c:spPr>
              <a:solidFill>
                <a:srgbClr val="7030A0"/>
              </a:solidFill>
              <a:ln>
                <a:noFill/>
              </a:ln>
              <a:effectLst/>
            </c:spPr>
            <c:extLst>
              <c:ext xmlns:c16="http://schemas.microsoft.com/office/drawing/2014/chart" uri="{C3380CC4-5D6E-409C-BE32-E72D297353CC}">
                <c16:uniqueId val="{0000000D-9902-405C-8B06-8272BF6D4BE3}"/>
              </c:ext>
            </c:extLst>
          </c:dPt>
          <c:dPt>
            <c:idx val="7"/>
            <c:invertIfNegative val="0"/>
            <c:bubble3D val="0"/>
            <c:spPr>
              <a:solidFill>
                <a:srgbClr val="9E480E"/>
              </a:solidFill>
              <a:ln>
                <a:noFill/>
              </a:ln>
              <a:effectLst/>
            </c:spPr>
            <c:extLst>
              <c:ext xmlns:c16="http://schemas.microsoft.com/office/drawing/2014/chart" uri="{C3380CC4-5D6E-409C-BE32-E72D297353CC}">
                <c16:uniqueId val="{0000000F-9902-405C-8B06-8272BF6D4BE3}"/>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9902-405C-8B06-8272BF6D4BE3}"/>
              </c:ext>
            </c:extLst>
          </c:dPt>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13-9902-405C-8B06-8272BF6D4BE3}"/>
              </c:ext>
            </c:extLst>
          </c:dPt>
          <c:cat>
            <c:strRef>
              <c:f>'SYNTHESE DES RESULTATS_OMI'!$AE$7:$AE$16</c:f>
              <c:strCache>
                <c:ptCount val="10"/>
                <c:pt idx="0">
                  <c:v>Chirurgie</c:v>
                </c:pt>
                <c:pt idx="1">
                  <c:v>Médecine adulte (hors service de gériatrie) court séjour</c:v>
                </c:pt>
                <c:pt idx="2">
                  <c:v>Médecine gériatrique (court séjour)</c:v>
                </c:pt>
                <c:pt idx="3">
                  <c:v>Dialyse</c:v>
                </c:pt>
                <c:pt idx="4">
                  <c:v>HAD</c:v>
                </c:pt>
                <c:pt idx="5">
                  <c:v>Long séjour</c:v>
                </c:pt>
                <c:pt idx="6">
                  <c:v>Psychiatrie</c:v>
                </c:pt>
                <c:pt idx="7">
                  <c:v>Urgences</c:v>
                </c:pt>
                <c:pt idx="8">
                  <c:v>Autre</c:v>
                </c:pt>
                <c:pt idx="9">
                  <c:v>Non renseigné</c:v>
                </c:pt>
              </c:strCache>
            </c:strRef>
          </c:cat>
          <c:val>
            <c:numRef>
              <c:f>'SYNTHESE DES RESULTATS_OMI'!$AF$7:$AF$16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9902-405C-8B06-8272BF6D4BE3}"/>
            </c:ext>
          </c:extLst>
        </c:ser>
        <c:dLbls>
          <c:showLegendKey val="0"/>
          <c:showVal val="0"/>
          <c:showCatName val="0"/>
          <c:showSerName val="0"/>
          <c:showPercent val="0"/>
          <c:showBubbleSize val="0"/>
        </c:dLbls>
        <c:gapWidth val="219"/>
        <c:overlap val="-27"/>
        <c:axId val="734472224"/>
        <c:axId val="734486368"/>
      </c:barChart>
      <c:catAx>
        <c:axId val="7344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34486368"/>
        <c:crosses val="autoZero"/>
        <c:auto val="1"/>
        <c:lblAlgn val="ctr"/>
        <c:lblOffset val="100"/>
        <c:noMultiLvlLbl val="0"/>
      </c:catAx>
      <c:valAx>
        <c:axId val="73448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4472224"/>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cardiovasculaire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1"/>
        <c:ser>
          <c:idx val="0"/>
          <c:order val="0"/>
          <c:spPr>
            <a:solidFill>
              <a:srgbClr val="FDA1A1"/>
            </a:solidFill>
          </c:spPr>
          <c:invertIfNegative val="0"/>
          <c:dPt>
            <c:idx val="0"/>
            <c:invertIfNegative val="0"/>
            <c:bubble3D val="0"/>
            <c:spPr>
              <a:solidFill>
                <a:srgbClr val="FDA1A1"/>
              </a:solidFill>
              <a:ln>
                <a:noFill/>
              </a:ln>
              <a:effectLst/>
            </c:spPr>
            <c:extLst>
              <c:ext xmlns:c16="http://schemas.microsoft.com/office/drawing/2014/chart" uri="{C3380CC4-5D6E-409C-BE32-E72D297353CC}">
                <c16:uniqueId val="{00000001-F153-489F-81B9-13DBA45AAC61}"/>
              </c:ext>
            </c:extLst>
          </c:dPt>
          <c:dPt>
            <c:idx val="1"/>
            <c:invertIfNegative val="0"/>
            <c:bubble3D val="0"/>
            <c:spPr>
              <a:solidFill>
                <a:srgbClr val="FDA1A1"/>
              </a:solidFill>
              <a:ln>
                <a:noFill/>
              </a:ln>
              <a:effectLst/>
            </c:spPr>
            <c:extLst>
              <c:ext xmlns:c16="http://schemas.microsoft.com/office/drawing/2014/chart" uri="{C3380CC4-5D6E-409C-BE32-E72D297353CC}">
                <c16:uniqueId val="{00000003-F153-489F-81B9-13DBA45AAC61}"/>
              </c:ext>
            </c:extLst>
          </c:dPt>
          <c:dPt>
            <c:idx val="2"/>
            <c:invertIfNegative val="0"/>
            <c:bubble3D val="0"/>
            <c:spPr>
              <a:solidFill>
                <a:srgbClr val="FDA1A1"/>
              </a:solidFill>
              <a:ln>
                <a:noFill/>
              </a:ln>
              <a:effectLst/>
            </c:spPr>
            <c:extLst>
              <c:ext xmlns:c16="http://schemas.microsoft.com/office/drawing/2014/chart" uri="{C3380CC4-5D6E-409C-BE32-E72D297353CC}">
                <c16:uniqueId val="{00000005-F153-489F-81B9-13DBA45AAC61}"/>
              </c:ext>
            </c:extLst>
          </c:dPt>
          <c:dPt>
            <c:idx val="3"/>
            <c:invertIfNegative val="0"/>
            <c:bubble3D val="0"/>
            <c:spPr>
              <a:solidFill>
                <a:srgbClr val="FDA1A1"/>
              </a:solidFill>
              <a:ln>
                <a:noFill/>
              </a:ln>
              <a:effectLst/>
            </c:spPr>
            <c:extLst>
              <c:ext xmlns:c16="http://schemas.microsoft.com/office/drawing/2014/chart" uri="{C3380CC4-5D6E-409C-BE32-E72D297353CC}">
                <c16:uniqueId val="{00000007-F153-489F-81B9-13DBA45AAC61}"/>
              </c:ext>
            </c:extLst>
          </c:dPt>
          <c:dPt>
            <c:idx val="4"/>
            <c:invertIfNegative val="0"/>
            <c:bubble3D val="0"/>
            <c:spPr>
              <a:solidFill>
                <a:srgbClr val="FDA1A1"/>
              </a:solidFill>
              <a:ln>
                <a:noFill/>
              </a:ln>
              <a:effectLst/>
            </c:spPr>
            <c:extLst>
              <c:ext xmlns:c16="http://schemas.microsoft.com/office/drawing/2014/chart" uri="{C3380CC4-5D6E-409C-BE32-E72D297353CC}">
                <c16:uniqueId val="{00000009-F153-489F-81B9-13DBA45AAC61}"/>
              </c:ext>
            </c:extLst>
          </c:dPt>
          <c:dPt>
            <c:idx val="5"/>
            <c:invertIfNegative val="0"/>
            <c:bubble3D val="0"/>
            <c:spPr>
              <a:solidFill>
                <a:srgbClr val="FDA1A1"/>
              </a:solidFill>
              <a:ln>
                <a:noFill/>
              </a:ln>
              <a:effectLst/>
            </c:spPr>
            <c:extLst>
              <c:ext xmlns:c16="http://schemas.microsoft.com/office/drawing/2014/chart" uri="{C3380CC4-5D6E-409C-BE32-E72D297353CC}">
                <c16:uniqueId val="{0000000B-F153-489F-81B9-13DBA45AAC61}"/>
              </c:ext>
            </c:extLst>
          </c:dPt>
          <c:cat>
            <c:strRef>
              <c:f>'SYNTHESE DES RESULTATS_OMI'!$C$62:$C$67</c:f>
              <c:strCache>
                <c:ptCount val="6"/>
                <c:pt idx="0">
                  <c:v>OMI_1</c:v>
                </c:pt>
                <c:pt idx="1">
                  <c:v>OMI_2</c:v>
                </c:pt>
                <c:pt idx="2">
                  <c:v>OMI_3</c:v>
                </c:pt>
                <c:pt idx="3">
                  <c:v>OMI_4</c:v>
                </c:pt>
                <c:pt idx="4">
                  <c:v>OMI_5</c:v>
                </c:pt>
                <c:pt idx="5">
                  <c:v>OMI_6</c:v>
                </c:pt>
              </c:strCache>
            </c:strRef>
          </c:cat>
          <c:val>
            <c:numRef>
              <c:f>'SYNTHESE DES RESULTATS_OMI'!$L$62:$L$67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F153-489F-81B9-13DBA45AAC61}"/>
            </c:ext>
          </c:extLst>
        </c:ser>
        <c:dLbls>
          <c:showLegendKey val="0"/>
          <c:showVal val="0"/>
          <c:showCatName val="0"/>
          <c:showSerName val="0"/>
          <c:showPercent val="0"/>
          <c:showBubbleSize val="0"/>
        </c:dLbls>
        <c:gapWidth val="219"/>
        <c:overlap val="-27"/>
        <c:axId val="1967631856"/>
        <c:axId val="1967632688"/>
      </c:barChart>
      <c:catAx>
        <c:axId val="196763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2688"/>
        <c:crosses val="autoZero"/>
        <c:auto val="1"/>
        <c:lblAlgn val="ctr"/>
        <c:lblOffset val="100"/>
        <c:noMultiLvlLbl val="0"/>
      </c:catAx>
      <c:valAx>
        <c:axId val="1967632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18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ophtalmique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rgbClr val="AC323B"/>
            </a:solidFill>
            <a:ln>
              <a:noFill/>
            </a:ln>
            <a:effectLst/>
          </c:spPr>
          <c:invertIfNegative val="0"/>
          <c:cat>
            <c:strRef>
              <c:f>'SYNTHESE DES RESULTATS_OMI'!$C$71</c:f>
              <c:strCache>
                <c:ptCount val="1"/>
                <c:pt idx="0">
                  <c:v>OMI_10</c:v>
                </c:pt>
              </c:strCache>
            </c:strRef>
          </c:cat>
          <c:val>
            <c:numRef>
              <c:f>'SYNTHESE DES RESULTATS_OMI'!$L$71</c:f>
              <c:numCache>
                <c:formatCode>General</c:formatCode>
                <c:ptCount val="1"/>
                <c:pt idx="0">
                  <c:v>0</c:v>
                </c:pt>
              </c:numCache>
            </c:numRef>
          </c:val>
          <c:extLst>
            <c:ext xmlns:c16="http://schemas.microsoft.com/office/drawing/2014/chart" uri="{C3380CC4-5D6E-409C-BE32-E72D297353CC}">
              <c16:uniqueId val="{00000000-D46F-47ED-A743-102D45839FC8}"/>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nerveux central</a:t>
            </a:r>
            <a:r>
              <a:rPr lang="fr-FR" b="1" u="sng" baseline="0"/>
              <a:t> et psychotropes</a:t>
            </a:r>
            <a:endParaRPr lang="fr-FR" b="1" u="sng"/>
          </a:p>
        </c:rich>
      </c:tx>
      <c:layout>
        <c:manualLayout>
          <c:xMode val="edge"/>
          <c:yMode val="edge"/>
          <c:x val="0.13374809772428248"/>
          <c:y val="2.38529568510340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solidFill>
            <a:ln>
              <a:noFill/>
            </a:ln>
            <a:effectLst/>
          </c:spPr>
          <c:invertIfNegative val="0"/>
          <c:cat>
            <c:strRef>
              <c:f>'SYNTHESE DES RESULTATS_OMI'!$C$69:$C$70</c:f>
              <c:strCache>
                <c:ptCount val="2"/>
                <c:pt idx="0">
                  <c:v>OMI_8</c:v>
                </c:pt>
                <c:pt idx="1">
                  <c:v>OMI_9</c:v>
                </c:pt>
              </c:strCache>
            </c:strRef>
          </c:cat>
          <c:val>
            <c:numRef>
              <c:f>'SYNTHESE DES RESULTATS_OMI'!$L$69:$L$70</c:f>
              <c:numCache>
                <c:formatCode>General</c:formatCode>
                <c:ptCount val="2"/>
                <c:pt idx="0">
                  <c:v>0</c:v>
                </c:pt>
                <c:pt idx="1">
                  <c:v>0</c:v>
                </c:pt>
              </c:numCache>
            </c:numRef>
          </c:val>
          <c:extLst>
            <c:ext xmlns:c16="http://schemas.microsoft.com/office/drawing/2014/chart" uri="{C3380CC4-5D6E-409C-BE32-E72D297353CC}">
              <c16:uniqueId val="{00000000-6800-404B-AB06-48B210CF3E9B}"/>
            </c:ext>
          </c:extLst>
        </c:ser>
        <c:dLbls>
          <c:showLegendKey val="0"/>
          <c:showVal val="0"/>
          <c:showCatName val="0"/>
          <c:showSerName val="0"/>
          <c:showPercent val="0"/>
          <c:showBubbleSize val="0"/>
        </c:dLbls>
        <c:gapWidth val="219"/>
        <c:overlap val="-27"/>
        <c:axId val="2088696032"/>
        <c:axId val="2088693120"/>
      </c:barChart>
      <c:catAx>
        <c:axId val="20886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3120"/>
        <c:crosses val="autoZero"/>
        <c:auto val="1"/>
        <c:lblAlgn val="ctr"/>
        <c:lblOffset val="100"/>
        <c:noMultiLvlLbl val="0"/>
      </c:catAx>
      <c:valAx>
        <c:axId val="208869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60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OMI par système (ensemble des </a:t>
            </a:r>
            <a:r>
              <a:rPr lang="fr-FR" baseline="0"/>
              <a:t>prescriptions auditées)</a:t>
            </a:r>
            <a:endParaRPr lang="fr-FR"/>
          </a:p>
        </c:rich>
      </c:tx>
      <c:layout>
        <c:manualLayout>
          <c:xMode val="edge"/>
          <c:yMode val="edge"/>
          <c:x val="0.19690588582751054"/>
          <c:y val="5.60551386752770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980358021252509"/>
          <c:y val="0.14835649973015572"/>
          <c:w val="0.71579741860414581"/>
          <c:h val="0.72106911442716426"/>
        </c:manualLayout>
      </c:layout>
      <c:barChart>
        <c:barDir val="bar"/>
        <c:grouping val="clustered"/>
        <c:varyColors val="0"/>
        <c:ser>
          <c:idx val="0"/>
          <c:order val="0"/>
          <c:spPr>
            <a:solidFill>
              <a:schemeClr val="accent2">
                <a:lumMod val="60000"/>
                <a:lumOff val="40000"/>
              </a:schemeClr>
            </a:solidFill>
            <a:ln>
              <a:noFill/>
            </a:ln>
            <a:effectLst/>
          </c:spPr>
          <c:invertIfNegative val="0"/>
          <c:dLbls>
            <c:dLbl>
              <c:idx val="0"/>
              <c:tx>
                <c:rich>
                  <a:bodyPr/>
                  <a:lstStyle/>
                  <a:p>
                    <a:fld id="{8FBD3E39-7353-4D7C-80D1-239E5CE9D3F0}" type="VALUE">
                      <a:rPr lang="en-US">
                        <a:solidFill>
                          <a:sysClr val="windowText" lastClr="000000"/>
                        </a:solidFill>
                      </a:rPr>
                      <a:pPr/>
                      <a:t>[VALEUR]</a:t>
                    </a:fld>
                    <a:endParaRPr lang="fr-FR"/>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B90F-4B7A-82EA-766DED0A5616}"/>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RESULTATS_OMI'!$C$31:$C$39</c:f>
              <c:strCache>
                <c:ptCount val="9"/>
                <c:pt idx="0">
                  <c:v>Système cardiovasculaire</c:v>
                </c:pt>
                <c:pt idx="1">
                  <c:v>Système nerveux central et psychotropes</c:v>
                </c:pt>
                <c:pt idx="2">
                  <c:v>Système respiratoire</c:v>
                </c:pt>
                <c:pt idx="3">
                  <c:v>Système musculo-squelettique</c:v>
                </c:pt>
                <c:pt idx="4">
                  <c:v>Système urinaire</c:v>
                </c:pt>
                <c:pt idx="5">
                  <c:v>Système endocrinien</c:v>
                </c:pt>
                <c:pt idx="6">
                  <c:v>Antalgiques</c:v>
                </c:pt>
                <c:pt idx="7">
                  <c:v>Système ophtalmique</c:v>
                </c:pt>
                <c:pt idx="8">
                  <c:v>Vaccin</c:v>
                </c:pt>
              </c:strCache>
            </c:strRef>
          </c:cat>
          <c:val>
            <c:numRef>
              <c:f>'SYNTHESE DES RESULTATS_OMI'!$F$31:$F$39</c:f>
              <c:numCache>
                <c:formatCode>0%</c:formatCode>
                <c:ptCount val="9"/>
                <c:pt idx="0">
                  <c:v>0</c:v>
                </c:pt>
                <c:pt idx="1">
                  <c:v>0</c:v>
                </c:pt>
                <c:pt idx="2">
                  <c:v>0</c:v>
                </c:pt>
                <c:pt idx="3">
                  <c:v>0</c:v>
                </c:pt>
                <c:pt idx="4">
                  <c:v>0</c:v>
                </c:pt>
                <c:pt idx="5">
                  <c:v>0</c:v>
                </c:pt>
                <c:pt idx="6">
                  <c:v>0</c:v>
                </c:pt>
                <c:pt idx="7">
                  <c:v>0</c:v>
                </c:pt>
                <c:pt idx="8">
                  <c:v>0</c:v>
                </c:pt>
              </c:numCache>
            </c:numRef>
          </c:val>
          <c:extLst xmlns:c15="http://schemas.microsoft.com/office/drawing/2012/chart">
            <c:ext xmlns:c16="http://schemas.microsoft.com/office/drawing/2014/chart" uri="{C3380CC4-5D6E-409C-BE32-E72D297353CC}">
              <c16:uniqueId val="{00000000-74DB-4296-923D-C92D7DFFE1BD}"/>
            </c:ext>
          </c:extLst>
        </c:ser>
        <c:dLbls>
          <c:showLegendKey val="0"/>
          <c:showVal val="0"/>
          <c:showCatName val="0"/>
          <c:showSerName val="0"/>
          <c:showPercent val="0"/>
          <c:showBubbleSize val="0"/>
        </c:dLbls>
        <c:gapWidth val="182"/>
        <c:axId val="853990704"/>
        <c:axId val="853990288"/>
        <c:extLst/>
      </c:barChart>
      <c:catAx>
        <c:axId val="853990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53990288"/>
        <c:crosses val="autoZero"/>
        <c:auto val="1"/>
        <c:lblAlgn val="ctr"/>
        <c:lblOffset val="100"/>
        <c:noMultiLvlLbl val="0"/>
      </c:catAx>
      <c:valAx>
        <c:axId val="853990288"/>
        <c:scaling>
          <c:orientation val="minMax"/>
          <c:max val="1"/>
          <c:min val="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3990704"/>
        <c:crosses val="max"/>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endocrinien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rgbClr val="AC323B"/>
            </a:solidFill>
            <a:ln>
              <a:noFill/>
            </a:ln>
            <a:effectLst/>
          </c:spPr>
          <c:invertIfNegative val="0"/>
          <c:cat>
            <c:strRef>
              <c:f>'SYNTHESE DES RESULTATS_OMI'!$C$68</c:f>
              <c:strCache>
                <c:ptCount val="1"/>
                <c:pt idx="0">
                  <c:v>OMI_7</c:v>
                </c:pt>
              </c:strCache>
            </c:strRef>
          </c:cat>
          <c:val>
            <c:numRef>
              <c:f>'SYNTHESE DES RESULTATS_OMI'!$L$68</c:f>
              <c:numCache>
                <c:formatCode>General</c:formatCode>
                <c:ptCount val="1"/>
                <c:pt idx="0">
                  <c:v>0</c:v>
                </c:pt>
              </c:numCache>
            </c:numRef>
          </c:val>
          <c:extLst>
            <c:ext xmlns:c16="http://schemas.microsoft.com/office/drawing/2014/chart" uri="{C3380CC4-5D6E-409C-BE32-E72D297353CC}">
              <c16:uniqueId val="{00000000-BC0C-459B-98E7-7C5E8E618A60}"/>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respiratoire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chemeClr val="accent1"/>
            </a:solidFill>
            <a:ln>
              <a:noFill/>
            </a:ln>
            <a:effectLst/>
          </c:spPr>
          <c:invertIfNegative val="0"/>
          <c:cat>
            <c:strRef>
              <c:f>'SYNTHESE DES RESULTATS_OMI'!$C$72:$C$73</c:f>
              <c:strCache>
                <c:ptCount val="2"/>
                <c:pt idx="0">
                  <c:v>OMI_11</c:v>
                </c:pt>
                <c:pt idx="1">
                  <c:v>OMI_12</c:v>
                </c:pt>
              </c:strCache>
            </c:strRef>
          </c:cat>
          <c:val>
            <c:numRef>
              <c:f>'SYNTHESE DES RESULTATS_OMI'!$L$72:$L$73</c:f>
              <c:numCache>
                <c:formatCode>General</c:formatCode>
                <c:ptCount val="2"/>
                <c:pt idx="0">
                  <c:v>0</c:v>
                </c:pt>
                <c:pt idx="1">
                  <c:v>0</c:v>
                </c:pt>
              </c:numCache>
            </c:numRef>
          </c:val>
          <c:extLst>
            <c:ext xmlns:c16="http://schemas.microsoft.com/office/drawing/2014/chart" uri="{C3380CC4-5D6E-409C-BE32-E72D297353CC}">
              <c16:uniqueId val="{00000000-C6C9-4CC0-93DC-31B07C722844}"/>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musculo-squelettique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chemeClr val="accent1"/>
            </a:solidFill>
            <a:ln>
              <a:noFill/>
            </a:ln>
            <a:effectLst/>
          </c:spPr>
          <c:invertIfNegative val="0"/>
          <c:cat>
            <c:strRef>
              <c:f>'SYNTHESE DES RESULTATS_OMI'!$C$74:$C$77</c:f>
              <c:strCache>
                <c:ptCount val="4"/>
                <c:pt idx="0">
                  <c:v>OMI_13</c:v>
                </c:pt>
                <c:pt idx="1">
                  <c:v>OMI_14</c:v>
                </c:pt>
                <c:pt idx="2">
                  <c:v>OMI_15</c:v>
                </c:pt>
                <c:pt idx="3">
                  <c:v>OMI_16</c:v>
                </c:pt>
              </c:strCache>
            </c:strRef>
          </c:cat>
          <c:val>
            <c:numRef>
              <c:f>'SYNTHESE DES RESULTATS_OMI'!$L$74:$L$77</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0-83D6-41AB-8192-BA32A15F9670}"/>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Antalgiques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chemeClr val="accent1"/>
            </a:solidFill>
            <a:ln>
              <a:noFill/>
            </a:ln>
            <a:effectLst/>
          </c:spPr>
          <c:invertIfNegative val="0"/>
          <c:cat>
            <c:strRef>
              <c:f>'SYNTHESE DES RESULTATS_OMI'!$C$78</c:f>
              <c:strCache>
                <c:ptCount val="1"/>
                <c:pt idx="0">
                  <c:v>OMI_17</c:v>
                </c:pt>
              </c:strCache>
            </c:strRef>
          </c:cat>
          <c:val>
            <c:numRef>
              <c:f>'SYNTHESE DES RESULTATS_OMI'!$L$78</c:f>
              <c:numCache>
                <c:formatCode>General</c:formatCode>
                <c:ptCount val="1"/>
                <c:pt idx="0">
                  <c:v>0</c:v>
                </c:pt>
              </c:numCache>
            </c:numRef>
          </c:val>
          <c:extLst>
            <c:ext xmlns:c16="http://schemas.microsoft.com/office/drawing/2014/chart" uri="{C3380CC4-5D6E-409C-BE32-E72D297353CC}">
              <c16:uniqueId val="{00000000-B1AA-4E13-9D49-605983D6E2D8}"/>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urinaire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chemeClr val="accent1"/>
            </a:solidFill>
            <a:ln>
              <a:noFill/>
            </a:ln>
            <a:effectLst/>
          </c:spPr>
          <c:invertIfNegative val="0"/>
          <c:cat>
            <c:strRef>
              <c:f>'SYNTHESE DES RESULTATS_OMI'!$C$79</c:f>
              <c:strCache>
                <c:ptCount val="1"/>
                <c:pt idx="0">
                  <c:v>OMI_18</c:v>
                </c:pt>
              </c:strCache>
            </c:strRef>
          </c:cat>
          <c:val>
            <c:numRef>
              <c:f>'SYNTHESE DES RESULTATS_OMI'!$L$79</c:f>
              <c:numCache>
                <c:formatCode>General</c:formatCode>
                <c:ptCount val="1"/>
                <c:pt idx="0">
                  <c:v>0</c:v>
                </c:pt>
              </c:numCache>
            </c:numRef>
          </c:val>
          <c:extLst>
            <c:ext xmlns:c16="http://schemas.microsoft.com/office/drawing/2014/chart" uri="{C3380CC4-5D6E-409C-BE32-E72D297353CC}">
              <c16:uniqueId val="{00000000-4842-414D-9A67-9881261623FE}"/>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cardiovasculaire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1"/>
        <c:ser>
          <c:idx val="0"/>
          <c:order val="0"/>
          <c:spPr>
            <a:solidFill>
              <a:srgbClr val="FDA1A1"/>
            </a:solidFill>
          </c:spPr>
          <c:invertIfNegative val="0"/>
          <c:dPt>
            <c:idx val="0"/>
            <c:invertIfNegative val="0"/>
            <c:bubble3D val="0"/>
            <c:spPr>
              <a:solidFill>
                <a:srgbClr val="FDA1A1"/>
              </a:solidFill>
              <a:ln>
                <a:noFill/>
              </a:ln>
              <a:effectLst/>
            </c:spPr>
            <c:extLst>
              <c:ext xmlns:c16="http://schemas.microsoft.com/office/drawing/2014/chart" uri="{C3380CC4-5D6E-409C-BE32-E72D297353CC}">
                <c16:uniqueId val="{00000001-788C-4825-8C55-974B16E159C6}"/>
              </c:ext>
            </c:extLst>
          </c:dPt>
          <c:dPt>
            <c:idx val="1"/>
            <c:invertIfNegative val="0"/>
            <c:bubble3D val="0"/>
            <c:spPr>
              <a:solidFill>
                <a:srgbClr val="FDA1A1"/>
              </a:solidFill>
              <a:ln>
                <a:noFill/>
              </a:ln>
              <a:effectLst/>
            </c:spPr>
            <c:extLst>
              <c:ext xmlns:c16="http://schemas.microsoft.com/office/drawing/2014/chart" uri="{C3380CC4-5D6E-409C-BE32-E72D297353CC}">
                <c16:uniqueId val="{00000003-788C-4825-8C55-974B16E159C6}"/>
              </c:ext>
            </c:extLst>
          </c:dPt>
          <c:dPt>
            <c:idx val="2"/>
            <c:invertIfNegative val="0"/>
            <c:bubble3D val="0"/>
            <c:spPr>
              <a:solidFill>
                <a:srgbClr val="FDA1A1"/>
              </a:solidFill>
              <a:ln>
                <a:noFill/>
              </a:ln>
              <a:effectLst/>
            </c:spPr>
            <c:extLst>
              <c:ext xmlns:c16="http://schemas.microsoft.com/office/drawing/2014/chart" uri="{C3380CC4-5D6E-409C-BE32-E72D297353CC}">
                <c16:uniqueId val="{00000005-788C-4825-8C55-974B16E159C6}"/>
              </c:ext>
            </c:extLst>
          </c:dPt>
          <c:dPt>
            <c:idx val="3"/>
            <c:invertIfNegative val="0"/>
            <c:bubble3D val="0"/>
            <c:spPr>
              <a:solidFill>
                <a:srgbClr val="FDA1A1"/>
              </a:solidFill>
              <a:ln>
                <a:noFill/>
              </a:ln>
              <a:effectLst/>
            </c:spPr>
            <c:extLst>
              <c:ext xmlns:c16="http://schemas.microsoft.com/office/drawing/2014/chart" uri="{C3380CC4-5D6E-409C-BE32-E72D297353CC}">
                <c16:uniqueId val="{00000007-788C-4825-8C55-974B16E159C6}"/>
              </c:ext>
            </c:extLst>
          </c:dPt>
          <c:dPt>
            <c:idx val="4"/>
            <c:invertIfNegative val="0"/>
            <c:bubble3D val="0"/>
            <c:spPr>
              <a:solidFill>
                <a:srgbClr val="FDA1A1"/>
              </a:solidFill>
              <a:ln>
                <a:noFill/>
              </a:ln>
              <a:effectLst/>
            </c:spPr>
            <c:extLst>
              <c:ext xmlns:c16="http://schemas.microsoft.com/office/drawing/2014/chart" uri="{C3380CC4-5D6E-409C-BE32-E72D297353CC}">
                <c16:uniqueId val="{00000009-788C-4825-8C55-974B16E159C6}"/>
              </c:ext>
            </c:extLst>
          </c:dPt>
          <c:dPt>
            <c:idx val="5"/>
            <c:invertIfNegative val="0"/>
            <c:bubble3D val="0"/>
            <c:spPr>
              <a:solidFill>
                <a:srgbClr val="FDA1A1"/>
              </a:solidFill>
              <a:ln>
                <a:noFill/>
              </a:ln>
              <a:effectLst/>
            </c:spPr>
            <c:extLst>
              <c:ext xmlns:c16="http://schemas.microsoft.com/office/drawing/2014/chart" uri="{C3380CC4-5D6E-409C-BE32-E72D297353CC}">
                <c16:uniqueId val="{0000000B-788C-4825-8C55-974B16E159C6}"/>
              </c:ext>
            </c:extLst>
          </c:dPt>
          <c:cat>
            <c:strRef>
              <c:f>'SYNTHESE DES RESULTATS_MPI'!$C$65:$C$70</c:f>
              <c:strCache>
                <c:ptCount val="6"/>
                <c:pt idx="0">
                  <c:v>MPI_1</c:v>
                </c:pt>
                <c:pt idx="1">
                  <c:v>MPI_2</c:v>
                </c:pt>
                <c:pt idx="2">
                  <c:v>MPI_3</c:v>
                </c:pt>
                <c:pt idx="3">
                  <c:v>MPI_4</c:v>
                </c:pt>
                <c:pt idx="4">
                  <c:v>MPI_5</c:v>
                </c:pt>
                <c:pt idx="5">
                  <c:v>MPI_6</c:v>
                </c:pt>
              </c:strCache>
            </c:strRef>
          </c:cat>
          <c:val>
            <c:numRef>
              <c:f>'SYNTHESE DES RESULTATS_MPI'!$L$65:$L$70</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C-788C-4825-8C55-974B16E159C6}"/>
            </c:ext>
          </c:extLst>
        </c:ser>
        <c:dLbls>
          <c:showLegendKey val="0"/>
          <c:showVal val="0"/>
          <c:showCatName val="0"/>
          <c:showSerName val="0"/>
          <c:showPercent val="0"/>
          <c:showBubbleSize val="0"/>
        </c:dLbls>
        <c:gapWidth val="219"/>
        <c:overlap val="-27"/>
        <c:axId val="1967631856"/>
        <c:axId val="1967632688"/>
      </c:barChart>
      <c:catAx>
        <c:axId val="196763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2688"/>
        <c:crosses val="autoZero"/>
        <c:auto val="1"/>
        <c:lblAlgn val="ctr"/>
        <c:lblOffset val="100"/>
        <c:noMultiLvlLbl val="0"/>
      </c:catAx>
      <c:valAx>
        <c:axId val="1967632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18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Vaccin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chemeClr val="accent1"/>
            </a:solidFill>
            <a:ln>
              <a:noFill/>
            </a:ln>
            <a:effectLst/>
          </c:spPr>
          <c:invertIfNegative val="0"/>
          <c:cat>
            <c:strRef>
              <c:f>'SYNTHESE DES RESULTATS_OMI'!$C$80:$C$82</c:f>
              <c:strCache>
                <c:ptCount val="3"/>
                <c:pt idx="0">
                  <c:v>OMI_19</c:v>
                </c:pt>
                <c:pt idx="1">
                  <c:v>OMI_20</c:v>
                </c:pt>
                <c:pt idx="2">
                  <c:v>OMI_21</c:v>
                </c:pt>
              </c:strCache>
            </c:strRef>
          </c:cat>
          <c:val>
            <c:numRef>
              <c:f>'SYNTHESE DES RESULTATS_OMI'!$L$80:$L$82</c:f>
              <c:numCache>
                <c:formatCode>General</c:formatCode>
                <c:ptCount val="3"/>
                <c:pt idx="0">
                  <c:v>0</c:v>
                </c:pt>
                <c:pt idx="1">
                  <c:v>0</c:v>
                </c:pt>
                <c:pt idx="2">
                  <c:v>0</c:v>
                </c:pt>
              </c:numCache>
            </c:numRef>
          </c:val>
          <c:extLst>
            <c:ext xmlns:c16="http://schemas.microsoft.com/office/drawing/2014/chart" uri="{C3380CC4-5D6E-409C-BE32-E72D297353CC}">
              <c16:uniqueId val="{00000000-2C7A-4109-A9E4-90EA38E8AAA8}"/>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FR" baseline="0"/>
              <a:t>Impact et conclusions de la revue de prescription sur le nombre de MPI+OMI par système (ensemble des prescriptions auditées)</a:t>
            </a:r>
          </a:p>
          <a:p>
            <a:pPr algn="ctr">
              <a:defRPr/>
            </a:pPr>
            <a:r>
              <a:rPr lang="fr-FR" baseline="0"/>
              <a:t> </a:t>
            </a:r>
          </a:p>
        </c:rich>
      </c:tx>
      <c:layout>
        <c:manualLayout>
          <c:xMode val="edge"/>
          <c:yMode val="edge"/>
          <c:x val="0.16826817297946522"/>
          <c:y val="2.072477117719001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92130834616911"/>
          <c:y val="0.14849533284190439"/>
          <c:w val="0.73376814812245128"/>
          <c:h val="0.69391687595445561"/>
        </c:manualLayout>
      </c:layout>
      <c:barChart>
        <c:barDir val="bar"/>
        <c:grouping val="stacked"/>
        <c:varyColors val="0"/>
        <c:ser>
          <c:idx val="3"/>
          <c:order val="1"/>
          <c:tx>
            <c:strRef>
              <c:f>'SYNTHESE DES RESULTATS_MPI+OMI'!$Z$3</c:f>
              <c:strCache>
                <c:ptCount val="1"/>
                <c:pt idx="0">
                  <c:v>Modifié suite à la revue de prescription</c:v>
                </c:pt>
              </c:strCache>
            </c:strRef>
          </c:tx>
          <c:spPr>
            <a:solidFill>
              <a:schemeClr val="accent6">
                <a:lumMod val="75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RESULTATS_MPI+OMI'!$W$4:$W$17</c:f>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f>'SYNTHESE DES RESULTATS_MPI+OMI'!$Z$4:$Z$17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1-E59E-497D-A36F-09BBA2893DF4}"/>
            </c:ext>
          </c:extLst>
        </c:ser>
        <c:ser>
          <c:idx val="2"/>
          <c:order val="2"/>
          <c:tx>
            <c:strRef>
              <c:f>'SYNTHESE DES RESULTATS_MPI+OMI'!$AA$3</c:f>
              <c:strCache>
                <c:ptCount val="1"/>
                <c:pt idx="0">
                  <c:v>Justifié avant la revue de prescription</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RESULTATS_MPI+OMI'!$W$4:$W$17</c:f>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f>'SYNTHESE DES RESULTATS_MPI+OMI'!$AA$4:$AA$17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2-E59E-497D-A36F-09BBA2893DF4}"/>
            </c:ext>
          </c:extLst>
        </c:ser>
        <c:ser>
          <c:idx val="1"/>
          <c:order val="3"/>
          <c:tx>
            <c:strRef>
              <c:f>'SYNTHESE DES RESULTATS_MPI+OMI'!$Y$3</c:f>
              <c:strCache>
                <c:ptCount val="1"/>
                <c:pt idx="0">
                  <c:v>Non modifié ou sans information suite à la revue de prescription</c:v>
                </c:pt>
              </c:strCache>
            </c:strRef>
          </c:tx>
          <c:spPr>
            <a:solidFill>
              <a:srgbClr val="FFB3B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RESULTATS_MPI+OMI'!$W$4:$W$17</c:f>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f>'SYNTHESE DES RESULTATS_MPI+OMI'!$Y$4:$Y$17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E59E-497D-A36F-09BBA2893DF4}"/>
            </c:ext>
          </c:extLst>
        </c:ser>
        <c:ser>
          <c:idx val="4"/>
          <c:order val="4"/>
          <c:tx>
            <c:strRef>
              <c:f>'SYNTHESE DES RESULTATS_MPI+OMI'!$AB$3</c:f>
              <c:strCache>
                <c:ptCount val="1"/>
                <c:pt idx="0">
                  <c:v>Non revu et non justifié</c:v>
                </c:pt>
              </c:strCache>
            </c:strRef>
          </c:tx>
          <c:spPr>
            <a:solidFill>
              <a:srgbClr val="D2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RESULTATS_MPI+OMI'!$W$4:$W$17</c:f>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f>'SYNTHESE DES RESULTATS_MPI+OMI'!$AB$4:$AB$17</c:f>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E59E-497D-A36F-09BBA2893DF4}"/>
            </c:ext>
          </c:extLst>
        </c:ser>
        <c:dLbls>
          <c:showLegendKey val="0"/>
          <c:showVal val="0"/>
          <c:showCatName val="0"/>
          <c:showSerName val="0"/>
          <c:showPercent val="0"/>
          <c:showBubbleSize val="0"/>
        </c:dLbls>
        <c:gapWidth val="150"/>
        <c:overlap val="100"/>
        <c:axId val="1753766880"/>
        <c:axId val="1753772704"/>
        <c:extLst>
          <c:ext xmlns:c15="http://schemas.microsoft.com/office/drawing/2012/chart" uri="{02D57815-91ED-43cb-92C2-25804820EDAC}">
            <c15:filteredBarSeries>
              <c15:ser>
                <c:idx val="0"/>
                <c:order val="0"/>
                <c:tx>
                  <c:strRef>
                    <c:extLst>
                      <c:ext uri="{02D57815-91ED-43cb-92C2-25804820EDAC}">
                        <c15:formulaRef>
                          <c15:sqref>'SYNTHESE DES RESULTATS_MPI+OMI'!$X$3</c15:sqref>
                        </c15:formulaRef>
                      </c:ext>
                    </c:extLst>
                    <c:strCache>
                      <c:ptCount val="1"/>
                      <c:pt idx="0">
                        <c:v>pas de proposition de modification</c:v>
                      </c:pt>
                    </c:strCache>
                  </c:strRef>
                </c:tx>
                <c:spPr>
                  <a:solidFill>
                    <a:schemeClr val="accent1"/>
                  </a:solidFill>
                  <a:ln>
                    <a:noFill/>
                  </a:ln>
                  <a:effectLst/>
                </c:spPr>
                <c:invertIfNegative val="0"/>
                <c:cat>
                  <c:strRef>
                    <c:extLst>
                      <c:ext uri="{02D57815-91ED-43cb-92C2-25804820EDAC}">
                        <c15:formulaRef>
                          <c15:sqref>'SYNTHESE DES RESULTATS_MPI+OMI'!$W$4:$W$17</c15:sqref>
                        </c15:formulaRef>
                      </c:ext>
                    </c:extLst>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extLst>
                      <c:ext uri="{02D57815-91ED-43cb-92C2-25804820EDAC}">
                        <c15:formulaRef>
                          <c15:sqref>'SYNTHESE DES RESULTATS_MPI+OMI'!$X$4:$X$17</c15:sqref>
                        </c15:formulaRef>
                      </c:ext>
                    </c:extLst>
                    <c:numCache>
                      <c:formatCode>General</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4-E59E-497D-A36F-09BBA2893DF4}"/>
                  </c:ext>
                </c:extLst>
              </c15:ser>
            </c15:filteredBarSeries>
          </c:ext>
        </c:extLst>
      </c:barChart>
      <c:catAx>
        <c:axId val="1753766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72704"/>
        <c:crosses val="autoZero"/>
        <c:auto val="1"/>
        <c:lblAlgn val="ctr"/>
        <c:lblOffset val="100"/>
        <c:noMultiLvlLbl val="0"/>
      </c:catAx>
      <c:valAx>
        <c:axId val="1753772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66880"/>
        <c:crosses val="max"/>
        <c:crossBetween val="between"/>
        <c:majorUnit val="1"/>
      </c:valAx>
      <c:spPr>
        <a:noFill/>
        <a:ln>
          <a:noFill/>
        </a:ln>
        <a:effectLst/>
      </c:spPr>
    </c:plotArea>
    <c:legend>
      <c:legendPos val="b"/>
      <c:layout>
        <c:manualLayout>
          <c:xMode val="edge"/>
          <c:yMode val="edge"/>
          <c:x val="0"/>
          <c:y val="0.91332747940547299"/>
          <c:w val="0.99671804621896287"/>
          <c:h val="7.124962343269956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MPI+OMI par système (ensemble des </a:t>
            </a:r>
            <a:r>
              <a:rPr lang="fr-FR" baseline="0"/>
              <a:t>prescriptions auditées)</a:t>
            </a:r>
            <a:endParaRPr lang="fr-FR"/>
          </a:p>
        </c:rich>
      </c:tx>
      <c:layout>
        <c:manualLayout>
          <c:xMode val="edge"/>
          <c:yMode val="edge"/>
          <c:x val="0.19690588582751054"/>
          <c:y val="5.60551386752770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31980336304709567"/>
          <c:y val="0.15337915653079248"/>
          <c:w val="0.71579741860414581"/>
          <c:h val="0.72106911442716426"/>
        </c:manualLayout>
      </c:layout>
      <c:barChart>
        <c:barDir val="bar"/>
        <c:grouping val="clustered"/>
        <c:varyColors val="0"/>
        <c:ser>
          <c:idx val="0"/>
          <c:order val="0"/>
          <c:spPr>
            <a:solidFill>
              <a:schemeClr val="accent2">
                <a:lumMod val="60000"/>
                <a:lumOff val="4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RESULTATS_MPI+OMI'!$C$31:$C$44</c:f>
              <c:strCache>
                <c:ptCount val="14"/>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pt idx="12">
                  <c:v>Système ophtalmique</c:v>
                </c:pt>
                <c:pt idx="13">
                  <c:v>Vaccin</c:v>
                </c:pt>
              </c:strCache>
            </c:strRef>
          </c:cat>
          <c:val>
            <c:numRef>
              <c:f>'SYNTHESE DES RESULTATS_MPI+OMI'!$F$31:$F$44</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xmlns:c15="http://schemas.microsoft.com/office/drawing/2012/chart">
            <c:ext xmlns:c16="http://schemas.microsoft.com/office/drawing/2014/chart" uri="{C3380CC4-5D6E-409C-BE32-E72D297353CC}">
              <c16:uniqueId val="{00000000-EA12-4951-910E-1A14C4BACFE2}"/>
            </c:ext>
          </c:extLst>
        </c:ser>
        <c:dLbls>
          <c:showLegendKey val="0"/>
          <c:showVal val="0"/>
          <c:showCatName val="0"/>
          <c:showSerName val="0"/>
          <c:showPercent val="0"/>
          <c:showBubbleSize val="0"/>
        </c:dLbls>
        <c:gapWidth val="182"/>
        <c:axId val="853990704"/>
        <c:axId val="853990288"/>
        <c:extLst/>
      </c:barChart>
      <c:catAx>
        <c:axId val="853990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crossAx val="853990288"/>
        <c:crosses val="autoZero"/>
        <c:auto val="1"/>
        <c:lblAlgn val="ctr"/>
        <c:lblOffset val="100"/>
        <c:noMultiLvlLbl val="0"/>
      </c:catAx>
      <c:valAx>
        <c:axId val="853990288"/>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3990704"/>
        <c:crosses val="max"/>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u="none" strike="noStrike" kern="1200" spc="0" baseline="0">
                <a:solidFill>
                  <a:sysClr val="windowText" lastClr="000000">
                    <a:lumMod val="65000"/>
                    <a:lumOff val="35000"/>
                  </a:sysClr>
                </a:solidFill>
                <a:effectLst/>
              </a:rPr>
              <a:t>Répartition des patients en fonction du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'SYNTHESE DES RESULTATS_MPI+OMI'!$Q$6</c:f>
              <c:strCache>
                <c:ptCount val="1"/>
                <c:pt idx="0">
                  <c:v>n</c:v>
                </c:pt>
              </c:strCache>
            </c:strRef>
          </c:tx>
          <c:spPr>
            <a:solidFill>
              <a:schemeClr val="accent1"/>
            </a:solidFill>
            <a:ln>
              <a:noFill/>
            </a:ln>
            <a:effectLst/>
          </c:spPr>
          <c:invertIfNegative val="0"/>
          <c:dPt>
            <c:idx val="1"/>
            <c:invertIfNegative val="0"/>
            <c:bubble3D val="0"/>
            <c:spPr>
              <a:solidFill>
                <a:schemeClr val="accent2"/>
              </a:solidFill>
              <a:ln>
                <a:noFill/>
              </a:ln>
              <a:effectLst/>
            </c:spPr>
            <c:extLst>
              <c:ext xmlns:c16="http://schemas.microsoft.com/office/drawing/2014/chart" uri="{C3380CC4-5D6E-409C-BE32-E72D297353CC}">
                <c16:uniqueId val="{00000000-CD29-431E-9680-2355C69066E8}"/>
              </c:ext>
            </c:extLst>
          </c:dPt>
          <c:dPt>
            <c:idx val="2"/>
            <c:invertIfNegative val="0"/>
            <c:bubble3D val="0"/>
            <c:spPr>
              <a:solidFill>
                <a:srgbClr val="FF3F3F"/>
              </a:solidFill>
              <a:ln>
                <a:noFill/>
              </a:ln>
              <a:effectLst/>
            </c:spPr>
            <c:extLst>
              <c:ext xmlns:c16="http://schemas.microsoft.com/office/drawing/2014/chart" uri="{C3380CC4-5D6E-409C-BE32-E72D297353CC}">
                <c16:uniqueId val="{00000001-CD29-431E-9680-2355C69066E8}"/>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2-CD29-431E-9680-2355C69066E8}"/>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3-CD29-431E-9680-2355C69066E8}"/>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4-CD29-431E-9680-2355C69066E8}"/>
              </c:ext>
            </c:extLst>
          </c:dPt>
          <c:dPt>
            <c:idx val="6"/>
            <c:invertIfNegative val="0"/>
            <c:bubble3D val="0"/>
            <c:spPr>
              <a:solidFill>
                <a:srgbClr val="7030A0"/>
              </a:solidFill>
              <a:ln>
                <a:noFill/>
              </a:ln>
              <a:effectLst/>
            </c:spPr>
            <c:extLst>
              <c:ext xmlns:c16="http://schemas.microsoft.com/office/drawing/2014/chart" uri="{C3380CC4-5D6E-409C-BE32-E72D297353CC}">
                <c16:uniqueId val="{00000005-CD29-431E-9680-2355C69066E8}"/>
              </c:ext>
            </c:extLst>
          </c:dPt>
          <c:dPt>
            <c:idx val="7"/>
            <c:invertIfNegative val="0"/>
            <c:bubble3D val="0"/>
            <c:spPr>
              <a:solidFill>
                <a:srgbClr val="9E480E"/>
              </a:solidFill>
              <a:ln>
                <a:noFill/>
              </a:ln>
              <a:effectLst/>
            </c:spPr>
            <c:extLst>
              <c:ext xmlns:c16="http://schemas.microsoft.com/office/drawing/2014/chart" uri="{C3380CC4-5D6E-409C-BE32-E72D297353CC}">
                <c16:uniqueId val="{00000006-CD29-431E-9680-2355C69066E8}"/>
              </c:ext>
            </c:extLst>
          </c:dPt>
          <c:dPt>
            <c:idx val="8"/>
            <c:invertIfNegative val="0"/>
            <c:bubble3D val="0"/>
            <c:spPr>
              <a:solidFill>
                <a:srgbClr val="636363"/>
              </a:solidFill>
              <a:ln>
                <a:noFill/>
              </a:ln>
              <a:effectLst/>
            </c:spPr>
            <c:extLst>
              <c:ext xmlns:c16="http://schemas.microsoft.com/office/drawing/2014/chart" uri="{C3380CC4-5D6E-409C-BE32-E72D297353CC}">
                <c16:uniqueId val="{00000007-CD29-431E-9680-2355C69066E8}"/>
              </c:ext>
            </c:extLst>
          </c:dPt>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08-CD29-431E-9680-2355C69066E8}"/>
              </c:ext>
            </c:extLst>
          </c:dPt>
          <c:cat>
            <c:strRef>
              <c:f>'SYNTHESE DES RESULTATS_MPI+OMI'!$P$7:$P$16</c:f>
              <c:strCache>
                <c:ptCount val="10"/>
                <c:pt idx="0">
                  <c:v>Chirurgie</c:v>
                </c:pt>
                <c:pt idx="1">
                  <c:v>Médecine adulte (hors service de gériatrie) court séjour</c:v>
                </c:pt>
                <c:pt idx="2">
                  <c:v>Médecine gériatrique (court séjour)</c:v>
                </c:pt>
                <c:pt idx="3">
                  <c:v>Dialyse</c:v>
                </c:pt>
                <c:pt idx="4">
                  <c:v>HAD</c:v>
                </c:pt>
                <c:pt idx="5">
                  <c:v>Long séjour</c:v>
                </c:pt>
                <c:pt idx="6">
                  <c:v>Psychiatrie</c:v>
                </c:pt>
                <c:pt idx="7">
                  <c:v>Urgences</c:v>
                </c:pt>
                <c:pt idx="8">
                  <c:v>Autre</c:v>
                </c:pt>
                <c:pt idx="9">
                  <c:v>Non renseigné</c:v>
                </c:pt>
              </c:strCache>
            </c:strRef>
          </c:cat>
          <c:val>
            <c:numRef>
              <c:f>'SYNTHESE DES RESULTATS_MPI+OMI'!$Q$7:$Q$16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AC4-41ED-A387-93F72C464B47}"/>
            </c:ext>
          </c:extLst>
        </c:ser>
        <c:dLbls>
          <c:showLegendKey val="0"/>
          <c:showVal val="0"/>
          <c:showCatName val="0"/>
          <c:showSerName val="0"/>
          <c:showPercent val="0"/>
          <c:showBubbleSize val="0"/>
        </c:dLbls>
        <c:gapWidth val="219"/>
        <c:overlap val="-27"/>
        <c:axId val="1392360767"/>
        <c:axId val="729136159"/>
      </c:barChart>
      <c:catAx>
        <c:axId val="139236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29136159"/>
        <c:crosses val="autoZero"/>
        <c:auto val="1"/>
        <c:lblAlgn val="ctr"/>
        <c:lblOffset val="100"/>
        <c:noMultiLvlLbl val="0"/>
      </c:catAx>
      <c:valAx>
        <c:axId val="72913615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392360767"/>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r>
              <a:rPr lang="fr-FR" baseline="0"/>
              <a:t>Impact et conclusions de la revue de prescription sur le nombre de MPI par système (ensemble des prescriptions auditées)</a:t>
            </a:r>
          </a:p>
          <a:p>
            <a:pPr algn="ctr">
              <a:defRPr/>
            </a:pPr>
            <a:r>
              <a:rPr lang="fr-FR" baseline="0"/>
              <a:t> </a:t>
            </a:r>
          </a:p>
        </c:rich>
      </c:tx>
      <c:layout>
        <c:manualLayout>
          <c:xMode val="edge"/>
          <c:yMode val="edge"/>
          <c:x val="0.16826817297946522"/>
          <c:y val="2.0724771177190019E-2"/>
        </c:manualLayout>
      </c:layout>
      <c:overlay val="0"/>
      <c:spPr>
        <a:noFill/>
        <a:ln>
          <a:noFill/>
        </a:ln>
        <a:effectLst/>
      </c:spPr>
      <c:txPr>
        <a:bodyPr rot="0" spcFirstLastPara="1" vertOverflow="ellipsis" vert="horz" wrap="square" anchor="ctr" anchorCtr="1"/>
        <a:lstStyle/>
        <a:p>
          <a:pPr algn="ct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392130834616911"/>
          <c:y val="0.14849533284190439"/>
          <c:w val="0.73376814812245128"/>
          <c:h val="0.69391687595445561"/>
        </c:manualLayout>
      </c:layout>
      <c:barChart>
        <c:barDir val="bar"/>
        <c:grouping val="stacked"/>
        <c:varyColors val="0"/>
        <c:ser>
          <c:idx val="1"/>
          <c:order val="1"/>
          <c:tx>
            <c:strRef>
              <c:f>'SYNTHESE DES RESULTATS V2023'!$AG$31</c:f>
              <c:strCache>
                <c:ptCount val="1"/>
                <c:pt idx="0">
                  <c:v>Modifié suite à la revue de prescription</c:v>
                </c:pt>
              </c:strCache>
            </c:strRef>
          </c:tx>
          <c:spPr>
            <a:solidFill>
              <a:schemeClr val="accent6">
                <a:lumMod val="75000"/>
              </a:schemeClr>
            </a:solidFill>
            <a:ln>
              <a:noFill/>
            </a:ln>
            <a:effectLst>
              <a:outerShdw blurRad="50800" dist="50800" dir="5400000" sx="1000" sy="1000" algn="ctr" rotWithShape="0">
                <a:srgbClr val="000000">
                  <a:alpha val="43137"/>
                </a:srgbClr>
              </a:outerShdw>
              <a:softEdge rad="0"/>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 V2023'!$AD$32:$AD$44</c15:sqref>
                  </c15:fullRef>
                </c:ext>
              </c:extLst>
              <c:f>'SYNTHESE DES RESULTATS V2023'!$AD$32:$AD$43</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V2023'!$AG$32:$AG$44</c15:sqref>
                  </c15:fullRef>
                </c:ext>
              </c:extLst>
              <c:f>'SYNTHESE DES RESULTATS V2023'!$AG$32:$AG$43</c:f>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189D-4F75-BB98-0034C6ECA4E2}"/>
            </c:ext>
          </c:extLst>
        </c:ser>
        <c:ser>
          <c:idx val="3"/>
          <c:order val="2"/>
          <c:tx>
            <c:strRef>
              <c:f>'SYNTHESE DES RESULTATS V2023'!$AH$31</c:f>
              <c:strCache>
                <c:ptCount val="1"/>
                <c:pt idx="0">
                  <c:v>Justifié avant la revue de prescription</c:v>
                </c:pt>
              </c:strCache>
            </c:strRef>
          </c:tx>
          <c:spPr>
            <a:solidFill>
              <a:schemeClr val="accent6">
                <a:lumMod val="40000"/>
                <a:lumOff val="60000"/>
              </a:schemeClr>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 V2023'!$AD$32:$AD$44</c15:sqref>
                  </c15:fullRef>
                </c:ext>
              </c:extLst>
              <c:f>'SYNTHESE DES RESULTATS V2023'!$AD$32:$AD$43</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V2023'!$AH$32:$AH$44</c15:sqref>
                  </c15:fullRef>
                </c:ext>
              </c:extLst>
              <c:f>'SYNTHESE DES RESULTATS V2023'!$AH$32:$AH$43</c:f>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0ADD-442E-A2C8-9EC96D7D526B}"/>
            </c:ext>
          </c:extLst>
        </c:ser>
        <c:ser>
          <c:idx val="2"/>
          <c:order val="3"/>
          <c:tx>
            <c:strRef>
              <c:f>'SYNTHESE DES RESULTATS V2023'!$AF$31</c:f>
              <c:strCache>
                <c:ptCount val="1"/>
                <c:pt idx="0">
                  <c:v>Non modifié ou sans information suite à la revue de prescription</c:v>
                </c:pt>
              </c:strCache>
            </c:strRef>
          </c:tx>
          <c:spPr>
            <a:solidFill>
              <a:srgbClr val="FFB3B3"/>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 V2023'!$AD$32:$AD$44</c15:sqref>
                  </c15:fullRef>
                </c:ext>
              </c:extLst>
              <c:f>'SYNTHESE DES RESULTATS V2023'!$AD$32:$AD$43</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V2023'!$AF$32:$AF$44</c15:sqref>
                  </c15:fullRef>
                </c:ext>
              </c:extLst>
              <c:f>'SYNTHESE DES RESULTATS V2023'!$AF$32:$AF$43</c:f>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89D-4F75-BB98-0034C6ECA4E2}"/>
            </c:ext>
          </c:extLst>
        </c:ser>
        <c:ser>
          <c:idx val="4"/>
          <c:order val="4"/>
          <c:tx>
            <c:strRef>
              <c:f>'SYNTHESE DES RESULTATS V2023'!$AI$31</c:f>
              <c:strCache>
                <c:ptCount val="1"/>
                <c:pt idx="0">
                  <c:v>Non revu et non justifié</c:v>
                </c:pt>
              </c:strCache>
            </c:strRef>
          </c:tx>
          <c:spPr>
            <a:solidFill>
              <a:srgbClr val="D20000"/>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'SYNTHESE DES RESULTATS V2023'!$AD$32:$AD$44</c15:sqref>
                  </c15:fullRef>
                </c:ext>
              </c:extLst>
              <c:f>'SYNTHESE DES RESULTATS V2023'!$AD$32:$AD$43</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V2023'!$AI$32:$AI$44</c15:sqref>
                  </c15:fullRef>
                </c:ext>
              </c:extLst>
              <c:f>'SYNTHESE DES RESULTATS V2023'!$AI$32:$AI$43</c:f>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0ADD-442E-A2C8-9EC96D7D526B}"/>
            </c:ext>
          </c:extLst>
        </c:ser>
        <c:dLbls>
          <c:showLegendKey val="0"/>
          <c:showVal val="0"/>
          <c:showCatName val="0"/>
          <c:showSerName val="0"/>
          <c:showPercent val="0"/>
          <c:showBubbleSize val="0"/>
        </c:dLbls>
        <c:gapWidth val="150"/>
        <c:overlap val="100"/>
        <c:axId val="1753766880"/>
        <c:axId val="1753772704"/>
        <c:extLst>
          <c:ext xmlns:c15="http://schemas.microsoft.com/office/drawing/2012/chart" uri="{02D57815-91ED-43cb-92C2-25804820EDAC}">
            <c15:filteredBarSeries>
              <c15:ser>
                <c:idx val="0"/>
                <c:order val="0"/>
                <c:tx>
                  <c:strRef>
                    <c:extLst>
                      <c:ext uri="{02D57815-91ED-43cb-92C2-25804820EDAC}">
                        <c15:formulaRef>
                          <c15:sqref>'SYNTHESE DES RESULTATS V2023'!$AE$31</c15:sqref>
                        </c15:formulaRef>
                      </c:ext>
                    </c:extLst>
                    <c:strCache>
                      <c:ptCount val="1"/>
                      <c:pt idx="0">
                        <c:v>pas de proposition de modification</c:v>
                      </c:pt>
                    </c:strCache>
                  </c:strRef>
                </c:tx>
                <c:spPr>
                  <a:solidFill>
                    <a:schemeClr val="bg1">
                      <a:lumMod val="85000"/>
                    </a:schemeClr>
                  </a:solidFill>
                  <a:ln>
                    <a:noFill/>
                  </a:ln>
                  <a:effectLst/>
                </c:spPr>
                <c:invertIfNegative val="0"/>
                <c:cat>
                  <c:strRef>
                    <c:extLst>
                      <c:ext uri="{02D57815-91ED-43cb-92C2-25804820EDAC}">
                        <c15:fullRef>
                          <c15:sqref>'SYNTHESE DES RESULTATS V2023'!$AD$32:$AD$44</c15:sqref>
                        </c15:fullRef>
                        <c15:formulaRef>
                          <c15:sqref>'SYNTHESE DES RESULTATS V2023'!$AD$32:$AD$43</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uri="{02D57815-91ED-43cb-92C2-25804820EDAC}">
                        <c15:fullRef>
                          <c15:sqref>'SYNTHESE DES RESULTATS V2023'!$AE$32:$AE$44</c15:sqref>
                        </c15:fullRef>
                        <c15:formulaRef>
                          <c15:sqref>'SYNTHESE DES RESULTATS V2023'!$AE$32:$AE$43</c15:sqref>
                        </c15:formulaRef>
                      </c:ext>
                    </c:extLst>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89D-4F75-BB98-0034C6ECA4E2}"/>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'SYNTHESE DES RESULTATS V2023'!$AJ$31</c15:sqref>
                        </c15:formulaRef>
                      </c:ext>
                    </c:extLst>
                    <c:strCache>
                      <c:ptCount val="1"/>
                      <c:pt idx="0">
                        <c:v>nb d'items</c:v>
                      </c:pt>
                    </c:strCache>
                  </c:strRef>
                </c:tx>
                <c:spPr>
                  <a:solidFill>
                    <a:schemeClr val="accent6"/>
                  </a:solidFill>
                  <a:ln>
                    <a:noFill/>
                  </a:ln>
                  <a:effectLst/>
                </c:spPr>
                <c:invertIfNegative val="0"/>
                <c:cat>
                  <c:strRef>
                    <c:extLst>
                      <c:ext xmlns:c15="http://schemas.microsoft.com/office/drawing/2012/chart" uri="{02D57815-91ED-43cb-92C2-25804820EDAC}">
                        <c15:fullRef>
                          <c15:sqref>'SYNTHESE DES RESULTATS V2023'!$AD$32:$AD$44</c15:sqref>
                        </c15:fullRef>
                        <c15:formulaRef>
                          <c15:sqref>'SYNTHESE DES RESULTATS V2023'!$AD$32:$AD$43</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V2023'!$AJ$32:$AJ$44</c15:sqref>
                        </c15:fullRef>
                        <c15:formulaRef>
                          <c15:sqref>'SYNTHESE DES RESULTATS V2023'!$AJ$32:$AJ$43</c15:sqref>
                        </c15:formulaRef>
                      </c:ext>
                    </c:extLst>
                    <c:numCache>
                      <c:formatCode>General</c:formatCode>
                      <c:ptCount val="12"/>
                      <c:pt idx="0">
                        <c:v>6</c:v>
                      </c:pt>
                      <c:pt idx="1">
                        <c:v>6</c:v>
                      </c:pt>
                      <c:pt idx="2">
                        <c:v>7</c:v>
                      </c:pt>
                      <c:pt idx="3">
                        <c:v>3</c:v>
                      </c:pt>
                      <c:pt idx="4">
                        <c:v>2</c:v>
                      </c:pt>
                      <c:pt idx="5">
                        <c:v>3</c:v>
                      </c:pt>
                      <c:pt idx="6">
                        <c:v>2</c:v>
                      </c:pt>
                      <c:pt idx="7">
                        <c:v>2</c:v>
                      </c:pt>
                      <c:pt idx="8">
                        <c:v>2</c:v>
                      </c:pt>
                      <c:pt idx="9">
                        <c:v>3</c:v>
                      </c:pt>
                      <c:pt idx="10">
                        <c:v>1</c:v>
                      </c:pt>
                      <c:pt idx="11">
                        <c:v>2</c:v>
                      </c:pt>
                    </c:numCache>
                  </c:numRef>
                </c:val>
                <c:extLst xmlns:c15="http://schemas.microsoft.com/office/drawing/2012/chart">
                  <c:ext xmlns:c16="http://schemas.microsoft.com/office/drawing/2014/chart" uri="{C3380CC4-5D6E-409C-BE32-E72D297353CC}">
                    <c16:uniqueId val="{0000000C-0ADD-442E-A2C8-9EC96D7D526B}"/>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'SYNTHESE DES RESULTATS V2023'!$AK$31</c15:sqref>
                        </c15:formulaRef>
                      </c:ext>
                    </c:extLst>
                    <c:strCache>
                      <c:ptCount val="1"/>
                      <c:pt idx="0">
                        <c:v>% MPI modifiés</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'SYNTHESE DES RESULTATS V2023'!$AD$32:$AD$44</c15:sqref>
                        </c15:fullRef>
                        <c15:formulaRef>
                          <c15:sqref>'SYNTHESE DES RESULTATS V2023'!$AD$32:$AD$43</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V2023'!$AK$32:$AK$44</c15:sqref>
                        </c15:fullRef>
                        <c15:formulaRef>
                          <c15:sqref>'SYNTHESE DES RESULTATS V2023'!$AK$32:$AK$43</c15:sqref>
                        </c15:formulaRef>
                      </c:ext>
                    </c:extLst>
                    <c:numCache>
                      <c:formatCode>0%</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D-0ADD-442E-A2C8-9EC96D7D526B}"/>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'SYNTHESE DES RESULTATS V2023'!$AL$31</c15:sqref>
                        </c15:formulaRef>
                      </c:ext>
                    </c:extLst>
                    <c:strCache>
                      <c:ptCount val="1"/>
                      <c:pt idx="0">
                        <c:v>% MPI modifiés acceptés</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'SYNTHESE DES RESULTATS V2023'!$AD$32:$AD$44</c15:sqref>
                        </c15:fullRef>
                        <c15:formulaRef>
                          <c15:sqref>'SYNTHESE DES RESULTATS V2023'!$AD$32:$AD$43</c15:sqref>
                        </c15:formulaRef>
                      </c:ext>
                    </c:extLst>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extLst>
                      <c:ext xmlns:c15="http://schemas.microsoft.com/office/drawing/2012/chart" uri="{02D57815-91ED-43cb-92C2-25804820EDAC}">
                        <c15:fullRef>
                          <c15:sqref>'SYNTHESE DES RESULTATS V2023'!$AL$32:$AL$44</c15:sqref>
                        </c15:fullRef>
                        <c15:formulaRef>
                          <c15:sqref>'SYNTHESE DES RESULTATS V2023'!$AL$32:$AL$43</c15:sqref>
                        </c15:formulaRef>
                      </c:ext>
                    </c:extLst>
                    <c:numCache>
                      <c:formatCode>0%</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E-0ADD-442E-A2C8-9EC96D7D526B}"/>
                  </c:ext>
                </c:extLst>
              </c15:ser>
            </c15:filteredBarSeries>
          </c:ext>
        </c:extLst>
      </c:barChart>
      <c:catAx>
        <c:axId val="17537668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72704"/>
        <c:crosses val="autoZero"/>
        <c:auto val="1"/>
        <c:lblAlgn val="ctr"/>
        <c:lblOffset val="100"/>
        <c:noMultiLvlLbl val="0"/>
      </c:catAx>
      <c:valAx>
        <c:axId val="1753772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53766880"/>
        <c:crosses val="max"/>
        <c:crossBetween val="between"/>
        <c:majorUnit val="1"/>
      </c:valAx>
      <c:spPr>
        <a:noFill/>
        <a:ln>
          <a:noFill/>
        </a:ln>
        <a:effectLst/>
      </c:spPr>
    </c:plotArea>
    <c:legend>
      <c:legendPos val="b"/>
      <c:layout>
        <c:manualLayout>
          <c:xMode val="edge"/>
          <c:yMode val="edge"/>
          <c:x val="0"/>
          <c:y val="0.91332747940547299"/>
          <c:w val="0.99671804621896287"/>
          <c:h val="7.1249623432699569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r>
              <a:rPr lang="en-US" sz="1050" b="0"/>
              <a:t>Répartition des prescriptions en fonction du nombre de MPI</a:t>
            </a:r>
          </a:p>
        </c:rich>
      </c:tx>
      <c:overlay val="0"/>
      <c:spPr>
        <a:noFill/>
        <a:ln>
          <a:noFill/>
        </a:ln>
        <a:effectLst/>
      </c:spPr>
      <c:txPr>
        <a:bodyPr rot="0" spcFirstLastPara="1" vertOverflow="ellipsis" vert="horz" wrap="square" anchor="ctr" anchorCtr="1"/>
        <a:lstStyle/>
        <a:p>
          <a:pPr>
            <a:defRPr sz="1050" b="1" i="0" u="none" strike="noStrike" kern="1200" cap="all" baseline="0">
              <a:solidFill>
                <a:schemeClr val="tx1">
                  <a:lumMod val="65000"/>
                  <a:lumOff val="35000"/>
                </a:schemeClr>
              </a:solidFill>
              <a:latin typeface="+mn-lt"/>
              <a:ea typeface="+mn-ea"/>
              <a:cs typeface="+mn-cs"/>
            </a:defRPr>
          </a:pPr>
          <a:endParaRPr lang="fr-FR"/>
        </a:p>
      </c:txPr>
    </c:title>
    <c:autoTitleDeleted val="0"/>
    <c:plotArea>
      <c:layout/>
      <c:pieChart>
        <c:varyColors val="1"/>
        <c:ser>
          <c:idx val="0"/>
          <c:order val="0"/>
          <c:tx>
            <c:strRef>
              <c:f>'SYNTHESE DES RESULTATS V2023'!$AF$20</c:f>
              <c:strCache>
                <c:ptCount val="1"/>
                <c:pt idx="0">
                  <c:v>Nombre de prescription </c:v>
                </c:pt>
              </c:strCache>
            </c:strRef>
          </c:tx>
          <c:dPt>
            <c:idx val="0"/>
            <c:bubble3D val="0"/>
            <c:spPr>
              <a:solidFill>
                <a:srgbClr val="92D05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2-F120-4A17-98DB-34175C7CADEA}"/>
              </c:ext>
            </c:extLst>
          </c:dPt>
          <c:dPt>
            <c:idx val="1"/>
            <c:bubble3D val="0"/>
            <c:spPr>
              <a:solidFill>
                <a:schemeClr val="accent4"/>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3-F120-4A17-98DB-34175C7CADEA}"/>
              </c:ext>
            </c:extLst>
          </c:dPt>
          <c:dPt>
            <c:idx val="2"/>
            <c:bubble3D val="0"/>
            <c:spPr>
              <a:solidFill>
                <a:schemeClr val="accent2"/>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4-F120-4A17-98DB-34175C7CADEA}"/>
              </c:ext>
            </c:extLst>
          </c:dPt>
          <c:dPt>
            <c:idx val="3"/>
            <c:bubble3D val="0"/>
            <c:spPr>
              <a:solidFill>
                <a:srgbClr val="FFB3B3"/>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5-F120-4A17-98DB-34175C7CADEA}"/>
              </c:ext>
            </c:extLst>
          </c:dPt>
          <c:dPt>
            <c:idx val="4"/>
            <c:bubble3D val="0"/>
            <c:spPr>
              <a:solidFill>
                <a:srgbClr val="FF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6-F120-4A17-98DB-34175C7CADEA}"/>
              </c:ext>
            </c:extLst>
          </c:dPt>
          <c:dPt>
            <c:idx val="5"/>
            <c:bubble3D val="0"/>
            <c:spPr>
              <a:solidFill>
                <a:srgbClr val="C00000"/>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7-F120-4A17-98DB-34175C7CADEA}"/>
              </c:ext>
            </c:extLst>
          </c:dPt>
          <c:dPt>
            <c:idx val="6"/>
            <c:bubble3D val="0"/>
            <c:spPr>
              <a:solidFill>
                <a:schemeClr val="tx1"/>
              </a:solidFill>
              <a:ln>
                <a:noFill/>
              </a:ln>
              <a:effectLst>
                <a:outerShdw blurRad="63500" sx="102000" sy="102000" algn="ctr" rotWithShape="0">
                  <a:prstClr val="black">
                    <a:alpha val="20000"/>
                  </a:prstClr>
                </a:outerShdw>
              </a:effectLst>
            </c:spPr>
            <c:extLst>
              <c:ext xmlns:c16="http://schemas.microsoft.com/office/drawing/2014/chart" uri="{C3380CC4-5D6E-409C-BE32-E72D297353CC}">
                <c16:uniqueId val="{00000001-F120-4A17-98DB-34175C7CADEA}"/>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20-4A17-98DB-34175C7CADEA}"/>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20-4A17-98DB-34175C7CADEA}"/>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20-4A17-98DB-34175C7CADEA}"/>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20-4A17-98DB-34175C7CADEA}"/>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20-4A17-98DB-34175C7CADEA}"/>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20-4A17-98DB-34175C7CADEA}"/>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20-4A17-98DB-34175C7CADEA}"/>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bg1"/>
                    </a:solidFill>
                    <a:latin typeface="+mn-lt"/>
                    <a:ea typeface="+mn-ea"/>
                    <a:cs typeface="+mn-cs"/>
                  </a:defRPr>
                </a:pPr>
                <a:endParaRPr lang="fr-FR"/>
              </a:p>
            </c:txPr>
            <c:showLegendKey val="0"/>
            <c:showVal val="1"/>
            <c:showCatName val="0"/>
            <c:showSerName val="0"/>
            <c:showPercent val="1"/>
            <c:showBubbleSize val="0"/>
            <c:separator>
</c:separator>
            <c:showLeaderLines val="1"/>
            <c:leaderLines>
              <c:spPr>
                <a:ln w="9525" cap="flat" cmpd="sng" algn="ctr">
                  <a:noFill/>
                  <a:round/>
                </a:ln>
                <a:effectLst/>
              </c:spPr>
            </c:leaderLines>
            <c:extLst>
              <c:ext xmlns:c15="http://schemas.microsoft.com/office/drawing/2012/chart" uri="{CE6537A1-D6FC-4f65-9D91-7224C49458BB}"/>
            </c:extLst>
          </c:dLbls>
          <c:cat>
            <c:strRef>
              <c:f>'SYNTHESE DES RESULTATS V2023'!$AE$21:$AE$27</c:f>
              <c:strCache>
                <c:ptCount val="7"/>
                <c:pt idx="0">
                  <c:v>0 MPI</c:v>
                </c:pt>
                <c:pt idx="1">
                  <c:v>1 MPI</c:v>
                </c:pt>
                <c:pt idx="2">
                  <c:v>2 MPI</c:v>
                </c:pt>
                <c:pt idx="3">
                  <c:v>3 MPI</c:v>
                </c:pt>
                <c:pt idx="4">
                  <c:v>4 MPI</c:v>
                </c:pt>
                <c:pt idx="5">
                  <c:v>5-9 MPI</c:v>
                </c:pt>
                <c:pt idx="6">
                  <c:v>Plus de 10 MPI</c:v>
                </c:pt>
              </c:strCache>
            </c:strRef>
          </c:cat>
          <c:val>
            <c:numRef>
              <c:f>'SYNTHESE DES RESULTATS V2023'!$AF$21:$AF$27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120-4A17-98DB-34175C7CADEA}"/>
            </c:ext>
          </c:extLst>
        </c:ser>
        <c:dLbls>
          <c:showLegendKey val="0"/>
          <c:showVal val="0"/>
          <c:showCatName val="0"/>
          <c:showSerName val="0"/>
          <c:showPercent val="1"/>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sz="1400" b="1" i="0" baseline="0">
                <a:effectLst/>
              </a:rPr>
              <a:t>Répartition des patients en fonction du service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5.3914260717410324E-2"/>
          <c:y val="0.11748790501288452"/>
          <c:w val="0.9155301837270341"/>
          <c:h val="0.5745708751098596"/>
        </c:manualLayout>
      </c:layout>
      <c:barChart>
        <c:barDir val="col"/>
        <c:grouping val="clustered"/>
        <c:varyColors val="1"/>
        <c:ser>
          <c:idx val="0"/>
          <c:order val="0"/>
          <c:tx>
            <c:strRef>
              <c:f>'SYNTHESE DES RESULTATS V2023'!$AF$6</c:f>
              <c:strCache>
                <c:ptCount val="1"/>
                <c:pt idx="0">
                  <c:v>n</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7D6-4B55-B1FC-2518D24B30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7D6-4B55-B1FC-2518D24B3086}"/>
              </c:ext>
            </c:extLst>
          </c:dPt>
          <c:dPt>
            <c:idx val="2"/>
            <c:invertIfNegative val="0"/>
            <c:bubble3D val="0"/>
            <c:spPr>
              <a:solidFill>
                <a:srgbClr val="FF3F3F"/>
              </a:solidFill>
              <a:ln>
                <a:noFill/>
              </a:ln>
              <a:effectLst/>
            </c:spPr>
            <c:extLst>
              <c:ext xmlns:c16="http://schemas.microsoft.com/office/drawing/2014/chart" uri="{C3380CC4-5D6E-409C-BE32-E72D297353CC}">
                <c16:uniqueId val="{00000005-17D6-4B55-B1FC-2518D24B30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7D6-4B55-B1FC-2518D24B3086}"/>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17D6-4B55-B1FC-2518D24B3086}"/>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17D6-4B55-B1FC-2518D24B3086}"/>
              </c:ext>
            </c:extLst>
          </c:dPt>
          <c:dPt>
            <c:idx val="6"/>
            <c:invertIfNegative val="0"/>
            <c:bubble3D val="0"/>
            <c:spPr>
              <a:solidFill>
                <a:srgbClr val="7030A0"/>
              </a:solidFill>
              <a:ln>
                <a:noFill/>
              </a:ln>
              <a:effectLst/>
            </c:spPr>
            <c:extLst>
              <c:ext xmlns:c16="http://schemas.microsoft.com/office/drawing/2014/chart" uri="{C3380CC4-5D6E-409C-BE32-E72D297353CC}">
                <c16:uniqueId val="{0000000D-17D6-4B55-B1FC-2518D24B3086}"/>
              </c:ext>
            </c:extLst>
          </c:dPt>
          <c:dPt>
            <c:idx val="7"/>
            <c:invertIfNegative val="0"/>
            <c:bubble3D val="0"/>
            <c:spPr>
              <a:solidFill>
                <a:schemeClr val="accent2">
                  <a:lumMod val="60000"/>
                </a:schemeClr>
              </a:solidFill>
              <a:ln>
                <a:noFill/>
              </a:ln>
              <a:effectLst/>
            </c:spPr>
            <c:extLst>
              <c:ext xmlns:c16="http://schemas.microsoft.com/office/drawing/2014/chart" uri="{C3380CC4-5D6E-409C-BE32-E72D297353CC}">
                <c16:uniqueId val="{0000000F-17D6-4B55-B1FC-2518D24B3086}"/>
              </c:ext>
            </c:extLst>
          </c:dPt>
          <c:dPt>
            <c:idx val="8"/>
            <c:invertIfNegative val="0"/>
            <c:bubble3D val="0"/>
            <c:spPr>
              <a:solidFill>
                <a:schemeClr val="accent3">
                  <a:lumMod val="60000"/>
                </a:schemeClr>
              </a:solidFill>
              <a:ln>
                <a:noFill/>
              </a:ln>
              <a:effectLst/>
            </c:spPr>
            <c:extLst>
              <c:ext xmlns:c16="http://schemas.microsoft.com/office/drawing/2014/chart" uri="{C3380CC4-5D6E-409C-BE32-E72D297353CC}">
                <c16:uniqueId val="{00000011-17D6-4B55-B1FC-2518D24B3086}"/>
              </c:ext>
            </c:extLst>
          </c:dPt>
          <c:dPt>
            <c:idx val="9"/>
            <c:invertIfNegative val="0"/>
            <c:bubble3D val="0"/>
            <c:spPr>
              <a:solidFill>
                <a:schemeClr val="bg1">
                  <a:lumMod val="85000"/>
                </a:schemeClr>
              </a:solidFill>
              <a:ln>
                <a:noFill/>
              </a:ln>
              <a:effectLst/>
            </c:spPr>
            <c:extLst>
              <c:ext xmlns:c16="http://schemas.microsoft.com/office/drawing/2014/chart" uri="{C3380CC4-5D6E-409C-BE32-E72D297353CC}">
                <c16:uniqueId val="{00000001-DAFD-4204-BF92-CC618CCA5ABC}"/>
              </c:ext>
            </c:extLst>
          </c:dPt>
          <c:cat>
            <c:strRef>
              <c:f>'SYNTHESE DES RESULTATS V2023'!$AE$7:$AE$16</c:f>
              <c:strCache>
                <c:ptCount val="10"/>
                <c:pt idx="0">
                  <c:v>Chirurgie</c:v>
                </c:pt>
                <c:pt idx="1">
                  <c:v>Médecine adulte (hors service de gériatrie) court séjour</c:v>
                </c:pt>
                <c:pt idx="2">
                  <c:v>Médecine gériatrique (court séjour)</c:v>
                </c:pt>
                <c:pt idx="3">
                  <c:v>Dialyse</c:v>
                </c:pt>
                <c:pt idx="4">
                  <c:v>HAD</c:v>
                </c:pt>
                <c:pt idx="5">
                  <c:v>Long séjour</c:v>
                </c:pt>
                <c:pt idx="6">
                  <c:v>Psychiatrie</c:v>
                </c:pt>
                <c:pt idx="7">
                  <c:v>Urgences</c:v>
                </c:pt>
                <c:pt idx="8">
                  <c:v>Autre</c:v>
                </c:pt>
                <c:pt idx="9">
                  <c:v>Non renseigné</c:v>
                </c:pt>
              </c:strCache>
            </c:strRef>
          </c:cat>
          <c:val>
            <c:numRef>
              <c:f>'SYNTHESE DES RESULTATS V2023'!$AF$7:$AF$16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DAFD-4204-BF92-CC618CCA5ABC}"/>
            </c:ext>
          </c:extLst>
        </c:ser>
        <c:dLbls>
          <c:showLegendKey val="0"/>
          <c:showVal val="0"/>
          <c:showCatName val="0"/>
          <c:showSerName val="0"/>
          <c:showPercent val="0"/>
          <c:showBubbleSize val="0"/>
        </c:dLbls>
        <c:gapWidth val="219"/>
        <c:overlap val="-27"/>
        <c:axId val="734472224"/>
        <c:axId val="734486368"/>
      </c:barChart>
      <c:catAx>
        <c:axId val="734472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fr-FR"/>
          </a:p>
        </c:txPr>
        <c:crossAx val="734486368"/>
        <c:crosses val="autoZero"/>
        <c:auto val="1"/>
        <c:lblAlgn val="ctr"/>
        <c:lblOffset val="100"/>
        <c:noMultiLvlLbl val="0"/>
      </c:catAx>
      <c:valAx>
        <c:axId val="734486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34472224"/>
        <c:crosses val="autoZero"/>
        <c:crossBetween val="between"/>
        <c:majorUnit val="1"/>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cardiovasculaire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1"/>
        <c:ser>
          <c:idx val="0"/>
          <c:order val="0"/>
          <c:spPr>
            <a:solidFill>
              <a:srgbClr val="FDA1A1"/>
            </a:solidFill>
          </c:spPr>
          <c:invertIfNegative val="0"/>
          <c:dPt>
            <c:idx val="0"/>
            <c:invertIfNegative val="0"/>
            <c:bubble3D val="0"/>
            <c:spPr>
              <a:solidFill>
                <a:srgbClr val="FDA1A1"/>
              </a:solidFill>
              <a:ln>
                <a:noFill/>
              </a:ln>
              <a:effectLst/>
            </c:spPr>
            <c:extLst>
              <c:ext xmlns:c16="http://schemas.microsoft.com/office/drawing/2014/chart" uri="{C3380CC4-5D6E-409C-BE32-E72D297353CC}">
                <c16:uniqueId val="{00000001-420D-4618-BB43-FC661A495784}"/>
              </c:ext>
            </c:extLst>
          </c:dPt>
          <c:dPt>
            <c:idx val="1"/>
            <c:invertIfNegative val="0"/>
            <c:bubble3D val="0"/>
            <c:spPr>
              <a:solidFill>
                <a:srgbClr val="FDA1A1"/>
              </a:solidFill>
              <a:ln>
                <a:noFill/>
              </a:ln>
              <a:effectLst/>
            </c:spPr>
            <c:extLst>
              <c:ext xmlns:c16="http://schemas.microsoft.com/office/drawing/2014/chart" uri="{C3380CC4-5D6E-409C-BE32-E72D297353CC}">
                <c16:uniqueId val="{00000003-420D-4618-BB43-FC661A495784}"/>
              </c:ext>
            </c:extLst>
          </c:dPt>
          <c:dPt>
            <c:idx val="2"/>
            <c:invertIfNegative val="0"/>
            <c:bubble3D val="0"/>
            <c:spPr>
              <a:solidFill>
                <a:srgbClr val="FDA1A1"/>
              </a:solidFill>
              <a:ln>
                <a:noFill/>
              </a:ln>
              <a:effectLst/>
            </c:spPr>
            <c:extLst>
              <c:ext xmlns:c16="http://schemas.microsoft.com/office/drawing/2014/chart" uri="{C3380CC4-5D6E-409C-BE32-E72D297353CC}">
                <c16:uniqueId val="{00000005-420D-4618-BB43-FC661A495784}"/>
              </c:ext>
            </c:extLst>
          </c:dPt>
          <c:dPt>
            <c:idx val="3"/>
            <c:invertIfNegative val="0"/>
            <c:bubble3D val="0"/>
            <c:spPr>
              <a:solidFill>
                <a:srgbClr val="FDA1A1"/>
              </a:solidFill>
              <a:ln>
                <a:noFill/>
              </a:ln>
              <a:effectLst/>
            </c:spPr>
            <c:extLst>
              <c:ext xmlns:c16="http://schemas.microsoft.com/office/drawing/2014/chart" uri="{C3380CC4-5D6E-409C-BE32-E72D297353CC}">
                <c16:uniqueId val="{00000007-420D-4618-BB43-FC661A495784}"/>
              </c:ext>
            </c:extLst>
          </c:dPt>
          <c:dPt>
            <c:idx val="4"/>
            <c:invertIfNegative val="0"/>
            <c:bubble3D val="0"/>
            <c:spPr>
              <a:solidFill>
                <a:srgbClr val="FDA1A1"/>
              </a:solidFill>
              <a:ln>
                <a:noFill/>
              </a:ln>
              <a:effectLst/>
            </c:spPr>
            <c:extLst>
              <c:ext xmlns:c16="http://schemas.microsoft.com/office/drawing/2014/chart" uri="{C3380CC4-5D6E-409C-BE32-E72D297353CC}">
                <c16:uniqueId val="{00000009-420D-4618-BB43-FC661A495784}"/>
              </c:ext>
            </c:extLst>
          </c:dPt>
          <c:dPt>
            <c:idx val="5"/>
            <c:invertIfNegative val="0"/>
            <c:bubble3D val="0"/>
            <c:spPr>
              <a:solidFill>
                <a:srgbClr val="FDA1A1"/>
              </a:solidFill>
              <a:ln>
                <a:noFill/>
              </a:ln>
              <a:effectLst/>
            </c:spPr>
            <c:extLst>
              <c:ext xmlns:c16="http://schemas.microsoft.com/office/drawing/2014/chart" uri="{C3380CC4-5D6E-409C-BE32-E72D297353CC}">
                <c16:uniqueId val="{0000000B-420D-4618-BB43-FC661A495784}"/>
              </c:ext>
            </c:extLst>
          </c:dPt>
          <c:cat>
            <c:strRef>
              <c:f>'SYNTHESE DES RESULTATS V2023'!$C$66:$C$71</c:f>
              <c:strCache>
                <c:ptCount val="6"/>
                <c:pt idx="0">
                  <c:v>MPI_1</c:v>
                </c:pt>
                <c:pt idx="1">
                  <c:v>MPI_2</c:v>
                </c:pt>
                <c:pt idx="2">
                  <c:v>MPI_3</c:v>
                </c:pt>
                <c:pt idx="3">
                  <c:v>MPI_4</c:v>
                </c:pt>
                <c:pt idx="4">
                  <c:v>MPI_5</c:v>
                </c:pt>
                <c:pt idx="5">
                  <c:v>MPI_6</c:v>
                </c:pt>
              </c:strCache>
            </c:strRef>
          </c:cat>
          <c:val>
            <c:numRef>
              <c:f>'SYNTHESE DES RESULTATS V2023'!$L$66:$L$71</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7C5E-4638-A6F3-3195C0B7E21F}"/>
            </c:ext>
          </c:extLst>
        </c:ser>
        <c:dLbls>
          <c:showLegendKey val="0"/>
          <c:showVal val="0"/>
          <c:showCatName val="0"/>
          <c:showSerName val="0"/>
          <c:showPercent val="0"/>
          <c:showBubbleSize val="0"/>
        </c:dLbls>
        <c:gapWidth val="219"/>
        <c:overlap val="-27"/>
        <c:axId val="1967631856"/>
        <c:axId val="1967632688"/>
      </c:barChart>
      <c:catAx>
        <c:axId val="1967631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2688"/>
        <c:crosses val="autoZero"/>
        <c:auto val="1"/>
        <c:lblAlgn val="ctr"/>
        <c:lblOffset val="100"/>
        <c:noMultiLvlLbl val="0"/>
      </c:catAx>
      <c:valAx>
        <c:axId val="19676326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9676318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Antiagrégants et anticoagulants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rgbClr val="AC323B"/>
            </a:solidFill>
            <a:ln>
              <a:noFill/>
            </a:ln>
            <a:effectLst/>
          </c:spPr>
          <c:invertIfNegative val="0"/>
          <c:cat>
            <c:strRef>
              <c:f>'SYNTHESE DES RESULTATS V2023'!$C$72:$C$77</c:f>
              <c:strCache>
                <c:ptCount val="6"/>
                <c:pt idx="0">
                  <c:v>MPI_7</c:v>
                </c:pt>
                <c:pt idx="1">
                  <c:v>MPI_8</c:v>
                </c:pt>
                <c:pt idx="2">
                  <c:v>MPI_9</c:v>
                </c:pt>
                <c:pt idx="3">
                  <c:v>MPI_10</c:v>
                </c:pt>
                <c:pt idx="4">
                  <c:v>MPI_11</c:v>
                </c:pt>
                <c:pt idx="5">
                  <c:v>MPI_12</c:v>
                </c:pt>
              </c:strCache>
            </c:strRef>
          </c:cat>
          <c:val>
            <c:numRef>
              <c:f>'SYNTHESE DES RESULTATS V2023'!$L$72:$L$77</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39B-4ED3-8A98-EB207339A699}"/>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nerveux central</a:t>
            </a:r>
            <a:r>
              <a:rPr lang="fr-FR" b="1" u="sng" baseline="0"/>
              <a:t> et psychotropes</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CC99FF"/>
            </a:solidFill>
            <a:ln>
              <a:noFill/>
            </a:ln>
            <a:effectLst/>
          </c:spPr>
          <c:invertIfNegative val="0"/>
          <c:cat>
            <c:strRef>
              <c:f>'SYNTHESE DES RESULTATS V2023'!$C$78:$C$84</c:f>
              <c:strCache>
                <c:ptCount val="7"/>
                <c:pt idx="0">
                  <c:v>MPI_13</c:v>
                </c:pt>
                <c:pt idx="1">
                  <c:v>MPI_14</c:v>
                </c:pt>
                <c:pt idx="2">
                  <c:v>MPI_15</c:v>
                </c:pt>
                <c:pt idx="3">
                  <c:v>MPI_16</c:v>
                </c:pt>
                <c:pt idx="4">
                  <c:v>MPI_17</c:v>
                </c:pt>
                <c:pt idx="5">
                  <c:v>MPI_18</c:v>
                </c:pt>
                <c:pt idx="6">
                  <c:v>MPI_19</c:v>
                </c:pt>
              </c:strCache>
            </c:strRef>
          </c:cat>
          <c:val>
            <c:numRef>
              <c:f>'SYNTHESE DES RESULTATS V2023'!$L$78:$L$84</c:f>
              <c:numCache>
                <c:formatCode>General</c:formatCode>
                <c:ptCount val="7"/>
                <c:pt idx="0">
                  <c:v>0</c:v>
                </c:pt>
                <c:pt idx="1">
                  <c:v>0</c:v>
                </c:pt>
                <c:pt idx="2">
                  <c:v>0</c:v>
                </c:pt>
                <c:pt idx="3">
                  <c:v>0</c:v>
                </c:pt>
                <c:pt idx="4">
                  <c:v>0</c:v>
                </c:pt>
                <c:pt idx="5">
                  <c:v>0</c:v>
                </c:pt>
                <c:pt idx="6">
                  <c:v>#N/A</c:v>
                </c:pt>
              </c:numCache>
            </c:numRef>
          </c:val>
          <c:extLst>
            <c:ext xmlns:c16="http://schemas.microsoft.com/office/drawing/2014/chart" uri="{C3380CC4-5D6E-409C-BE32-E72D297353CC}">
              <c16:uniqueId val="{00000000-3508-4C3A-BE17-1848D938F76D}"/>
            </c:ext>
          </c:extLst>
        </c:ser>
        <c:dLbls>
          <c:showLegendKey val="0"/>
          <c:showVal val="0"/>
          <c:showCatName val="0"/>
          <c:showSerName val="0"/>
          <c:showPercent val="0"/>
          <c:showBubbleSize val="0"/>
        </c:dLbls>
        <c:gapWidth val="219"/>
        <c:overlap val="-27"/>
        <c:axId val="2088696032"/>
        <c:axId val="2088693120"/>
      </c:barChart>
      <c:catAx>
        <c:axId val="20886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3120"/>
        <c:crosses val="autoZero"/>
        <c:auto val="1"/>
        <c:lblAlgn val="ctr"/>
        <c:lblOffset val="100"/>
        <c:noMultiLvlLbl val="0"/>
      </c:catAx>
      <c:valAx>
        <c:axId val="208869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60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Antiagrégants et anticoagulants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8.6022676154790284E-2"/>
          <c:y val="0.28751231082676132"/>
          <c:w val="0.86522453329759752"/>
          <c:h val="0.57673826994353938"/>
        </c:manualLayout>
      </c:layout>
      <c:barChart>
        <c:barDir val="col"/>
        <c:grouping val="clustered"/>
        <c:varyColors val="0"/>
        <c:ser>
          <c:idx val="0"/>
          <c:order val="0"/>
          <c:spPr>
            <a:solidFill>
              <a:srgbClr val="AC323B"/>
            </a:solidFill>
            <a:ln>
              <a:noFill/>
            </a:ln>
            <a:effectLst/>
          </c:spPr>
          <c:invertIfNegative val="0"/>
          <c:cat>
            <c:strRef>
              <c:f>'SYNTHESE DES RESULTATS_MPI'!$C$71:$C$76</c:f>
              <c:strCache>
                <c:ptCount val="6"/>
                <c:pt idx="0">
                  <c:v>MPI_7</c:v>
                </c:pt>
                <c:pt idx="1">
                  <c:v>MPI_8</c:v>
                </c:pt>
                <c:pt idx="2">
                  <c:v>MPI_9</c:v>
                </c:pt>
                <c:pt idx="3">
                  <c:v>MPI_10</c:v>
                </c:pt>
                <c:pt idx="4">
                  <c:v>MPI_11</c:v>
                </c:pt>
                <c:pt idx="5">
                  <c:v>MPI_12</c:v>
                </c:pt>
              </c:strCache>
            </c:strRef>
          </c:cat>
          <c:val>
            <c:numRef>
              <c:f>'SYNTHESE DES RESULTATS_MPI'!$L$71:$L$76</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0BEF-48D0-9699-B0F2858BACC0}"/>
            </c:ext>
          </c:extLst>
        </c:ser>
        <c:dLbls>
          <c:showLegendKey val="0"/>
          <c:showVal val="0"/>
          <c:showCatName val="0"/>
          <c:showSerName val="0"/>
          <c:showPercent val="0"/>
          <c:showBubbleSize val="0"/>
        </c:dLbls>
        <c:gapWidth val="219"/>
        <c:overlap val="-27"/>
        <c:axId val="1799335344"/>
        <c:axId val="1799331184"/>
      </c:barChart>
      <c:catAx>
        <c:axId val="17993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1184"/>
        <c:crosses val="autoZero"/>
        <c:auto val="1"/>
        <c:lblAlgn val="ctr"/>
        <c:lblOffset val="100"/>
        <c:noMultiLvlLbl val="0"/>
      </c:catAx>
      <c:valAx>
        <c:axId val="179933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799335344"/>
        <c:crosses val="autoZero"/>
        <c:crossBetween val="between"/>
        <c:majorUnit val="1"/>
      </c:valAx>
      <c:spPr>
        <a:noFill/>
        <a:ln>
          <a:solidFill>
            <a:schemeClr val="bg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Fonction rénale et prescriptions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A521"/>
            </a:solidFill>
            <a:ln>
              <a:noFill/>
            </a:ln>
            <a:effectLst/>
          </c:spPr>
          <c:invertIfNegative val="0"/>
          <c:dPt>
            <c:idx val="1"/>
            <c:invertIfNegative val="0"/>
            <c:bubble3D val="0"/>
            <c:spPr>
              <a:solidFill>
                <a:srgbClr val="FFA521"/>
              </a:solidFill>
              <a:ln>
                <a:noFill/>
              </a:ln>
              <a:effectLst/>
            </c:spPr>
            <c:extLst>
              <c:ext xmlns:c16="http://schemas.microsoft.com/office/drawing/2014/chart" uri="{C3380CC4-5D6E-409C-BE32-E72D297353CC}">
                <c16:uniqueId val="{00000001-E430-4820-97A5-43D20AEE1349}"/>
              </c:ext>
            </c:extLst>
          </c:dPt>
          <c:cat>
            <c:strRef>
              <c:f>'SYNTHESE DES RESULTATS V2023'!$C$85:$C$87</c:f>
              <c:strCache>
                <c:ptCount val="3"/>
                <c:pt idx="0">
                  <c:v>MPI_20</c:v>
                </c:pt>
                <c:pt idx="1">
                  <c:v>MPI_21</c:v>
                </c:pt>
                <c:pt idx="2">
                  <c:v>MPI_22</c:v>
                </c:pt>
              </c:strCache>
            </c:strRef>
          </c:cat>
          <c:val>
            <c:numRef>
              <c:f>'SYNTHESE DES RESULTATS V2023'!$L$85:$L$87</c:f>
              <c:numCache>
                <c:formatCode>General</c:formatCode>
                <c:ptCount val="3"/>
                <c:pt idx="0">
                  <c:v>0</c:v>
                </c:pt>
                <c:pt idx="1">
                  <c:v>0</c:v>
                </c:pt>
                <c:pt idx="2">
                  <c:v>0</c:v>
                </c:pt>
              </c:numCache>
            </c:numRef>
          </c:val>
          <c:extLst>
            <c:ext xmlns:c16="http://schemas.microsoft.com/office/drawing/2014/chart" uri="{C3380CC4-5D6E-409C-BE32-E72D297353CC}">
              <c16:uniqueId val="{00000000-E430-4820-97A5-43D20AEE1349}"/>
            </c:ext>
          </c:extLst>
        </c:ser>
        <c:dLbls>
          <c:showLegendKey val="0"/>
          <c:showVal val="0"/>
          <c:showCatName val="0"/>
          <c:showSerName val="0"/>
          <c:showPercent val="0"/>
          <c:showBubbleSize val="0"/>
        </c:dLbls>
        <c:gapWidth val="500"/>
        <c:overlap val="-27"/>
        <c:axId val="2101504240"/>
        <c:axId val="2101508816"/>
      </c:barChart>
      <c:catAx>
        <c:axId val="210150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1508816"/>
        <c:crosses val="autoZero"/>
        <c:auto val="1"/>
        <c:lblAlgn val="ctr"/>
        <c:lblOffset val="100"/>
        <c:noMultiLvlLbl val="0"/>
      </c:catAx>
      <c:valAx>
        <c:axId val="2101508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150424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digestif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C6E0B4"/>
            </a:solidFill>
            <a:ln>
              <a:noFill/>
            </a:ln>
            <a:effectLst/>
          </c:spPr>
          <c:invertIfNegative val="0"/>
          <c:cat>
            <c:strRef>
              <c:f>'SYNTHESE DES RESULTATS V2023'!$C$88:$C$89</c:f>
              <c:strCache>
                <c:ptCount val="2"/>
                <c:pt idx="0">
                  <c:v>MPI_23</c:v>
                </c:pt>
                <c:pt idx="1">
                  <c:v>MPI_24</c:v>
                </c:pt>
              </c:strCache>
            </c:strRef>
          </c:cat>
          <c:val>
            <c:numRef>
              <c:f>'SYNTHESE DES RESULTATS V2023'!$L$88:$L$89</c:f>
              <c:numCache>
                <c:formatCode>General</c:formatCode>
                <c:ptCount val="2"/>
                <c:pt idx="0">
                  <c:v>0</c:v>
                </c:pt>
                <c:pt idx="1">
                  <c:v>0</c:v>
                </c:pt>
              </c:numCache>
            </c:numRef>
          </c:val>
          <c:extLst>
            <c:ext xmlns:c16="http://schemas.microsoft.com/office/drawing/2014/chart" uri="{C3380CC4-5D6E-409C-BE32-E72D297353CC}">
              <c16:uniqueId val="{00000000-9B63-4AC7-8F5D-2EF6061286E4}"/>
            </c:ext>
          </c:extLst>
        </c:ser>
        <c:dLbls>
          <c:showLegendKey val="0"/>
          <c:showVal val="0"/>
          <c:showCatName val="0"/>
          <c:showSerName val="0"/>
          <c:showPercent val="0"/>
          <c:showBubbleSize val="0"/>
        </c:dLbls>
        <c:gapWidth val="500"/>
        <c:overlap val="-27"/>
        <c:axId val="2098791056"/>
        <c:axId val="2098795632"/>
      </c:barChart>
      <c:catAx>
        <c:axId val="209879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5632"/>
        <c:crosses val="autoZero"/>
        <c:auto val="1"/>
        <c:lblAlgn val="ctr"/>
        <c:lblOffset val="100"/>
        <c:noMultiLvlLbl val="0"/>
      </c:catAx>
      <c:valAx>
        <c:axId val="2098795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10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respiratoire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cat>
            <c:strRef>
              <c:f>'SYNTHESE DES RESULTATS V2023'!$C$90:$C$92</c:f>
              <c:strCache>
                <c:ptCount val="3"/>
                <c:pt idx="0">
                  <c:v>MPI_25</c:v>
                </c:pt>
                <c:pt idx="1">
                  <c:v>MPI_26</c:v>
                </c:pt>
                <c:pt idx="2">
                  <c:v>MPI_27</c:v>
                </c:pt>
              </c:strCache>
            </c:strRef>
          </c:cat>
          <c:val>
            <c:numRef>
              <c:f>'SYNTHESE DES RESULTATS V2023'!$L$90:$L$92</c:f>
              <c:numCache>
                <c:formatCode>General</c:formatCode>
                <c:ptCount val="3"/>
                <c:pt idx="0">
                  <c:v>0</c:v>
                </c:pt>
                <c:pt idx="1">
                  <c:v>0</c:v>
                </c:pt>
                <c:pt idx="2">
                  <c:v>0</c:v>
                </c:pt>
              </c:numCache>
            </c:numRef>
          </c:val>
          <c:extLst>
            <c:ext xmlns:c16="http://schemas.microsoft.com/office/drawing/2014/chart" uri="{C3380CC4-5D6E-409C-BE32-E72D297353CC}">
              <c16:uniqueId val="{00000000-EDD1-4097-B179-57B6747B586E}"/>
            </c:ext>
          </c:extLst>
        </c:ser>
        <c:dLbls>
          <c:showLegendKey val="0"/>
          <c:showVal val="0"/>
          <c:showCatName val="0"/>
          <c:showSerName val="0"/>
          <c:showPercent val="0"/>
          <c:showBubbleSize val="0"/>
        </c:dLbls>
        <c:gapWidth val="350"/>
        <c:overlap val="-27"/>
        <c:axId val="2103458256"/>
        <c:axId val="2103466160"/>
      </c:barChart>
      <c:catAx>
        <c:axId val="210345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3466160"/>
        <c:crosses val="autoZero"/>
        <c:auto val="1"/>
        <c:lblAlgn val="ctr"/>
        <c:lblOffset val="100"/>
        <c:noMultiLvlLbl val="0"/>
      </c:catAx>
      <c:valAx>
        <c:axId val="210346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34582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musculo-squelettique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bg1">
                <a:lumMod val="75000"/>
              </a:schemeClr>
            </a:solidFill>
            <a:ln>
              <a:noFill/>
            </a:ln>
            <a:effectLst/>
          </c:spPr>
          <c:invertIfNegative val="0"/>
          <c:cat>
            <c:strRef>
              <c:f>'SYNTHESE DES RESULTATS V2023'!$C$93:$C$94</c:f>
              <c:strCache>
                <c:ptCount val="2"/>
                <c:pt idx="0">
                  <c:v>MPI_28</c:v>
                </c:pt>
                <c:pt idx="1">
                  <c:v>MPI_29</c:v>
                </c:pt>
              </c:strCache>
            </c:strRef>
          </c:cat>
          <c:val>
            <c:numRef>
              <c:f>'SYNTHESE DES RESULTATS V2023'!$L$93:$L$94</c:f>
              <c:numCache>
                <c:formatCode>General</c:formatCode>
                <c:ptCount val="2"/>
                <c:pt idx="0">
                  <c:v>0</c:v>
                </c:pt>
                <c:pt idx="1">
                  <c:v>0</c:v>
                </c:pt>
              </c:numCache>
            </c:numRef>
          </c:val>
          <c:extLst>
            <c:ext xmlns:c16="http://schemas.microsoft.com/office/drawing/2014/chart" uri="{C3380CC4-5D6E-409C-BE32-E72D297353CC}">
              <c16:uniqueId val="{00000000-C0CF-4498-B164-05436932F8BF}"/>
            </c:ext>
          </c:extLst>
        </c:ser>
        <c:dLbls>
          <c:showLegendKey val="0"/>
          <c:showVal val="0"/>
          <c:showCatName val="0"/>
          <c:showSerName val="0"/>
          <c:showPercent val="0"/>
          <c:showBubbleSize val="0"/>
        </c:dLbls>
        <c:gapWidth val="500"/>
        <c:overlap val="-27"/>
        <c:axId val="2112841424"/>
        <c:axId val="2112846416"/>
      </c:barChart>
      <c:catAx>
        <c:axId val="211284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46416"/>
        <c:crosses val="autoZero"/>
        <c:auto val="1"/>
        <c:lblAlgn val="ctr"/>
        <c:lblOffset val="100"/>
        <c:noMultiLvlLbl val="0"/>
      </c:catAx>
      <c:valAx>
        <c:axId val="2112846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4142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urinaire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D966"/>
            </a:solidFill>
            <a:ln>
              <a:noFill/>
            </a:ln>
            <a:effectLst/>
          </c:spPr>
          <c:invertIfNegative val="0"/>
          <c:cat>
            <c:strRef>
              <c:f>'SYNTHESE DES RESULTATS V2023'!$C$95:$C$96</c:f>
              <c:strCache>
                <c:ptCount val="2"/>
                <c:pt idx="0">
                  <c:v>MPI_30</c:v>
                </c:pt>
                <c:pt idx="1">
                  <c:v>MPI_31</c:v>
                </c:pt>
              </c:strCache>
            </c:strRef>
          </c:cat>
          <c:val>
            <c:numRef>
              <c:f>'SYNTHESE DES RESULTATS V2023'!$L$95:$L$96</c:f>
              <c:numCache>
                <c:formatCode>General</c:formatCode>
                <c:ptCount val="2"/>
                <c:pt idx="0">
                  <c:v>0</c:v>
                </c:pt>
                <c:pt idx="1">
                  <c:v>0</c:v>
                </c:pt>
              </c:numCache>
            </c:numRef>
          </c:val>
          <c:extLst>
            <c:ext xmlns:c16="http://schemas.microsoft.com/office/drawing/2014/chart" uri="{C3380CC4-5D6E-409C-BE32-E72D297353CC}">
              <c16:uniqueId val="{00000000-B154-4910-8BF5-E7A252FF5325}"/>
            </c:ext>
          </c:extLst>
        </c:ser>
        <c:dLbls>
          <c:showLegendKey val="0"/>
          <c:showVal val="0"/>
          <c:showCatName val="0"/>
          <c:showSerName val="0"/>
          <c:showPercent val="0"/>
          <c:showBubbleSize val="0"/>
        </c:dLbls>
        <c:gapWidth val="500"/>
        <c:overlap val="-27"/>
        <c:axId val="2104256768"/>
        <c:axId val="2104253440"/>
      </c:barChart>
      <c:catAx>
        <c:axId val="2104256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53440"/>
        <c:crosses val="autoZero"/>
        <c:auto val="1"/>
        <c:lblAlgn val="ctr"/>
        <c:lblOffset val="100"/>
        <c:noMultiLvlLbl val="0"/>
      </c:catAx>
      <c:valAx>
        <c:axId val="21042534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5676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a:t>
            </a:r>
            <a:r>
              <a:rPr lang="fr-FR" b="1" u="sng" baseline="0"/>
              <a:t> endocrinien</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7.5229201001037665E-2"/>
          <c:y val="0.21363774733637747"/>
          <c:w val="0.88213514008423366"/>
          <c:h val="0.63294814175625302"/>
        </c:manualLayout>
      </c:layout>
      <c:barChart>
        <c:barDir val="col"/>
        <c:grouping val="clustered"/>
        <c:varyColors val="0"/>
        <c:ser>
          <c:idx val="0"/>
          <c:order val="0"/>
          <c:spPr>
            <a:solidFill>
              <a:srgbClr val="17A17D"/>
            </a:solidFill>
            <a:ln>
              <a:noFill/>
            </a:ln>
            <a:effectLst/>
          </c:spPr>
          <c:invertIfNegative val="0"/>
          <c:cat>
            <c:strRef>
              <c:f>'SYNTHESE DES RESULTATS V2023'!$C$97:$C$98</c:f>
              <c:strCache>
                <c:ptCount val="2"/>
                <c:pt idx="0">
                  <c:v>MPI_32</c:v>
                </c:pt>
                <c:pt idx="1">
                  <c:v>MPI_33</c:v>
                </c:pt>
              </c:strCache>
            </c:strRef>
          </c:cat>
          <c:val>
            <c:numRef>
              <c:f>'SYNTHESE DES RESULTATS V2023'!$L$97:$L$98</c:f>
              <c:numCache>
                <c:formatCode>General</c:formatCode>
                <c:ptCount val="2"/>
                <c:pt idx="0">
                  <c:v>0</c:v>
                </c:pt>
                <c:pt idx="1">
                  <c:v>0</c:v>
                </c:pt>
              </c:numCache>
            </c:numRef>
          </c:val>
          <c:extLst>
            <c:ext xmlns:c16="http://schemas.microsoft.com/office/drawing/2014/chart" uri="{C3380CC4-5D6E-409C-BE32-E72D297353CC}">
              <c16:uniqueId val="{00000000-F795-489F-9F8C-A1BF746D5BEF}"/>
            </c:ext>
          </c:extLst>
        </c:ser>
        <c:dLbls>
          <c:showLegendKey val="0"/>
          <c:showVal val="0"/>
          <c:showCatName val="0"/>
          <c:showSerName val="0"/>
          <c:showPercent val="0"/>
          <c:showBubbleSize val="0"/>
        </c:dLbls>
        <c:gapWidth val="500"/>
        <c:overlap val="-27"/>
        <c:axId val="2098803536"/>
        <c:axId val="2098790640"/>
      </c:barChart>
      <c:catAx>
        <c:axId val="2098803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0640"/>
        <c:crosses val="autoZero"/>
        <c:auto val="1"/>
        <c:lblAlgn val="ctr"/>
        <c:lblOffset val="100"/>
        <c:noMultiLvlLbl val="0"/>
      </c:catAx>
      <c:valAx>
        <c:axId val="20987906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80353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Antalgiques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EC9E9E"/>
            </a:solidFill>
            <a:ln>
              <a:noFill/>
            </a:ln>
            <a:effectLst/>
          </c:spPr>
          <c:invertIfNegative val="0"/>
          <c:cat>
            <c:strRef>
              <c:f>'SYNTHESE DES RESULTATS V2023'!$C$99:$C$101</c:f>
              <c:strCache>
                <c:ptCount val="3"/>
                <c:pt idx="0">
                  <c:v>MPI_34</c:v>
                </c:pt>
                <c:pt idx="1">
                  <c:v>MPI_35</c:v>
                </c:pt>
                <c:pt idx="2">
                  <c:v>MPI_36</c:v>
                </c:pt>
              </c:strCache>
            </c:strRef>
          </c:cat>
          <c:val>
            <c:numRef>
              <c:f>'SYNTHESE DES RESULTATS V2023'!$L$99:$L$101</c:f>
              <c:numCache>
                <c:formatCode>General</c:formatCode>
                <c:ptCount val="3"/>
                <c:pt idx="0">
                  <c:v>0</c:v>
                </c:pt>
                <c:pt idx="1">
                  <c:v>0</c:v>
                </c:pt>
                <c:pt idx="2">
                  <c:v>0</c:v>
                </c:pt>
              </c:numCache>
            </c:numRef>
          </c:val>
          <c:extLst>
            <c:ext xmlns:c16="http://schemas.microsoft.com/office/drawing/2014/chart" uri="{C3380CC4-5D6E-409C-BE32-E72D297353CC}">
              <c16:uniqueId val="{00000000-B8D6-4547-A892-0EAD127FB97F}"/>
            </c:ext>
          </c:extLst>
        </c:ser>
        <c:dLbls>
          <c:showLegendKey val="0"/>
          <c:showVal val="0"/>
          <c:showCatName val="0"/>
          <c:showSerName val="0"/>
          <c:showPercent val="0"/>
          <c:showBubbleSize val="0"/>
        </c:dLbls>
        <c:gapWidth val="400"/>
        <c:overlap val="-27"/>
        <c:axId val="2104265920"/>
        <c:axId val="2104270496"/>
      </c:barChart>
      <c:catAx>
        <c:axId val="2104265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70496"/>
        <c:crosses val="autoZero"/>
        <c:auto val="1"/>
        <c:lblAlgn val="ctr"/>
        <c:lblOffset val="100"/>
        <c:noMultiLvlLbl val="0"/>
      </c:catAx>
      <c:valAx>
        <c:axId val="21042704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6592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Charge anticholinergique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6.2334169285862898E-2"/>
          <c:y val="0.17191193511008113"/>
          <c:w val="0.91541270136782271"/>
          <c:h val="0.72056422842857271"/>
        </c:manualLayout>
      </c:layout>
      <c:barChart>
        <c:barDir val="col"/>
        <c:grouping val="clustered"/>
        <c:varyColors val="0"/>
        <c:ser>
          <c:idx val="0"/>
          <c:order val="0"/>
          <c:spPr>
            <a:solidFill>
              <a:schemeClr val="accent1"/>
            </a:solidFill>
            <a:ln>
              <a:noFill/>
            </a:ln>
            <a:effectLst/>
          </c:spPr>
          <c:invertIfNegative val="0"/>
          <c:dPt>
            <c:idx val="0"/>
            <c:invertIfNegative val="0"/>
            <c:bubble3D val="0"/>
            <c:spPr>
              <a:solidFill>
                <a:srgbClr val="1414AC"/>
              </a:solidFill>
              <a:ln>
                <a:noFill/>
              </a:ln>
              <a:effectLst/>
            </c:spPr>
            <c:extLst>
              <c:ext xmlns:c16="http://schemas.microsoft.com/office/drawing/2014/chart" uri="{C3380CC4-5D6E-409C-BE32-E72D297353CC}">
                <c16:uniqueId val="{00000001-2929-42DD-8BE4-C166FCB2915A}"/>
              </c:ext>
            </c:extLst>
          </c:dPt>
          <c:cat>
            <c:strRef>
              <c:f>'SYNTHESE DES RESULTATS V2023'!$C$102</c:f>
              <c:strCache>
                <c:ptCount val="1"/>
                <c:pt idx="0">
                  <c:v>MPI_37</c:v>
                </c:pt>
              </c:strCache>
            </c:strRef>
          </c:cat>
          <c:val>
            <c:numRef>
              <c:f>'SYNTHESE DES RESULTATS V2023'!$L$102</c:f>
              <c:numCache>
                <c:formatCode>General</c:formatCode>
                <c:ptCount val="1"/>
                <c:pt idx="0">
                  <c:v>0</c:v>
                </c:pt>
              </c:numCache>
            </c:numRef>
          </c:val>
          <c:extLst>
            <c:ext xmlns:c16="http://schemas.microsoft.com/office/drawing/2014/chart" uri="{C3380CC4-5D6E-409C-BE32-E72D297353CC}">
              <c16:uniqueId val="{00000000-2929-42DD-8BE4-C166FCB2915A}"/>
            </c:ext>
          </c:extLst>
        </c:ser>
        <c:dLbls>
          <c:showLegendKey val="0"/>
          <c:showVal val="0"/>
          <c:showCatName val="0"/>
          <c:showSerName val="0"/>
          <c:showPercent val="0"/>
          <c:showBubbleSize val="0"/>
        </c:dLbls>
        <c:gapWidth val="500"/>
        <c:axId val="2112838096"/>
        <c:axId val="2112836016"/>
      </c:barChart>
      <c:catAx>
        <c:axId val="2112838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36016"/>
        <c:crosses val="autoZero"/>
        <c:auto val="1"/>
        <c:lblAlgn val="ctr"/>
        <c:lblOffset val="100"/>
        <c:noMultiLvlLbl val="0"/>
      </c:catAx>
      <c:valAx>
        <c:axId val="21128360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3809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Associations</a:t>
            </a:r>
            <a:r>
              <a:rPr lang="fr-FR" b="1" u="sng" baseline="0"/>
              <a:t> médicamenteuses</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725B"/>
            </a:solidFill>
            <a:ln>
              <a:noFill/>
            </a:ln>
            <a:effectLst/>
          </c:spPr>
          <c:invertIfNegative val="0"/>
          <c:cat>
            <c:strRef>
              <c:f>'SYNTHESE DES RESULTATS V2023'!$C$103:$C$104</c:f>
              <c:strCache>
                <c:ptCount val="2"/>
                <c:pt idx="0">
                  <c:v>MPI_38</c:v>
                </c:pt>
                <c:pt idx="1">
                  <c:v>MPI_39</c:v>
                </c:pt>
              </c:strCache>
            </c:strRef>
          </c:cat>
          <c:val>
            <c:numRef>
              <c:f>'SYNTHESE DES RESULTATS V2023'!$L$103:$L$104</c:f>
              <c:numCache>
                <c:formatCode>General</c:formatCode>
                <c:ptCount val="2"/>
                <c:pt idx="0">
                  <c:v>0</c:v>
                </c:pt>
                <c:pt idx="1">
                  <c:v>0</c:v>
                </c:pt>
              </c:numCache>
            </c:numRef>
          </c:val>
          <c:extLst>
            <c:ext xmlns:c16="http://schemas.microsoft.com/office/drawing/2014/chart" uri="{C3380CC4-5D6E-409C-BE32-E72D297353CC}">
              <c16:uniqueId val="{00000000-DB32-4597-816E-B734712B4A9F}"/>
            </c:ext>
          </c:extLst>
        </c:ser>
        <c:dLbls>
          <c:showLegendKey val="0"/>
          <c:showVal val="0"/>
          <c:showCatName val="0"/>
          <c:showSerName val="0"/>
          <c:showPercent val="0"/>
          <c:showBubbleSize val="0"/>
        </c:dLbls>
        <c:gapWidth val="500"/>
        <c:axId val="2104204352"/>
        <c:axId val="2104208928"/>
      </c:barChart>
      <c:catAx>
        <c:axId val="21042043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08928"/>
        <c:crosses val="autoZero"/>
        <c:auto val="1"/>
        <c:lblAlgn val="ctr"/>
        <c:lblOffset val="100"/>
        <c:noMultiLvlLbl val="0"/>
      </c:catAx>
      <c:valAx>
        <c:axId val="21042089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420435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Nombre de MPI par système (ensemble des </a:t>
            </a:r>
            <a:r>
              <a:rPr lang="fr-FR" baseline="0"/>
              <a:t>prescriptions auditées)</a:t>
            </a:r>
            <a:endParaRPr lang="fr-FR"/>
          </a:p>
        </c:rich>
      </c:tx>
      <c:layout>
        <c:manualLayout>
          <c:xMode val="edge"/>
          <c:yMode val="edge"/>
          <c:x val="0.19690588582751054"/>
          <c:y val="5.605513867527703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manualLayout>
          <c:layoutTarget val="inner"/>
          <c:xMode val="edge"/>
          <c:yMode val="edge"/>
          <c:x val="0.25980358021252509"/>
          <c:y val="0.14835649973015572"/>
          <c:w val="0.71579741860414581"/>
          <c:h val="0.72106911442716426"/>
        </c:manualLayout>
      </c:layout>
      <c:barChart>
        <c:barDir val="bar"/>
        <c:grouping val="clustered"/>
        <c:varyColors val="0"/>
        <c:ser>
          <c:idx val="0"/>
          <c:order val="0"/>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ysClr val="windowText" lastClr="000000"/>
                    </a:solidFill>
                    <a:latin typeface="+mn-lt"/>
                    <a:ea typeface="+mn-ea"/>
                    <a:cs typeface="+mn-cs"/>
                  </a:defRPr>
                </a:pPr>
                <a:endParaRPr lang="fr-F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'SYNTHESE DES RESULTATS V2023'!$C$32:$C$43</c:f>
              <c:strCache>
                <c:ptCount val="12"/>
                <c:pt idx="0">
                  <c:v>Système cardiovasculaire</c:v>
                </c:pt>
                <c:pt idx="1">
                  <c:v>Antiagrégants et anticoagulants</c:v>
                </c:pt>
                <c:pt idx="2">
                  <c:v>Système nerveux central et psychotropes</c:v>
                </c:pt>
                <c:pt idx="3">
                  <c:v>Fonction rénale et prescriptions</c:v>
                </c:pt>
                <c:pt idx="4">
                  <c:v>Système digestif</c:v>
                </c:pt>
                <c:pt idx="5">
                  <c:v>Système respiratoire</c:v>
                </c:pt>
                <c:pt idx="6">
                  <c:v>Système musculo-squelettique</c:v>
                </c:pt>
                <c:pt idx="7">
                  <c:v>Système urinaire</c:v>
                </c:pt>
                <c:pt idx="8">
                  <c:v>Système endocrinien</c:v>
                </c:pt>
                <c:pt idx="9">
                  <c:v>Antalgiques</c:v>
                </c:pt>
                <c:pt idx="10">
                  <c:v>Charge anticholinergique</c:v>
                </c:pt>
                <c:pt idx="11">
                  <c:v>Associations médicamenteuses</c:v>
                </c:pt>
              </c:strCache>
            </c:strRef>
          </c:cat>
          <c:val>
            <c:numRef>
              <c:f>'SYNTHESE DES RESULTATS V2023'!$E$32:$E$43</c:f>
              <c:numCache>
                <c:formatCode>General</c:formatCode>
                <c:ptCount val="12"/>
                <c:pt idx="0">
                  <c:v>0</c:v>
                </c:pt>
                <c:pt idx="1">
                  <c:v>0</c:v>
                </c:pt>
                <c:pt idx="2">
                  <c:v>#N/A</c:v>
                </c:pt>
                <c:pt idx="3">
                  <c:v>0</c:v>
                </c:pt>
                <c:pt idx="4">
                  <c:v>0</c:v>
                </c:pt>
                <c:pt idx="5">
                  <c:v>0</c:v>
                </c:pt>
                <c:pt idx="6">
                  <c:v>0</c:v>
                </c:pt>
                <c:pt idx="7">
                  <c:v>0</c:v>
                </c:pt>
                <c:pt idx="8">
                  <c:v>0</c:v>
                </c:pt>
                <c:pt idx="9">
                  <c:v>0</c:v>
                </c:pt>
                <c:pt idx="10">
                  <c:v>0</c:v>
                </c:pt>
                <c:pt idx="11">
                  <c:v>0</c:v>
                </c:pt>
              </c:numCache>
            </c:numRef>
          </c:val>
          <c:extLst xmlns:c15="http://schemas.microsoft.com/office/drawing/2012/chart">
            <c:ext xmlns:c16="http://schemas.microsoft.com/office/drawing/2014/chart" uri="{C3380CC4-5D6E-409C-BE32-E72D297353CC}">
              <c16:uniqueId val="{00000000-0B92-46BB-9861-138B0F5639C2}"/>
            </c:ext>
          </c:extLst>
        </c:ser>
        <c:dLbls>
          <c:showLegendKey val="0"/>
          <c:showVal val="0"/>
          <c:showCatName val="0"/>
          <c:showSerName val="0"/>
          <c:showPercent val="0"/>
          <c:showBubbleSize val="0"/>
        </c:dLbls>
        <c:gapWidth val="182"/>
        <c:axId val="853990704"/>
        <c:axId val="853990288"/>
        <c:extLst/>
      </c:barChart>
      <c:catAx>
        <c:axId val="8539907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3990288"/>
        <c:crosses val="autoZero"/>
        <c:auto val="1"/>
        <c:lblAlgn val="ctr"/>
        <c:lblOffset val="100"/>
        <c:noMultiLvlLbl val="0"/>
      </c:catAx>
      <c:valAx>
        <c:axId val="85399028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3990704"/>
        <c:crosses val="max"/>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nerveux central</a:t>
            </a:r>
            <a:r>
              <a:rPr lang="fr-FR" b="1" u="sng" baseline="0"/>
              <a:t> et psychotropes</a:t>
            </a:r>
            <a:endParaRPr lang="fr-FR" b="1" u="sng"/>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CC99FF"/>
            </a:solidFill>
            <a:ln>
              <a:noFill/>
            </a:ln>
            <a:effectLst/>
          </c:spPr>
          <c:invertIfNegative val="0"/>
          <c:cat>
            <c:strRef>
              <c:f>'SYNTHESE DES RESULTATS_MPI'!$C$77:$C$83</c:f>
              <c:strCache>
                <c:ptCount val="7"/>
                <c:pt idx="0">
                  <c:v>MPI_13</c:v>
                </c:pt>
                <c:pt idx="1">
                  <c:v>MPI_14</c:v>
                </c:pt>
                <c:pt idx="2">
                  <c:v>MPI_15</c:v>
                </c:pt>
                <c:pt idx="3">
                  <c:v>MPI_16</c:v>
                </c:pt>
                <c:pt idx="4">
                  <c:v>MPI_17</c:v>
                </c:pt>
                <c:pt idx="5">
                  <c:v>MPI_18</c:v>
                </c:pt>
                <c:pt idx="6">
                  <c:v>MPI_19_bis</c:v>
                </c:pt>
              </c:strCache>
            </c:strRef>
          </c:cat>
          <c:val>
            <c:numRef>
              <c:f>'SYNTHESE DES RESULTATS_MPI'!$L$77:$L$83</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5DC1-4A90-9267-525655EC0416}"/>
            </c:ext>
          </c:extLst>
        </c:ser>
        <c:dLbls>
          <c:showLegendKey val="0"/>
          <c:showVal val="0"/>
          <c:showCatName val="0"/>
          <c:showSerName val="0"/>
          <c:showPercent val="0"/>
          <c:showBubbleSize val="0"/>
        </c:dLbls>
        <c:gapWidth val="219"/>
        <c:overlap val="-27"/>
        <c:axId val="2088696032"/>
        <c:axId val="2088693120"/>
      </c:barChart>
      <c:catAx>
        <c:axId val="2088696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3120"/>
        <c:crosses val="autoZero"/>
        <c:auto val="1"/>
        <c:lblAlgn val="ctr"/>
        <c:lblOffset val="100"/>
        <c:noMultiLvlLbl val="0"/>
      </c:catAx>
      <c:valAx>
        <c:axId val="2088693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88696032"/>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Fonction rénale et prescriptions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FFA521"/>
            </a:solidFill>
            <a:ln>
              <a:noFill/>
            </a:ln>
            <a:effectLst/>
          </c:spPr>
          <c:invertIfNegative val="0"/>
          <c:dPt>
            <c:idx val="1"/>
            <c:invertIfNegative val="0"/>
            <c:bubble3D val="0"/>
            <c:spPr>
              <a:solidFill>
                <a:srgbClr val="FFA521"/>
              </a:solidFill>
              <a:ln>
                <a:noFill/>
              </a:ln>
              <a:effectLst/>
            </c:spPr>
            <c:extLst>
              <c:ext xmlns:c16="http://schemas.microsoft.com/office/drawing/2014/chart" uri="{C3380CC4-5D6E-409C-BE32-E72D297353CC}">
                <c16:uniqueId val="{00000001-B90C-4056-9256-A426517D243B}"/>
              </c:ext>
            </c:extLst>
          </c:dPt>
          <c:cat>
            <c:strRef>
              <c:f>'SYNTHESE DES RESULTATS_MPI'!$C$84:$C$86</c:f>
              <c:strCache>
                <c:ptCount val="3"/>
                <c:pt idx="0">
                  <c:v>MPI_20</c:v>
                </c:pt>
                <c:pt idx="1">
                  <c:v>MPI_21</c:v>
                </c:pt>
                <c:pt idx="2">
                  <c:v>MPI_22</c:v>
                </c:pt>
              </c:strCache>
            </c:strRef>
          </c:cat>
          <c:val>
            <c:numRef>
              <c:f>'SYNTHESE DES RESULTATS_MPI'!$L$84:$L$86</c:f>
              <c:numCache>
                <c:formatCode>General</c:formatCode>
                <c:ptCount val="3"/>
                <c:pt idx="0">
                  <c:v>0</c:v>
                </c:pt>
                <c:pt idx="1">
                  <c:v>0</c:v>
                </c:pt>
                <c:pt idx="2">
                  <c:v>0</c:v>
                </c:pt>
              </c:numCache>
            </c:numRef>
          </c:val>
          <c:extLst>
            <c:ext xmlns:c16="http://schemas.microsoft.com/office/drawing/2014/chart" uri="{C3380CC4-5D6E-409C-BE32-E72D297353CC}">
              <c16:uniqueId val="{00000002-B90C-4056-9256-A426517D243B}"/>
            </c:ext>
          </c:extLst>
        </c:ser>
        <c:dLbls>
          <c:showLegendKey val="0"/>
          <c:showVal val="0"/>
          <c:showCatName val="0"/>
          <c:showSerName val="0"/>
          <c:showPercent val="0"/>
          <c:showBubbleSize val="0"/>
        </c:dLbls>
        <c:gapWidth val="500"/>
        <c:overlap val="-27"/>
        <c:axId val="2101504240"/>
        <c:axId val="2101508816"/>
      </c:barChart>
      <c:catAx>
        <c:axId val="2101504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1508816"/>
        <c:crosses val="autoZero"/>
        <c:auto val="1"/>
        <c:lblAlgn val="ctr"/>
        <c:lblOffset val="100"/>
        <c:noMultiLvlLbl val="0"/>
      </c:catAx>
      <c:valAx>
        <c:axId val="21015088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1504240"/>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digestif</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rgbClr val="C6E0B4"/>
            </a:solidFill>
            <a:ln>
              <a:noFill/>
            </a:ln>
            <a:effectLst/>
          </c:spPr>
          <c:invertIfNegative val="0"/>
          <c:cat>
            <c:strRef>
              <c:f>'SYNTHESE DES RESULTATS_MPI'!$C$87:$C$88</c:f>
              <c:strCache>
                <c:ptCount val="2"/>
                <c:pt idx="0">
                  <c:v>MPI_23</c:v>
                </c:pt>
                <c:pt idx="1">
                  <c:v>MPI_24</c:v>
                </c:pt>
              </c:strCache>
            </c:strRef>
          </c:cat>
          <c:val>
            <c:numRef>
              <c:f>'SYNTHESE DES RESULTATS_MPI'!$L$87:$L$88</c:f>
              <c:numCache>
                <c:formatCode>General</c:formatCode>
                <c:ptCount val="2"/>
                <c:pt idx="0">
                  <c:v>0</c:v>
                </c:pt>
                <c:pt idx="1">
                  <c:v>0</c:v>
                </c:pt>
              </c:numCache>
            </c:numRef>
          </c:val>
          <c:extLst>
            <c:ext xmlns:c16="http://schemas.microsoft.com/office/drawing/2014/chart" uri="{C3380CC4-5D6E-409C-BE32-E72D297353CC}">
              <c16:uniqueId val="{00000000-6F51-4BB3-91FF-1DF2F02BF642}"/>
            </c:ext>
          </c:extLst>
        </c:ser>
        <c:dLbls>
          <c:showLegendKey val="0"/>
          <c:showVal val="0"/>
          <c:showCatName val="0"/>
          <c:showSerName val="0"/>
          <c:showPercent val="0"/>
          <c:showBubbleSize val="0"/>
        </c:dLbls>
        <c:gapWidth val="500"/>
        <c:overlap val="-27"/>
        <c:axId val="2098791056"/>
        <c:axId val="2098795632"/>
      </c:barChart>
      <c:catAx>
        <c:axId val="2098791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5632"/>
        <c:crosses val="autoZero"/>
        <c:auto val="1"/>
        <c:lblAlgn val="ctr"/>
        <c:lblOffset val="100"/>
        <c:noMultiLvlLbl val="0"/>
      </c:catAx>
      <c:valAx>
        <c:axId val="2098795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987910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respiratoire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accent1">
                <a:lumMod val="40000"/>
                <a:lumOff val="60000"/>
              </a:schemeClr>
            </a:solidFill>
            <a:ln>
              <a:noFill/>
            </a:ln>
            <a:effectLst/>
          </c:spPr>
          <c:invertIfNegative val="0"/>
          <c:cat>
            <c:strRef>
              <c:f>'SYNTHESE DES RESULTATS_MPI'!$C$89:$C$91</c:f>
              <c:strCache>
                <c:ptCount val="3"/>
                <c:pt idx="0">
                  <c:v>MPI_25</c:v>
                </c:pt>
                <c:pt idx="1">
                  <c:v>MPI_26</c:v>
                </c:pt>
                <c:pt idx="2">
                  <c:v>MPI_27</c:v>
                </c:pt>
              </c:strCache>
            </c:strRef>
          </c:cat>
          <c:val>
            <c:numRef>
              <c:f>'SYNTHESE DES RESULTATS_MPI'!$L$89:$L$91</c:f>
              <c:numCache>
                <c:formatCode>General</c:formatCode>
                <c:ptCount val="3"/>
                <c:pt idx="0">
                  <c:v>0</c:v>
                </c:pt>
                <c:pt idx="1">
                  <c:v>0</c:v>
                </c:pt>
                <c:pt idx="2">
                  <c:v>0</c:v>
                </c:pt>
              </c:numCache>
            </c:numRef>
          </c:val>
          <c:extLst>
            <c:ext xmlns:c16="http://schemas.microsoft.com/office/drawing/2014/chart" uri="{C3380CC4-5D6E-409C-BE32-E72D297353CC}">
              <c16:uniqueId val="{00000000-FA6C-4018-9B9D-4F86F8BFB99E}"/>
            </c:ext>
          </c:extLst>
        </c:ser>
        <c:dLbls>
          <c:showLegendKey val="0"/>
          <c:showVal val="0"/>
          <c:showCatName val="0"/>
          <c:showSerName val="0"/>
          <c:showPercent val="0"/>
          <c:showBubbleSize val="0"/>
        </c:dLbls>
        <c:gapWidth val="350"/>
        <c:overlap val="-27"/>
        <c:axId val="2103458256"/>
        <c:axId val="2103466160"/>
      </c:barChart>
      <c:catAx>
        <c:axId val="2103458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3466160"/>
        <c:crosses val="autoZero"/>
        <c:auto val="1"/>
        <c:lblAlgn val="ctr"/>
        <c:lblOffset val="100"/>
        <c:noMultiLvlLbl val="0"/>
      </c:catAx>
      <c:valAx>
        <c:axId val="21034661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3458256"/>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b="1" u="sng"/>
              <a:t>Système musculo-squelettique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spPr>
            <a:solidFill>
              <a:schemeClr val="bg1">
                <a:lumMod val="75000"/>
              </a:schemeClr>
            </a:solidFill>
            <a:ln>
              <a:noFill/>
            </a:ln>
            <a:effectLst/>
          </c:spPr>
          <c:invertIfNegative val="0"/>
          <c:cat>
            <c:strRef>
              <c:f>'SYNTHESE DES RESULTATS_MPI'!$C$92:$C$93</c:f>
              <c:strCache>
                <c:ptCount val="2"/>
                <c:pt idx="0">
                  <c:v>MPI_28</c:v>
                </c:pt>
                <c:pt idx="1">
                  <c:v>MPI_29</c:v>
                </c:pt>
              </c:strCache>
            </c:strRef>
          </c:cat>
          <c:val>
            <c:numRef>
              <c:f>'SYNTHESE DES RESULTATS_MPI'!$L$92:$L$93</c:f>
              <c:numCache>
                <c:formatCode>General</c:formatCode>
                <c:ptCount val="2"/>
                <c:pt idx="0">
                  <c:v>0</c:v>
                </c:pt>
                <c:pt idx="1">
                  <c:v>0</c:v>
                </c:pt>
              </c:numCache>
            </c:numRef>
          </c:val>
          <c:extLst>
            <c:ext xmlns:c16="http://schemas.microsoft.com/office/drawing/2014/chart" uri="{C3380CC4-5D6E-409C-BE32-E72D297353CC}">
              <c16:uniqueId val="{00000000-3FF9-4A5A-ABE0-EA837A9B0335}"/>
            </c:ext>
          </c:extLst>
        </c:ser>
        <c:dLbls>
          <c:showLegendKey val="0"/>
          <c:showVal val="0"/>
          <c:showCatName val="0"/>
          <c:showSerName val="0"/>
          <c:showPercent val="0"/>
          <c:showBubbleSize val="0"/>
        </c:dLbls>
        <c:gapWidth val="500"/>
        <c:overlap val="-27"/>
        <c:axId val="2112841424"/>
        <c:axId val="2112846416"/>
      </c:barChart>
      <c:catAx>
        <c:axId val="2112841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46416"/>
        <c:crosses val="autoZero"/>
        <c:auto val="1"/>
        <c:lblAlgn val="ctr"/>
        <c:lblOffset val="100"/>
        <c:noMultiLvlLbl val="0"/>
      </c:catAx>
      <c:valAx>
        <c:axId val="2112846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12841424"/>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5.xml"/><Relationship Id="rId3" Type="http://schemas.openxmlformats.org/officeDocument/2006/relationships/chart" Target="../charts/chart3.xml"/><Relationship Id="rId21" Type="http://schemas.openxmlformats.org/officeDocument/2006/relationships/chart" Target="../charts/chart17.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image" Target="../media/image6.png"/><Relationship Id="rId2" Type="http://schemas.openxmlformats.org/officeDocument/2006/relationships/chart" Target="../charts/chart2.xml"/><Relationship Id="rId16" Type="http://schemas.openxmlformats.org/officeDocument/2006/relationships/image" Target="../media/image5.jpeg"/><Relationship Id="rId20" Type="http://schemas.openxmlformats.org/officeDocument/2006/relationships/chart" Target="../charts/chart16.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5" Type="http://schemas.openxmlformats.org/officeDocument/2006/relationships/image" Target="../media/image1.png"/><Relationship Id="rId10" Type="http://schemas.openxmlformats.org/officeDocument/2006/relationships/chart" Target="../charts/chart10.xml"/><Relationship Id="rId19" Type="http://schemas.openxmlformats.org/officeDocument/2006/relationships/image" Target="../media/image7.png"/><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s>
</file>

<file path=xl/drawings/_rels/drawing2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13" Type="http://schemas.openxmlformats.org/officeDocument/2006/relationships/chart" Target="../charts/chart26.xml"/><Relationship Id="rId3" Type="http://schemas.openxmlformats.org/officeDocument/2006/relationships/chart" Target="../charts/chart20.xml"/><Relationship Id="rId7" Type="http://schemas.openxmlformats.org/officeDocument/2006/relationships/image" Target="../media/image1.png"/><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9.xml"/><Relationship Id="rId16" Type="http://schemas.openxmlformats.org/officeDocument/2006/relationships/chart" Target="../charts/chart29.xml"/><Relationship Id="rId1" Type="http://schemas.openxmlformats.org/officeDocument/2006/relationships/chart" Target="../charts/chart18.xml"/><Relationship Id="rId6" Type="http://schemas.openxmlformats.org/officeDocument/2006/relationships/chart" Target="../charts/chart23.xml"/><Relationship Id="rId11" Type="http://schemas.openxmlformats.org/officeDocument/2006/relationships/image" Target="../media/image7.png"/><Relationship Id="rId5" Type="http://schemas.openxmlformats.org/officeDocument/2006/relationships/chart" Target="../charts/chart22.xml"/><Relationship Id="rId15" Type="http://schemas.openxmlformats.org/officeDocument/2006/relationships/chart" Target="../charts/chart28.xml"/><Relationship Id="rId10" Type="http://schemas.openxmlformats.org/officeDocument/2006/relationships/chart" Target="../charts/chart24.xml"/><Relationship Id="rId4" Type="http://schemas.openxmlformats.org/officeDocument/2006/relationships/chart" Target="../charts/chart21.xml"/><Relationship Id="rId9" Type="http://schemas.openxmlformats.org/officeDocument/2006/relationships/image" Target="../media/image6.png"/><Relationship Id="rId14" Type="http://schemas.openxmlformats.org/officeDocument/2006/relationships/chart" Target="../charts/chart27.xml"/></Relationships>
</file>

<file path=xl/drawings/_rels/drawing30.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35.xml.rels><?xml version="1.0" encoding="UTF-8" standalone="yes"?>
<Relationships xmlns="http://schemas.openxmlformats.org/package/2006/relationships"><Relationship Id="rId8" Type="http://schemas.openxmlformats.org/officeDocument/2006/relationships/chart" Target="../charts/chart41.xml"/><Relationship Id="rId13" Type="http://schemas.openxmlformats.org/officeDocument/2006/relationships/chart" Target="../charts/chart46.xml"/><Relationship Id="rId18" Type="http://schemas.openxmlformats.org/officeDocument/2006/relationships/image" Target="../media/image6.png"/><Relationship Id="rId3" Type="http://schemas.openxmlformats.org/officeDocument/2006/relationships/chart" Target="../charts/chart36.xml"/><Relationship Id="rId7" Type="http://schemas.openxmlformats.org/officeDocument/2006/relationships/chart" Target="../charts/chart40.xml"/><Relationship Id="rId12" Type="http://schemas.openxmlformats.org/officeDocument/2006/relationships/chart" Target="../charts/chart45.xml"/><Relationship Id="rId17" Type="http://schemas.openxmlformats.org/officeDocument/2006/relationships/image" Target="../media/image5.jpeg"/><Relationship Id="rId2" Type="http://schemas.openxmlformats.org/officeDocument/2006/relationships/chart" Target="../charts/chart35.xml"/><Relationship Id="rId16" Type="http://schemas.openxmlformats.org/officeDocument/2006/relationships/image" Target="../media/image1.png"/><Relationship Id="rId20" Type="http://schemas.openxmlformats.org/officeDocument/2006/relationships/image" Target="../media/image7.png"/><Relationship Id="rId1" Type="http://schemas.openxmlformats.org/officeDocument/2006/relationships/chart" Target="../charts/chart34.xml"/><Relationship Id="rId6" Type="http://schemas.openxmlformats.org/officeDocument/2006/relationships/chart" Target="../charts/chart39.xml"/><Relationship Id="rId11" Type="http://schemas.openxmlformats.org/officeDocument/2006/relationships/chart" Target="../charts/chart44.xml"/><Relationship Id="rId5" Type="http://schemas.openxmlformats.org/officeDocument/2006/relationships/chart" Target="../charts/chart38.xml"/><Relationship Id="rId15" Type="http://schemas.openxmlformats.org/officeDocument/2006/relationships/chart" Target="../charts/chart48.xml"/><Relationship Id="rId10" Type="http://schemas.openxmlformats.org/officeDocument/2006/relationships/chart" Target="../charts/chart43.xml"/><Relationship Id="rId19" Type="http://schemas.openxmlformats.org/officeDocument/2006/relationships/chart" Target="../charts/chart49.xml"/><Relationship Id="rId4" Type="http://schemas.openxmlformats.org/officeDocument/2006/relationships/chart" Target="../charts/chart37.xml"/><Relationship Id="rId9" Type="http://schemas.openxmlformats.org/officeDocument/2006/relationships/chart" Target="../charts/chart42.xml"/><Relationship Id="rId14" Type="http://schemas.openxmlformats.org/officeDocument/2006/relationships/chart" Target="../charts/chart47.xml"/></Relationships>
</file>

<file path=xl/drawings/_rels/drawing4.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chart" Target="../charts/chart33.xml"/><Relationship Id="rId2" Type="http://schemas.openxmlformats.org/officeDocument/2006/relationships/image" Target="../media/image1.png"/><Relationship Id="rId1" Type="http://schemas.openxmlformats.org/officeDocument/2006/relationships/chart" Target="../charts/chart31.xml"/><Relationship Id="rId6" Type="http://schemas.openxmlformats.org/officeDocument/2006/relationships/image" Target="../media/image7.png"/><Relationship Id="rId5" Type="http://schemas.openxmlformats.org/officeDocument/2006/relationships/chart" Target="../charts/chart32.xml"/><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6.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8.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_rels/drawing9.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jpeg"/><Relationship Id="rId1" Type="http://schemas.openxmlformats.org/officeDocument/2006/relationships/image" Target="../media/image8.png"/><Relationship Id="rId5" Type="http://schemas.openxmlformats.org/officeDocument/2006/relationships/image" Target="../media/image10.png"/><Relationship Id="rId4"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7</xdr:col>
      <xdr:colOff>151344</xdr:colOff>
      <xdr:row>0</xdr:row>
      <xdr:rowOff>190712</xdr:rowOff>
    </xdr:from>
    <xdr:to>
      <xdr:col>8</xdr:col>
      <xdr:colOff>552450</xdr:colOff>
      <xdr:row>0</xdr:row>
      <xdr:rowOff>987444</xdr:rowOff>
    </xdr:to>
    <xdr:pic>
      <xdr:nvPicPr>
        <xdr:cNvPr id="2" name="Image 1">
          <a:extLst>
            <a:ext uri="{FF2B5EF4-FFF2-40B4-BE49-F238E27FC236}">
              <a16:creationId xmlns:a16="http://schemas.microsoft.com/office/drawing/2014/main" id="{56934E7D-DC56-4A5B-903B-52E4289A84A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6094944" y="190712"/>
          <a:ext cx="1458381" cy="796732"/>
        </a:xfrm>
        <a:prstGeom prst="rect">
          <a:avLst/>
        </a:prstGeom>
      </xdr:spPr>
    </xdr:pic>
    <xdr:clientData/>
  </xdr:twoCellAnchor>
  <xdr:twoCellAnchor editAs="oneCell">
    <xdr:from>
      <xdr:col>12</xdr:col>
      <xdr:colOff>447675</xdr:colOff>
      <xdr:row>0</xdr:row>
      <xdr:rowOff>121285</xdr:rowOff>
    </xdr:from>
    <xdr:to>
      <xdr:col>15</xdr:col>
      <xdr:colOff>591820</xdr:colOff>
      <xdr:row>0</xdr:row>
      <xdr:rowOff>892901</xdr:rowOff>
    </xdr:to>
    <xdr:pic>
      <xdr:nvPicPr>
        <xdr:cNvPr id="3" name="Image 2" descr="Assurance Maladie | G_NIUS">
          <a:extLst>
            <a:ext uri="{FF2B5EF4-FFF2-40B4-BE49-F238E27FC236}">
              <a16:creationId xmlns:a16="http://schemas.microsoft.com/office/drawing/2014/main" id="{FB7A2995-C5D2-4463-B763-DB789F03F73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10723245" y="123190"/>
          <a:ext cx="2489200" cy="7697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511386</xdr:colOff>
      <xdr:row>0</xdr:row>
      <xdr:rowOff>0</xdr:rowOff>
    </xdr:from>
    <xdr:to>
      <xdr:col>7</xdr:col>
      <xdr:colOff>38100</xdr:colOff>
      <xdr:row>0</xdr:row>
      <xdr:rowOff>972543</xdr:rowOff>
    </xdr:to>
    <xdr:pic>
      <xdr:nvPicPr>
        <xdr:cNvPr id="4" name="Image 3" descr="Charte graphique de la communication gouvernementale en France — Wikipédia">
          <a:extLst>
            <a:ext uri="{FF2B5EF4-FFF2-40B4-BE49-F238E27FC236}">
              <a16:creationId xmlns:a16="http://schemas.microsoft.com/office/drawing/2014/main" id="{EA866255-B467-4B50-B641-CCCB517A914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896696" y="0"/>
          <a:ext cx="1085004" cy="9725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38100</xdr:rowOff>
    </xdr:from>
    <xdr:to>
      <xdr:col>2</xdr:col>
      <xdr:colOff>896620</xdr:colOff>
      <xdr:row>0</xdr:row>
      <xdr:rowOff>898191</xdr:rowOff>
    </xdr:to>
    <xdr:pic>
      <xdr:nvPicPr>
        <xdr:cNvPr id="5" name="Image 4">
          <a:extLst>
            <a:ext uri="{FF2B5EF4-FFF2-40B4-BE49-F238E27FC236}">
              <a16:creationId xmlns:a16="http://schemas.microsoft.com/office/drawing/2014/main" id="{E53FA6A5-078C-4841-9904-0AB8A590EA6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28600" y="38100"/>
          <a:ext cx="2344420" cy="8600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A785A954-8944-4B26-94F8-435B7F53550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7F825849-569A-4989-A88C-AD11BFCD587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0629F691-5BA4-431E-ABEB-13D0291CADA4}"/>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4CEE5983-8619-42D2-B2DB-0F8F8140AB05}"/>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75517B76-94C3-441C-B128-1F27FEB2CF43}"/>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3F732E72-C07C-40EF-AA9A-3C23CAC9C7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337E1E43-178D-443B-8324-CCB35E1D350C}"/>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1B5C1589-A365-4D96-8D00-3FCEDA0964D4}"/>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3511250E-707A-483A-93A8-B414134A30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DAA908CE-3EC2-4049-ACB3-006D83D188FF}"/>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43CCE74E-469B-4430-BB8F-BE24D2B78FD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10C3AF83-5232-4BBC-9638-D8AC4DC51EB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8A3F0AED-FF1F-416A-9E1F-AA46B4D77930}"/>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9E049ACB-59EE-4052-A36A-E07C96428DB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E410C854-DED5-45EF-AE22-4EBE34A98775}"/>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3673D1C2-82EE-4AFE-BE55-4E741E1D98F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0D74FE08-B651-47EF-884F-88C0F6E7657F}"/>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B8075A98-D2DD-45B9-BA7F-16BFB232BFBF}"/>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8B102E5A-48A6-4814-A1A9-D27131C892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8A0E9F06-2A00-409D-9E71-A02393668F71}"/>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D78AB29E-EC67-4858-9C95-C116BBEA66A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EECDB1C0-72E4-44DD-B602-EE9951FA73E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814E68DA-67A3-4973-9B59-A7F3EB28007A}"/>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ED84F9D9-81C2-457C-A724-64744F7DD36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13D7CACB-684F-4774-838E-69ECBC50C67C}"/>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76513E36-0774-4FFF-815B-42422944458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03F19FB8-5159-48A1-A6F0-9490045D42BC}"/>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B2A77ECF-A3B7-40D4-BB9E-1DCCD8348DC9}"/>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E603B4B5-3CA5-4AB5-9FE3-F121EDA2302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E7FF21D5-58EB-4F06-8B9D-14E747378259}"/>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6E5EB470-F464-4EE1-B75C-BA49822FAF48}"/>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85263"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3B21C61D-7A5D-4537-B745-386BB193EE7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38909"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97B81BB3-91DA-4DDC-9AF8-C881F385967F}"/>
            </a:ext>
          </a:extLst>
        </xdr:cNvPr>
        <xdr:cNvSpPr/>
      </xdr:nvSpPr>
      <xdr:spPr>
        <a:xfrm>
          <a:off x="6391062"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526D8B05-C01B-433C-B4DE-1DC4B2BF57A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0180"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77737560-BEE5-4086-AD95-9092D21C6300}"/>
            </a:ext>
          </a:extLst>
        </xdr:cNvPr>
        <xdr:cNvSpPr/>
      </xdr:nvSpPr>
      <xdr:spPr>
        <a:xfrm>
          <a:off x="60712" y="4933541"/>
          <a:ext cx="4676271"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52124908-7CFD-4A83-BE87-69A0FE9ED6B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200275"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C78182C5-75D4-4B6B-AC0F-943680BB6D4B}"/>
            </a:ext>
          </a:extLst>
        </xdr:cNvPr>
        <xdr:cNvPicPr>
          <a:picLocks noChangeAspect="1"/>
        </xdr:cNvPicPr>
      </xdr:nvPicPr>
      <xdr:blipFill rotWithShape="1">
        <a:blip xmlns:r="http://schemas.openxmlformats.org/officeDocument/2006/relationships" r:embed="rId5"/>
        <a:srcRect l="52425" t="34782" r="13415" b="54493"/>
        <a:stretch/>
      </xdr:blipFill>
      <xdr:spPr>
        <a:xfrm>
          <a:off x="16837491"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FBC4CFDF-14C9-4548-B0D9-D476EE1D53E4}"/>
            </a:ext>
          </a:extLst>
        </xdr:cNvPr>
        <xdr:cNvSpPr/>
      </xdr:nvSpPr>
      <xdr:spPr>
        <a:xfrm>
          <a:off x="958766"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13E0648-4AC1-450E-88DC-69A89B70AE4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90750"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E7FAF179-F6E6-4799-880C-07E175FB4CB1}"/>
            </a:ext>
          </a:extLst>
        </xdr:cNvPr>
        <xdr:cNvSpPr/>
      </xdr:nvSpPr>
      <xdr:spPr>
        <a:xfrm>
          <a:off x="14924405"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C887DA11-5BF5-4E75-BF9F-7F707BC7253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A515A433-6477-4A16-B335-1450BED978F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723CECF5-A683-4708-A217-839C201EF8CB}"/>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4CA4ED46-EEA7-4D2D-BCCD-E2854019B2E1}"/>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165A8DC9-96C2-4BD9-B253-85CD20CB6182}"/>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C2CB8B42-581F-482D-AB1D-7864AFE4582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F491386-0B8F-4358-AF0C-E549D12683C2}"/>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7981CBB8-3ED4-4C6D-9543-A3A2CDBB5C03}"/>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87B781D-D012-456C-BDE5-B7A7B7D4F0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9117722E-A824-4475-91AC-841A339A186B}"/>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0F6F93B5-2E01-4B30-83BA-D857B2CED7D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714A673E-9AA6-4154-B563-A0AF455178F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E3852609-0A57-489D-ACDC-3840BBF628E1}"/>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A472AA7A-0CBA-4F6C-88E7-2582D55B13F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A2ABE928-4431-48E0-ADEE-94D1A0BF24AF}"/>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2064C256-8D9E-4C87-8E29-2C9E748D4C9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AED1D3E3-7C8A-46AF-9A45-44AC260DDB8E}"/>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7293B71D-F9D3-4163-9F4A-2D7DFBABEB0E}"/>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223397D4-BE48-4A4A-862A-4B78F7CBA1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89401BBC-91C2-469A-B501-76B3981AE34E}"/>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23ABCF78-AE25-4770-B20A-3B505D8A2F9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F406F298-6741-45F3-9B54-B236CA2D701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1663CCFE-5A0F-4CD2-BA42-01A873ACF2D4}"/>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4EFFF9E5-44AE-4A84-AE26-1F035FB767B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F507D4E6-257B-48C9-8AE6-4C3A1F67538B}"/>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0B8823E5-72C1-480C-99AB-A6F72FF3C645}"/>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18BA642E-6115-4C45-927A-08C2FFA5E3F4}"/>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A541AF16-B054-4FB6-AAA8-892BC9DFDBE6}"/>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BA9AD040-0D95-4AD5-88C4-1A5A8EF8A2E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274A92A8-B3F8-4E18-8D9A-CAE546D7331D}"/>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5479B180-01A4-40B1-8172-8B56876D1D0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2FB5A0A3-C0C4-4234-83A1-078DCD474CE7}"/>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75046A02-051C-41BB-AB8B-E7998F75CF1D}"/>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5E06B830-96D2-4BBB-AD33-E8FB55F269D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5D865C82-F518-4A4A-9505-CBB435D73A75}"/>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D4E9DE17-B49F-4AC7-A34C-97301236C0D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A4135186-500A-4B54-B58D-A01456E7E8BA}"/>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C2235216-471D-4433-9517-5C03A098E3B0}"/>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E6B5271F-B615-44B7-BA06-E7A589EFBDD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6A61F884-D103-4C35-9F6E-5D1ADB6D13B7}"/>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FE4F1021-CFA0-48FB-875A-49F697D43F9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6B569032-2188-4E6E-9CC9-1A1AC956D24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6C6F1B9D-5771-49B8-A046-9AFA423812B3}"/>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BA263EEA-50CA-48CD-A646-F3FC63E773F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270D3FA6-4CD3-4B2F-ABFA-F0624C4A054E}"/>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EFCB0BC0-9061-4CE0-AB42-3185F9DC1CD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BE36883-BE95-4B64-8A78-A09BFA6A00F8}"/>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D35EF451-9ECF-4504-972F-2E10CF0A41B8}"/>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333F0DDB-131B-497A-91A7-DCE1E3A45BE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CACCEC4E-A3F4-4CD2-9A7E-78D7DB8EC5EA}"/>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1840134D-C3D2-42C0-8841-C88093E75E3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DC1D639C-C547-437C-8B86-2BB2CD7A416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67E68A83-2A17-44C0-AF48-EEC56A645D6B}"/>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A0A69ED0-7281-4095-9FBF-A5BB9B4D710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B5C05B45-9E24-47F3-B312-706ECD6995FD}"/>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BBE47144-D057-4A19-9DD5-1EDC0037C67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B7D9DF2F-19A2-447C-A9F4-3D90DBAC2166}"/>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CA766763-4943-46E3-B93A-CCA5011E02E8}"/>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CD6274D-AEEB-48D6-83D1-5D4CA9405F0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7DE036E6-11B9-4665-B1CF-0723FA6393F2}"/>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612989</xdr:colOff>
      <xdr:row>43</xdr:row>
      <xdr:rowOff>149904</xdr:rowOff>
    </xdr:from>
    <xdr:to>
      <xdr:col>18</xdr:col>
      <xdr:colOff>232717</xdr:colOff>
      <xdr:row>44</xdr:row>
      <xdr:rowOff>1249546</xdr:rowOff>
    </xdr:to>
    <xdr:graphicFrame macro="">
      <xdr:nvGraphicFramePr>
        <xdr:cNvPr id="2" name="Graphique 1">
          <a:extLst>
            <a:ext uri="{FF2B5EF4-FFF2-40B4-BE49-F238E27FC236}">
              <a16:creationId xmlns:a16="http://schemas.microsoft.com/office/drawing/2014/main" id="{BA29475C-FBE0-4F7F-BED6-8F17DCF2A9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707820</xdr:colOff>
      <xdr:row>9</xdr:row>
      <xdr:rowOff>58829</xdr:rowOff>
    </xdr:from>
    <xdr:to>
      <xdr:col>13</xdr:col>
      <xdr:colOff>976313</xdr:colOff>
      <xdr:row>16</xdr:row>
      <xdr:rowOff>666442</xdr:rowOff>
    </xdr:to>
    <xdr:graphicFrame macro="">
      <xdr:nvGraphicFramePr>
        <xdr:cNvPr id="4" name="Graphique 3">
          <a:extLst>
            <a:ext uri="{FF2B5EF4-FFF2-40B4-BE49-F238E27FC236}">
              <a16:creationId xmlns:a16="http://schemas.microsoft.com/office/drawing/2014/main" id="{50447BA0-8A19-4132-8D05-44724BD621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229195</xdr:colOff>
      <xdr:row>58</xdr:row>
      <xdr:rowOff>62566</xdr:rowOff>
    </xdr:from>
    <xdr:to>
      <xdr:col>4</xdr:col>
      <xdr:colOff>328971</xdr:colOff>
      <xdr:row>59</xdr:row>
      <xdr:rowOff>70559</xdr:rowOff>
    </xdr:to>
    <xdr:graphicFrame macro="">
      <xdr:nvGraphicFramePr>
        <xdr:cNvPr id="5" name="Graphique 4">
          <a:extLst>
            <a:ext uri="{FF2B5EF4-FFF2-40B4-BE49-F238E27FC236}">
              <a16:creationId xmlns:a16="http://schemas.microsoft.com/office/drawing/2014/main" id="{6F29E094-264E-4821-9C3A-C8C6A1253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325534</xdr:colOff>
      <xdr:row>58</xdr:row>
      <xdr:rowOff>62379</xdr:rowOff>
    </xdr:from>
    <xdr:to>
      <xdr:col>7</xdr:col>
      <xdr:colOff>783899</xdr:colOff>
      <xdr:row>59</xdr:row>
      <xdr:rowOff>62752</xdr:rowOff>
    </xdr:to>
    <xdr:graphicFrame macro="">
      <xdr:nvGraphicFramePr>
        <xdr:cNvPr id="6" name="Graphique 5">
          <a:extLst>
            <a:ext uri="{FF2B5EF4-FFF2-40B4-BE49-F238E27FC236}">
              <a16:creationId xmlns:a16="http://schemas.microsoft.com/office/drawing/2014/main" id="{A5495DC2-B67D-4F02-82B7-4428403076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432</xdr:colOff>
      <xdr:row>58</xdr:row>
      <xdr:rowOff>58980</xdr:rowOff>
    </xdr:from>
    <xdr:to>
      <xdr:col>11</xdr:col>
      <xdr:colOff>307405</xdr:colOff>
      <xdr:row>59</xdr:row>
      <xdr:rowOff>68878</xdr:rowOff>
    </xdr:to>
    <xdr:graphicFrame macro="">
      <xdr:nvGraphicFramePr>
        <xdr:cNvPr id="7" name="Graphique 6">
          <a:extLst>
            <a:ext uri="{FF2B5EF4-FFF2-40B4-BE49-F238E27FC236}">
              <a16:creationId xmlns:a16="http://schemas.microsoft.com/office/drawing/2014/main" id="{7A2B24C7-3DD8-44D4-8ED6-5931F45461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294096</xdr:colOff>
      <xdr:row>58</xdr:row>
      <xdr:rowOff>58686</xdr:rowOff>
    </xdr:from>
    <xdr:to>
      <xdr:col>14</xdr:col>
      <xdr:colOff>85823</xdr:colOff>
      <xdr:row>59</xdr:row>
      <xdr:rowOff>57154</xdr:rowOff>
    </xdr:to>
    <xdr:graphicFrame macro="">
      <xdr:nvGraphicFramePr>
        <xdr:cNvPr id="8" name="Graphique 7">
          <a:extLst>
            <a:ext uri="{FF2B5EF4-FFF2-40B4-BE49-F238E27FC236}">
              <a16:creationId xmlns:a16="http://schemas.microsoft.com/office/drawing/2014/main" id="{92C8C173-63C5-4C99-8F32-EAA3C1CE65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219251</xdr:colOff>
      <xdr:row>59</xdr:row>
      <xdr:rowOff>59930</xdr:rowOff>
    </xdr:from>
    <xdr:to>
      <xdr:col>4</xdr:col>
      <xdr:colOff>319027</xdr:colOff>
      <xdr:row>60</xdr:row>
      <xdr:rowOff>396255</xdr:rowOff>
    </xdr:to>
    <xdr:graphicFrame macro="">
      <xdr:nvGraphicFramePr>
        <xdr:cNvPr id="9" name="Graphique 8">
          <a:extLst>
            <a:ext uri="{FF2B5EF4-FFF2-40B4-BE49-F238E27FC236}">
              <a16:creationId xmlns:a16="http://schemas.microsoft.com/office/drawing/2014/main" id="{9782DE32-34CB-40C0-A3E9-678667D16E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xdr:col>
      <xdr:colOff>318726</xdr:colOff>
      <xdr:row>59</xdr:row>
      <xdr:rowOff>53152</xdr:rowOff>
    </xdr:from>
    <xdr:to>
      <xdr:col>7</xdr:col>
      <xdr:colOff>777091</xdr:colOff>
      <xdr:row>60</xdr:row>
      <xdr:rowOff>400907</xdr:rowOff>
    </xdr:to>
    <xdr:graphicFrame macro="">
      <xdr:nvGraphicFramePr>
        <xdr:cNvPr id="10" name="Graphique 9">
          <a:extLst>
            <a:ext uri="{FF2B5EF4-FFF2-40B4-BE49-F238E27FC236}">
              <a16:creationId xmlns:a16="http://schemas.microsoft.com/office/drawing/2014/main" id="{BD3B4A94-B84D-40BC-AD8E-4EB23257A8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770520</xdr:colOff>
      <xdr:row>59</xdr:row>
      <xdr:rowOff>53581</xdr:rowOff>
    </xdr:from>
    <xdr:to>
      <xdr:col>11</xdr:col>
      <xdr:colOff>296891</xdr:colOff>
      <xdr:row>60</xdr:row>
      <xdr:rowOff>401336</xdr:rowOff>
    </xdr:to>
    <xdr:graphicFrame macro="">
      <xdr:nvGraphicFramePr>
        <xdr:cNvPr id="11" name="Graphique 10">
          <a:extLst>
            <a:ext uri="{FF2B5EF4-FFF2-40B4-BE49-F238E27FC236}">
              <a16:creationId xmlns:a16="http://schemas.microsoft.com/office/drawing/2014/main" id="{E99E2570-78AF-4CCF-9BCC-2C6F3B4620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288556</xdr:colOff>
      <xdr:row>59</xdr:row>
      <xdr:rowOff>61913</xdr:rowOff>
    </xdr:from>
    <xdr:to>
      <xdr:col>14</xdr:col>
      <xdr:colOff>66948</xdr:colOff>
      <xdr:row>60</xdr:row>
      <xdr:rowOff>403953</xdr:rowOff>
    </xdr:to>
    <xdr:graphicFrame macro="">
      <xdr:nvGraphicFramePr>
        <xdr:cNvPr id="12" name="Graphique 11">
          <a:extLst>
            <a:ext uri="{FF2B5EF4-FFF2-40B4-BE49-F238E27FC236}">
              <a16:creationId xmlns:a16="http://schemas.microsoft.com/office/drawing/2014/main" id="{7B5C4A1C-8444-4C7A-908B-0D3A6A1496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210966</xdr:colOff>
      <xdr:row>60</xdr:row>
      <xdr:rowOff>360553</xdr:rowOff>
    </xdr:from>
    <xdr:to>
      <xdr:col>4</xdr:col>
      <xdr:colOff>310742</xdr:colOff>
      <xdr:row>60</xdr:row>
      <xdr:rowOff>2497888</xdr:rowOff>
    </xdr:to>
    <xdr:graphicFrame macro="">
      <xdr:nvGraphicFramePr>
        <xdr:cNvPr id="13" name="Graphique 12">
          <a:extLst>
            <a:ext uri="{FF2B5EF4-FFF2-40B4-BE49-F238E27FC236}">
              <a16:creationId xmlns:a16="http://schemas.microsoft.com/office/drawing/2014/main" id="{0B444560-4B92-4786-8DE2-D598CD77D7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4</xdr:col>
      <xdr:colOff>307232</xdr:colOff>
      <xdr:row>60</xdr:row>
      <xdr:rowOff>365316</xdr:rowOff>
    </xdr:from>
    <xdr:to>
      <xdr:col>7</xdr:col>
      <xdr:colOff>756072</xdr:colOff>
      <xdr:row>60</xdr:row>
      <xdr:rowOff>2491221</xdr:rowOff>
    </xdr:to>
    <xdr:graphicFrame macro="">
      <xdr:nvGraphicFramePr>
        <xdr:cNvPr id="14" name="Graphique 13">
          <a:extLst>
            <a:ext uri="{FF2B5EF4-FFF2-40B4-BE49-F238E27FC236}">
              <a16:creationId xmlns:a16="http://schemas.microsoft.com/office/drawing/2014/main" id="{3A8B611C-B3E2-42D7-A63A-0CE1375A7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7</xdr:col>
      <xdr:colOff>758404</xdr:colOff>
      <xdr:row>60</xdr:row>
      <xdr:rowOff>361770</xdr:rowOff>
    </xdr:from>
    <xdr:to>
      <xdr:col>11</xdr:col>
      <xdr:colOff>296205</xdr:colOff>
      <xdr:row>60</xdr:row>
      <xdr:rowOff>2489580</xdr:rowOff>
    </xdr:to>
    <xdr:graphicFrame macro="">
      <xdr:nvGraphicFramePr>
        <xdr:cNvPr id="15" name="Graphique 14">
          <a:extLst>
            <a:ext uri="{FF2B5EF4-FFF2-40B4-BE49-F238E27FC236}">
              <a16:creationId xmlns:a16="http://schemas.microsoft.com/office/drawing/2014/main" id="{F1FC6B3A-EAE9-47FE-B0AB-07DF114DE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11</xdr:col>
      <xdr:colOff>302660</xdr:colOff>
      <xdr:row>60</xdr:row>
      <xdr:rowOff>366051</xdr:rowOff>
    </xdr:from>
    <xdr:to>
      <xdr:col>14</xdr:col>
      <xdr:colOff>96292</xdr:colOff>
      <xdr:row>60</xdr:row>
      <xdr:rowOff>2491956</xdr:rowOff>
    </xdr:to>
    <xdr:graphicFrame macro="">
      <xdr:nvGraphicFramePr>
        <xdr:cNvPr id="16" name="Graphique 15">
          <a:extLst>
            <a:ext uri="{FF2B5EF4-FFF2-40B4-BE49-F238E27FC236}">
              <a16:creationId xmlns:a16="http://schemas.microsoft.com/office/drawing/2014/main" id="{9FF0D24F-7DD0-4FE1-B79D-0F7BA1125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6</xdr:col>
      <xdr:colOff>477373</xdr:colOff>
      <xdr:row>0</xdr:row>
      <xdr:rowOff>109694</xdr:rowOff>
    </xdr:from>
    <xdr:to>
      <xdr:col>8</xdr:col>
      <xdr:colOff>397701</xdr:colOff>
      <xdr:row>0</xdr:row>
      <xdr:rowOff>936414</xdr:rowOff>
    </xdr:to>
    <xdr:pic>
      <xdr:nvPicPr>
        <xdr:cNvPr id="17" name="Image 16">
          <a:extLst>
            <a:ext uri="{FF2B5EF4-FFF2-40B4-BE49-F238E27FC236}">
              <a16:creationId xmlns:a16="http://schemas.microsoft.com/office/drawing/2014/main" id="{68C75096-09F9-4995-BCC8-6EEB8F5A0711}"/>
            </a:ext>
          </a:extLst>
        </xdr:cNvPr>
        <xdr:cNvPicPr>
          <a:picLocks noChangeAspect="1"/>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19597" b="19654"/>
        <a:stretch/>
      </xdr:blipFill>
      <xdr:spPr>
        <a:xfrm>
          <a:off x="6340963" y="107789"/>
          <a:ext cx="1490047" cy="824815"/>
        </a:xfrm>
        <a:prstGeom prst="rect">
          <a:avLst/>
        </a:prstGeom>
      </xdr:spPr>
    </xdr:pic>
    <xdr:clientData/>
  </xdr:twoCellAnchor>
  <xdr:twoCellAnchor editAs="oneCell">
    <xdr:from>
      <xdr:col>10</xdr:col>
      <xdr:colOff>831049</xdr:colOff>
      <xdr:row>0</xdr:row>
      <xdr:rowOff>130905</xdr:rowOff>
    </xdr:from>
    <xdr:to>
      <xdr:col>13</xdr:col>
      <xdr:colOff>1046362</xdr:colOff>
      <xdr:row>0</xdr:row>
      <xdr:rowOff>1049409</xdr:rowOff>
    </xdr:to>
    <xdr:pic>
      <xdr:nvPicPr>
        <xdr:cNvPr id="18" name="Image 17" descr="Assurance Maladie | G_NIUS">
          <a:extLst>
            <a:ext uri="{FF2B5EF4-FFF2-40B4-BE49-F238E27FC236}">
              <a16:creationId xmlns:a16="http://schemas.microsoft.com/office/drawing/2014/main" id="{479F3D77-8D07-4176-BD93-399539812255}"/>
            </a:ext>
          </a:extLst>
        </xdr:cNvPr>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23448" b="28983"/>
        <a:stretch/>
      </xdr:blipFill>
      <xdr:spPr bwMode="auto">
        <a:xfrm>
          <a:off x="9858844" y="134715"/>
          <a:ext cx="3030902" cy="910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195274</xdr:colOff>
      <xdr:row>0</xdr:row>
      <xdr:rowOff>0</xdr:rowOff>
    </xdr:from>
    <xdr:to>
      <xdr:col>6</xdr:col>
      <xdr:colOff>363095</xdr:colOff>
      <xdr:row>0</xdr:row>
      <xdr:rowOff>1026084</xdr:rowOff>
    </xdr:to>
    <xdr:pic>
      <xdr:nvPicPr>
        <xdr:cNvPr id="19" name="Image 18" descr="Charte graphique de la communication gouvernementale en France — Wikipédia">
          <a:extLst>
            <a:ext uri="{FF2B5EF4-FFF2-40B4-BE49-F238E27FC236}">
              <a16:creationId xmlns:a16="http://schemas.microsoft.com/office/drawing/2014/main" id="{41B3C113-3547-4E96-9FE2-C5821CD7DA4D}"/>
            </a:ext>
          </a:extLst>
        </xdr:cNvPr>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5283529" y="0"/>
          <a:ext cx="1022531" cy="1026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43</xdr:row>
      <xdr:rowOff>127408</xdr:rowOff>
    </xdr:from>
    <xdr:to>
      <xdr:col>8</xdr:col>
      <xdr:colOff>596808</xdr:colOff>
      <xdr:row>44</xdr:row>
      <xdr:rowOff>1262063</xdr:rowOff>
    </xdr:to>
    <xdr:graphicFrame macro="">
      <xdr:nvGraphicFramePr>
        <xdr:cNvPr id="20" name="Graphique 19">
          <a:extLst>
            <a:ext uri="{FF2B5EF4-FFF2-40B4-BE49-F238E27FC236}">
              <a16:creationId xmlns:a16="http://schemas.microsoft.com/office/drawing/2014/main" id="{892D56D0-8AD0-47EB-AA95-765CF7148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0</xdr:col>
      <xdr:colOff>293451</xdr:colOff>
      <xdr:row>0</xdr:row>
      <xdr:rowOff>122873</xdr:rowOff>
    </xdr:from>
    <xdr:to>
      <xdr:col>3</xdr:col>
      <xdr:colOff>135124</xdr:colOff>
      <xdr:row>0</xdr:row>
      <xdr:rowOff>936466</xdr:rowOff>
    </xdr:to>
    <xdr:pic>
      <xdr:nvPicPr>
        <xdr:cNvPr id="21" name="Image 20">
          <a:extLst>
            <a:ext uri="{FF2B5EF4-FFF2-40B4-BE49-F238E27FC236}">
              <a16:creationId xmlns:a16="http://schemas.microsoft.com/office/drawing/2014/main" id="{6D918675-E5A0-46EC-9777-640046FC541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291546" y="124778"/>
          <a:ext cx="2221018" cy="807878"/>
        </a:xfrm>
        <a:prstGeom prst="rect">
          <a:avLst/>
        </a:prstGeom>
      </xdr:spPr>
    </xdr:pic>
    <xdr:clientData/>
  </xdr:twoCellAnchor>
  <xdr:twoCellAnchor>
    <xdr:from>
      <xdr:col>2</xdr:col>
      <xdr:colOff>511970</xdr:colOff>
      <xdr:row>23</xdr:row>
      <xdr:rowOff>186135</xdr:rowOff>
    </xdr:from>
    <xdr:to>
      <xdr:col>7</xdr:col>
      <xdr:colOff>73423</xdr:colOff>
      <xdr:row>26</xdr:row>
      <xdr:rowOff>200820</xdr:rowOff>
    </xdr:to>
    <xdr:graphicFrame macro="">
      <xdr:nvGraphicFramePr>
        <xdr:cNvPr id="22" name="Graphique 21">
          <a:extLst>
            <a:ext uri="{FF2B5EF4-FFF2-40B4-BE49-F238E27FC236}">
              <a16:creationId xmlns:a16="http://schemas.microsoft.com/office/drawing/2014/main" id="{A0ABD4AE-6A05-9117-A215-DFE31E8C610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12</xdr:col>
      <xdr:colOff>82137</xdr:colOff>
      <xdr:row>28</xdr:row>
      <xdr:rowOff>479163</xdr:rowOff>
    </xdr:from>
    <xdr:to>
      <xdr:col>17</xdr:col>
      <xdr:colOff>593912</xdr:colOff>
      <xdr:row>38</xdr:row>
      <xdr:rowOff>33618</xdr:rowOff>
    </xdr:to>
    <xdr:graphicFrame macro="">
      <xdr:nvGraphicFramePr>
        <xdr:cNvPr id="26" name="Graphique 25">
          <a:extLst>
            <a:ext uri="{FF2B5EF4-FFF2-40B4-BE49-F238E27FC236}">
              <a16:creationId xmlns:a16="http://schemas.microsoft.com/office/drawing/2014/main" id="{CE6DC0B7-4BCD-E6F0-412B-3150BCBABF8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9B06ABC4-0AAD-4F7F-B656-73D5B8CC504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A851D7C2-44C3-4F7E-98F2-D066933A546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D632760F-447D-4753-A14B-EDDA1D186A47}"/>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C3F69D1B-3E8C-4692-BF54-F954F95DCE1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FF622036-57C4-4683-B960-2E667DC8949F}"/>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283D936B-6D22-4BA1-B8C4-B90B842484E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DB960E8D-696E-4C4E-A591-F0086AB2D2FB}"/>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E9F950B7-DC77-45C7-B948-8E56DEBD90AB}"/>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CEACC7D-AA83-4DCC-A0F7-D9A3DED026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74B26D59-8C7A-4538-8A58-30E3D23BDFFA}"/>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CE105385-9F13-4888-BE50-ADDD6C0EC77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85263"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1441E501-B3D7-45A7-B6E8-B12B1A3CA38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38909"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53CE63DF-5FF8-4160-8F8B-2791F4DF71C6}"/>
            </a:ext>
          </a:extLst>
        </xdr:cNvPr>
        <xdr:cNvSpPr/>
      </xdr:nvSpPr>
      <xdr:spPr>
        <a:xfrm>
          <a:off x="6391062"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F46F4EAD-161A-4431-B5F1-114C4FCCECF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0180"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F7158FD6-FC1E-4D9D-9107-F308F623484E}"/>
            </a:ext>
          </a:extLst>
        </xdr:cNvPr>
        <xdr:cNvSpPr/>
      </xdr:nvSpPr>
      <xdr:spPr>
        <a:xfrm>
          <a:off x="60712" y="4933541"/>
          <a:ext cx="4676271"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9252D4DC-9D8D-491D-A0C7-3E80B78B99A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200275"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11D28CD5-11FE-406E-93EB-E617519284D1}"/>
            </a:ext>
          </a:extLst>
        </xdr:cNvPr>
        <xdr:cNvPicPr>
          <a:picLocks noChangeAspect="1"/>
        </xdr:cNvPicPr>
      </xdr:nvPicPr>
      <xdr:blipFill rotWithShape="1">
        <a:blip xmlns:r="http://schemas.openxmlformats.org/officeDocument/2006/relationships" r:embed="rId5"/>
        <a:srcRect l="52425" t="34782" r="13415" b="54493"/>
        <a:stretch/>
      </xdr:blipFill>
      <xdr:spPr>
        <a:xfrm>
          <a:off x="16837491"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8FB218F5-F6A9-47BA-8EDE-F6560AE21E86}"/>
            </a:ext>
          </a:extLst>
        </xdr:cNvPr>
        <xdr:cNvSpPr/>
      </xdr:nvSpPr>
      <xdr:spPr>
        <a:xfrm>
          <a:off x="958766"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FB0923E9-BC80-4A17-8605-7AD390E610D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90750"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BFC060C0-2449-4576-B058-E2B63500501D}"/>
            </a:ext>
          </a:extLst>
        </xdr:cNvPr>
        <xdr:cNvSpPr/>
      </xdr:nvSpPr>
      <xdr:spPr>
        <a:xfrm>
          <a:off x="14924405"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F9AB57D1-8416-489F-A17F-6660882EA29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0D51B333-7342-471F-BDD1-2CDD275EC75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55F4F81D-9448-4898-8652-FCF5BE7060C1}"/>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6AF32C37-E702-4CA0-9467-89E6BCACA2B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145B909A-3875-46DA-8FF5-682FB3E377F5}"/>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1F39F24C-5875-474B-9F3E-944A8668A2A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A190AFBC-2EBD-418F-B2C4-33E4498BDE6F}"/>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68D3C212-718A-4519-82DB-37ED5CE3E0C1}"/>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AA8B83E3-CA94-48E1-ACF8-8DF48658101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0C70BDEB-41D5-4CFA-BDC7-4488B5A093B0}"/>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5CC59B3E-21B3-49DE-82F9-3177D049285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6D6FD4EF-4CED-458D-A903-E4F0329582A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A134BA23-3F2D-453A-ADC8-83E1215C8BD4}"/>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2FE1D17E-AEEF-4349-A89C-C56BED8490D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D1DAD75D-8EBF-42C8-B086-5123F07A1C5F}"/>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2FAB842B-9907-4111-ACAA-C7E14B57E64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B5BB3F2C-C3DF-4A67-99F2-6AD8EDC76C46}"/>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2D328C24-F9BE-4972-BDDA-CF88C16A3370}"/>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BF136EBB-4B20-4CA1-B131-2693742949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597F9069-0DD5-4432-86D0-57C06EE0DC38}"/>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B69E98BC-91BB-4BE5-9F20-91BDCE3CD9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B2D808FE-FCA1-4EA1-8923-C6195E386C9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93521EB8-B32E-4626-9703-E202EA1C3641}"/>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0EF153F3-59BD-4102-B2F0-EA861496FAA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B122EF83-7D70-41BD-9805-B68971FFD5B0}"/>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6AD6C8BE-6B1C-474F-B323-883F7F510BE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001906E-72FA-45A8-BDF3-62C01E8646DB}"/>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A2F6EA9B-A6B9-4422-A1A5-23602141854A}"/>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0B935C3D-89EC-4F13-A5EF-BEACED362E4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1844584E-726C-4CCE-AB06-AABAE3021712}"/>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357663E5-A961-438A-9205-E7B3D448784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F36A6796-488A-4EB8-8F4C-43EB079FAB8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EEF1234D-D82E-4FBE-A4AD-FECBC1B706C2}"/>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E70FA618-B116-4FA1-BC84-E969FC78297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031A3ED1-DFFD-4038-8CE6-ECEEA2FDE2E4}"/>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D9EB556D-A255-4F16-9D0A-0A5A7BBC87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986B3EE4-DB61-4C12-B5A1-BF5AB5A7779D}"/>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1816F453-C718-4473-9103-C9F0F6078FDD}"/>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33729AEB-F303-4BF0-B2D6-5C7DBB78488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63DBB2DD-4DF0-4595-9465-9FBE1A197864}"/>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E3CFC65B-1235-4524-BE51-58C4307CE95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57CD3ECB-4281-4B64-86ED-9C689F8CC66D}"/>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8F0DF9B7-8395-42CC-B034-6F56F5F57C88}"/>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C60CEF05-1A5D-4E7D-B1C2-54723886DD4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64DBC7FB-CC99-4C1B-9643-D4E358400A4D}"/>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DB5C7CA4-4E00-4061-A236-28936ACA1E1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4F751472-6220-4857-B1BC-F457CD3D7586}"/>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CA110B34-D1E0-4619-80F4-F5AD099CA35B}"/>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78B419AD-7071-4E67-BF9A-A9001294E7E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3CB4E720-F2FF-4FBF-928C-D727AF44D2B4}"/>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FF229137-967D-49D9-9D12-783E767C8E96}"/>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D99AFC34-A5DB-47FB-9AE1-765FA1E41E62}"/>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0A19EDB4-26CB-4921-8EA1-C6B394A54B99}"/>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8A4B1963-645D-401C-8F7E-CBC94B150D2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0F46D15E-D61C-453F-9EA5-9DC8E5D3AAA7}"/>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268FB6B4-7F08-43C6-BF97-11EF26E3BE2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5EA10DEC-744B-4285-BAD8-1CC473C4DE26}"/>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3E414D1B-F40A-4436-8AD4-6F0B4CA1CD41}"/>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18FB1F9-6E0D-4D8F-BA61-1747131B69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D1FAABBF-22EF-4B4D-A401-EBDBDC105F3B}"/>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4B95DEE2-93E7-43E2-B662-7E1E2541C0C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A188476D-D9D3-4A73-908C-56BF9E96B52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735405A3-E8F4-45C9-A2B4-638EA3C63266}"/>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A09E1898-25CD-4401-BA69-5C592E58F5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EB580899-6342-4143-B0E8-73C97F91AF2B}"/>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76948F91-D195-45D8-B4D1-571258524FD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299DF99A-CF7D-4F62-A651-5E85F11F4C4E}"/>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339566D4-D3F0-40C8-ABF1-CF07CB07FB4E}"/>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F99860AD-8EF0-4D7F-AEB4-5C92814D8D7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D7F57D50-857C-4A1A-9E9F-BBA7775512AF}"/>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F19D2955-FC84-4BCD-9063-DFA905170ED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4B834417-728B-4C0C-A3D6-359A61309034}"/>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7E453E85-E0A1-4F06-B4FB-BB5B1D714EDD}"/>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0E593434-3303-40E5-BC4A-6A5F0152706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81E3FDA2-129A-45FE-8ABF-CA5264AFE62F}"/>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F142EF13-92B4-4939-BFDA-E5F5B6269F0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B409572-97C0-41DE-9221-FE4DA97D3217}"/>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8D37425B-B672-4866-A0A4-DC3E56BBAF17}"/>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6C8F2A81-AF56-4D71-9C7A-F925A06255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3A002840-8752-45C1-99C4-623FA98C7CCC}"/>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635400</xdr:colOff>
      <xdr:row>40</xdr:row>
      <xdr:rowOff>127492</xdr:rowOff>
    </xdr:from>
    <xdr:to>
      <xdr:col>18</xdr:col>
      <xdr:colOff>257033</xdr:colOff>
      <xdr:row>41</xdr:row>
      <xdr:rowOff>1225229</xdr:rowOff>
    </xdr:to>
    <xdr:graphicFrame macro="">
      <xdr:nvGraphicFramePr>
        <xdr:cNvPr id="2" name="Graphique 1">
          <a:extLst>
            <a:ext uri="{FF2B5EF4-FFF2-40B4-BE49-F238E27FC236}">
              <a16:creationId xmlns:a16="http://schemas.microsoft.com/office/drawing/2014/main" id="{8E79DF91-0B3F-4B0E-B84C-87A8D0973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1525760</xdr:colOff>
      <xdr:row>23</xdr:row>
      <xdr:rowOff>170973</xdr:rowOff>
    </xdr:from>
    <xdr:to>
      <xdr:col>9</xdr:col>
      <xdr:colOff>93457</xdr:colOff>
      <xdr:row>26</xdr:row>
      <xdr:rowOff>78442</xdr:rowOff>
    </xdr:to>
    <xdr:graphicFrame macro="">
      <xdr:nvGraphicFramePr>
        <xdr:cNvPr id="3" name="Graphique 2">
          <a:extLst>
            <a:ext uri="{FF2B5EF4-FFF2-40B4-BE49-F238E27FC236}">
              <a16:creationId xmlns:a16="http://schemas.microsoft.com/office/drawing/2014/main" id="{D42FA6DE-D297-49B1-93A2-88BD96A5ED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707820</xdr:colOff>
      <xdr:row>9</xdr:row>
      <xdr:rowOff>58829</xdr:rowOff>
    </xdr:from>
    <xdr:to>
      <xdr:col>13</xdr:col>
      <xdr:colOff>976313</xdr:colOff>
      <xdr:row>16</xdr:row>
      <xdr:rowOff>666442</xdr:rowOff>
    </xdr:to>
    <xdr:graphicFrame macro="">
      <xdr:nvGraphicFramePr>
        <xdr:cNvPr id="4" name="Graphique 3">
          <a:extLst>
            <a:ext uri="{FF2B5EF4-FFF2-40B4-BE49-F238E27FC236}">
              <a16:creationId xmlns:a16="http://schemas.microsoft.com/office/drawing/2014/main" id="{FE84AFD7-D1CD-4015-8FE4-9693A6479E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229195</xdr:colOff>
      <xdr:row>55</xdr:row>
      <xdr:rowOff>62566</xdr:rowOff>
    </xdr:from>
    <xdr:to>
      <xdr:col>4</xdr:col>
      <xdr:colOff>328971</xdr:colOff>
      <xdr:row>56</xdr:row>
      <xdr:rowOff>70559</xdr:rowOff>
    </xdr:to>
    <xdr:graphicFrame macro="">
      <xdr:nvGraphicFramePr>
        <xdr:cNvPr id="5" name="Graphique 4">
          <a:extLst>
            <a:ext uri="{FF2B5EF4-FFF2-40B4-BE49-F238E27FC236}">
              <a16:creationId xmlns:a16="http://schemas.microsoft.com/office/drawing/2014/main" id="{B8E0260B-7550-4B9C-BFCF-4A6BB162D0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579459</xdr:colOff>
      <xdr:row>55</xdr:row>
      <xdr:rowOff>49268</xdr:rowOff>
    </xdr:from>
    <xdr:to>
      <xdr:col>14</xdr:col>
      <xdr:colOff>423405</xdr:colOff>
      <xdr:row>56</xdr:row>
      <xdr:rowOff>49641</xdr:rowOff>
    </xdr:to>
    <xdr:graphicFrame macro="">
      <xdr:nvGraphicFramePr>
        <xdr:cNvPr id="6" name="Graphique 5">
          <a:extLst>
            <a:ext uri="{FF2B5EF4-FFF2-40B4-BE49-F238E27FC236}">
              <a16:creationId xmlns:a16="http://schemas.microsoft.com/office/drawing/2014/main" id="{B8A38B11-E429-4446-8C0F-403D1BF93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159219</xdr:colOff>
      <xdr:row>55</xdr:row>
      <xdr:rowOff>8441</xdr:rowOff>
    </xdr:from>
    <xdr:to>
      <xdr:col>11</xdr:col>
      <xdr:colOff>466192</xdr:colOff>
      <xdr:row>56</xdr:row>
      <xdr:rowOff>24054</xdr:rowOff>
    </xdr:to>
    <xdr:graphicFrame macro="">
      <xdr:nvGraphicFramePr>
        <xdr:cNvPr id="7" name="Graphique 6">
          <a:extLst>
            <a:ext uri="{FF2B5EF4-FFF2-40B4-BE49-F238E27FC236}">
              <a16:creationId xmlns:a16="http://schemas.microsoft.com/office/drawing/2014/main" id="{C819E826-053D-41CE-B4FC-D73E1F1767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477373</xdr:colOff>
      <xdr:row>0</xdr:row>
      <xdr:rowOff>109694</xdr:rowOff>
    </xdr:from>
    <xdr:to>
      <xdr:col>8</xdr:col>
      <xdr:colOff>401510</xdr:colOff>
      <xdr:row>0</xdr:row>
      <xdr:rowOff>932604</xdr:rowOff>
    </xdr:to>
    <xdr:pic>
      <xdr:nvPicPr>
        <xdr:cNvPr id="17" name="Image 16">
          <a:extLst>
            <a:ext uri="{FF2B5EF4-FFF2-40B4-BE49-F238E27FC236}">
              <a16:creationId xmlns:a16="http://schemas.microsoft.com/office/drawing/2014/main" id="{F8A0B62C-5807-4888-90D6-F3DADB8ABD34}"/>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19597" b="19654"/>
        <a:stretch/>
      </xdr:blipFill>
      <xdr:spPr>
        <a:xfrm>
          <a:off x="6426688" y="107789"/>
          <a:ext cx="1490047" cy="824815"/>
        </a:xfrm>
        <a:prstGeom prst="rect">
          <a:avLst/>
        </a:prstGeom>
      </xdr:spPr>
    </xdr:pic>
    <xdr:clientData/>
  </xdr:twoCellAnchor>
  <xdr:twoCellAnchor editAs="oneCell">
    <xdr:from>
      <xdr:col>10</xdr:col>
      <xdr:colOff>831049</xdr:colOff>
      <xdr:row>0</xdr:row>
      <xdr:rowOff>130905</xdr:rowOff>
    </xdr:from>
    <xdr:to>
      <xdr:col>13</xdr:col>
      <xdr:colOff>1050171</xdr:colOff>
      <xdr:row>0</xdr:row>
      <xdr:rowOff>1045599</xdr:rowOff>
    </xdr:to>
    <xdr:pic>
      <xdr:nvPicPr>
        <xdr:cNvPr id="18" name="Image 17" descr="Assurance Maladie | G_NIUS">
          <a:extLst>
            <a:ext uri="{FF2B5EF4-FFF2-40B4-BE49-F238E27FC236}">
              <a16:creationId xmlns:a16="http://schemas.microsoft.com/office/drawing/2014/main" id="{3676AD61-1D35-4FF3-B14D-8D9406D968B5}"/>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23448" b="28983"/>
        <a:stretch/>
      </xdr:blipFill>
      <xdr:spPr bwMode="auto">
        <a:xfrm>
          <a:off x="9944569" y="134715"/>
          <a:ext cx="3030902" cy="910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195274</xdr:colOff>
      <xdr:row>0</xdr:row>
      <xdr:rowOff>0</xdr:rowOff>
    </xdr:from>
    <xdr:to>
      <xdr:col>6</xdr:col>
      <xdr:colOff>359285</xdr:colOff>
      <xdr:row>0</xdr:row>
      <xdr:rowOff>1026084</xdr:rowOff>
    </xdr:to>
    <xdr:pic>
      <xdr:nvPicPr>
        <xdr:cNvPr id="19" name="Image 18" descr="Charte graphique de la communication gouvernementale en France — Wikipédia">
          <a:extLst>
            <a:ext uri="{FF2B5EF4-FFF2-40B4-BE49-F238E27FC236}">
              <a16:creationId xmlns:a16="http://schemas.microsoft.com/office/drawing/2014/main" id="{E27FB5B8-573A-4E9D-8791-A96C2206F105}"/>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83529" y="0"/>
          <a:ext cx="1028881" cy="1026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40</xdr:row>
      <xdr:rowOff>127408</xdr:rowOff>
    </xdr:from>
    <xdr:to>
      <xdr:col>8</xdr:col>
      <xdr:colOff>596808</xdr:colOff>
      <xdr:row>41</xdr:row>
      <xdr:rowOff>1262063</xdr:rowOff>
    </xdr:to>
    <xdr:graphicFrame macro="">
      <xdr:nvGraphicFramePr>
        <xdr:cNvPr id="20" name="Graphique 19">
          <a:extLst>
            <a:ext uri="{FF2B5EF4-FFF2-40B4-BE49-F238E27FC236}">
              <a16:creationId xmlns:a16="http://schemas.microsoft.com/office/drawing/2014/main" id="{2D6BEFE5-01BE-468A-870E-90C76E6BF9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0</xdr:col>
      <xdr:colOff>293451</xdr:colOff>
      <xdr:row>0</xdr:row>
      <xdr:rowOff>122873</xdr:rowOff>
    </xdr:from>
    <xdr:to>
      <xdr:col>3</xdr:col>
      <xdr:colOff>131314</xdr:colOff>
      <xdr:row>0</xdr:row>
      <xdr:rowOff>932656</xdr:rowOff>
    </xdr:to>
    <xdr:pic>
      <xdr:nvPicPr>
        <xdr:cNvPr id="21" name="Image 20">
          <a:extLst>
            <a:ext uri="{FF2B5EF4-FFF2-40B4-BE49-F238E27FC236}">
              <a16:creationId xmlns:a16="http://schemas.microsoft.com/office/drawing/2014/main" id="{1A8067F1-29C7-464F-BCDD-97A3838D28AF}"/>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91546" y="124778"/>
          <a:ext cx="2221018" cy="807878"/>
        </a:xfrm>
        <a:prstGeom prst="rect">
          <a:avLst/>
        </a:prstGeom>
      </xdr:spPr>
    </xdr:pic>
    <xdr:clientData/>
  </xdr:twoCellAnchor>
  <xdr:twoCellAnchor>
    <xdr:from>
      <xdr:col>4</xdr:col>
      <xdr:colOff>448235</xdr:colOff>
      <xdr:row>55</xdr:row>
      <xdr:rowOff>67236</xdr:rowOff>
    </xdr:from>
    <xdr:to>
      <xdr:col>8</xdr:col>
      <xdr:colOff>122188</xdr:colOff>
      <xdr:row>56</xdr:row>
      <xdr:rowOff>67609</xdr:rowOff>
    </xdr:to>
    <xdr:graphicFrame macro="">
      <xdr:nvGraphicFramePr>
        <xdr:cNvPr id="22" name="Graphique 21">
          <a:extLst>
            <a:ext uri="{FF2B5EF4-FFF2-40B4-BE49-F238E27FC236}">
              <a16:creationId xmlns:a16="http://schemas.microsoft.com/office/drawing/2014/main" id="{7417DD4D-D82E-46BD-A528-126AA389E2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xdr:col>
      <xdr:colOff>179295</xdr:colOff>
      <xdr:row>56</xdr:row>
      <xdr:rowOff>56029</xdr:rowOff>
    </xdr:from>
    <xdr:to>
      <xdr:col>4</xdr:col>
      <xdr:colOff>357512</xdr:colOff>
      <xdr:row>57</xdr:row>
      <xdr:rowOff>407595</xdr:rowOff>
    </xdr:to>
    <xdr:graphicFrame macro="">
      <xdr:nvGraphicFramePr>
        <xdr:cNvPr id="24" name="Graphique 23">
          <a:extLst>
            <a:ext uri="{FF2B5EF4-FFF2-40B4-BE49-F238E27FC236}">
              <a16:creationId xmlns:a16="http://schemas.microsoft.com/office/drawing/2014/main" id="{8C2B8877-2997-4D65-B314-D6299BB505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459440</xdr:colOff>
      <xdr:row>56</xdr:row>
      <xdr:rowOff>141866</xdr:rowOff>
    </xdr:from>
    <xdr:to>
      <xdr:col>8</xdr:col>
      <xdr:colOff>291353</xdr:colOff>
      <xdr:row>57</xdr:row>
      <xdr:rowOff>497242</xdr:rowOff>
    </xdr:to>
    <xdr:graphicFrame macro="">
      <xdr:nvGraphicFramePr>
        <xdr:cNvPr id="26" name="Graphique 25">
          <a:extLst>
            <a:ext uri="{FF2B5EF4-FFF2-40B4-BE49-F238E27FC236}">
              <a16:creationId xmlns:a16="http://schemas.microsoft.com/office/drawing/2014/main" id="{EAA8319F-F28B-4977-B7E4-3E23E184F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504265</xdr:colOff>
      <xdr:row>56</xdr:row>
      <xdr:rowOff>190500</xdr:rowOff>
    </xdr:from>
    <xdr:to>
      <xdr:col>12</xdr:col>
      <xdr:colOff>145678</xdr:colOff>
      <xdr:row>57</xdr:row>
      <xdr:rowOff>551591</xdr:rowOff>
    </xdr:to>
    <xdr:graphicFrame macro="">
      <xdr:nvGraphicFramePr>
        <xdr:cNvPr id="27" name="Graphique 26">
          <a:extLst>
            <a:ext uri="{FF2B5EF4-FFF2-40B4-BE49-F238E27FC236}">
              <a16:creationId xmlns:a16="http://schemas.microsoft.com/office/drawing/2014/main" id="{067917EF-BBC7-4575-8D48-7B6A00F65F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347383</xdr:colOff>
      <xdr:row>56</xdr:row>
      <xdr:rowOff>201705</xdr:rowOff>
    </xdr:from>
    <xdr:to>
      <xdr:col>15</xdr:col>
      <xdr:colOff>276339</xdr:colOff>
      <xdr:row>57</xdr:row>
      <xdr:rowOff>562796</xdr:rowOff>
    </xdr:to>
    <xdr:graphicFrame macro="">
      <xdr:nvGraphicFramePr>
        <xdr:cNvPr id="28" name="Graphique 27">
          <a:extLst>
            <a:ext uri="{FF2B5EF4-FFF2-40B4-BE49-F238E27FC236}">
              <a16:creationId xmlns:a16="http://schemas.microsoft.com/office/drawing/2014/main" id="{5660D318-FF75-4A3F-96F0-338DF5B3BA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xdr:col>
      <xdr:colOff>112059</xdr:colOff>
      <xdr:row>57</xdr:row>
      <xdr:rowOff>851647</xdr:rowOff>
    </xdr:from>
    <xdr:to>
      <xdr:col>4</xdr:col>
      <xdr:colOff>442521</xdr:colOff>
      <xdr:row>59</xdr:row>
      <xdr:rowOff>75228</xdr:rowOff>
    </xdr:to>
    <xdr:graphicFrame macro="">
      <xdr:nvGraphicFramePr>
        <xdr:cNvPr id="29" name="Graphique 28">
          <a:extLst>
            <a:ext uri="{FF2B5EF4-FFF2-40B4-BE49-F238E27FC236}">
              <a16:creationId xmlns:a16="http://schemas.microsoft.com/office/drawing/2014/main" id="{019F9C1D-B072-4B24-A274-1840BCCDD1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80C9CE63-CEB7-4FE2-BED8-1D5D8021D87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90BEEEDA-C393-4739-9572-53D54E4A52C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43B7BE79-5CA7-4D06-9BEB-A1E97E81BDC8}"/>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896DD134-3B2B-4B22-8BA8-8B79F7781E8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0DBDC542-C3C5-4D50-8C21-7803730B5ACC}"/>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397AA1FA-A81C-42D7-984E-ADD83BF8E64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6FF11B9-2E36-4056-ACA7-9F8E40A683D6}"/>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787F5014-37A5-47F7-A8A3-BADF5A1A65B7}"/>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2E80532A-4E4F-479B-BE81-28D95E74397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13C6C0A6-D22C-4F4D-A67E-E4AE13169316}"/>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F0033294-840F-4B00-9FD7-1E8FAC793DD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957987FB-9D3E-47A6-97EC-9807F0D061FC}"/>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996C545F-560E-4BC0-A85D-4A0FF7E08D87}"/>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63317695-C52D-43DD-B00D-06D6E20E95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1C1C0B83-EC73-4A6E-A5F2-0DDF1CA1635D}"/>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0C6B5274-7110-4716-B2ED-706ED41A0C8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7CDEC24F-5A27-434B-B551-544B2E3865EF}"/>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0C75B988-E3AA-47B8-9963-8845ABF1130C}"/>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7E904168-18B2-4750-A624-48FCAA1E0C7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396D5E12-B8A9-45B2-AC15-D46D32F1594C}"/>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EA307236-D7A4-4769-9203-A40E623CD9F4}"/>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5A98A90C-58F4-4F92-819C-C5BB2F79FC6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812FBFC9-C07B-4F1C-8285-A582ECC34F62}"/>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1312962B-BCA1-4A4F-B604-1E4569C131D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4F69BDDD-F880-4BC8-B097-A4D41282B6C8}"/>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16782A9D-153E-4C1A-8A66-9A0E69B3C47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8BA481FF-2F61-4097-8F14-CFE117096627}"/>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7240CD1E-AD71-4E7A-92B8-F9227D8697A8}"/>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17779A71-CBFE-4B18-9EE5-D3258FD773B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6300037F-6E5C-4C12-B60F-4CAC6641DE89}"/>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657C1984-1AC4-4579-906B-AF4264E0670E}"/>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D57569A7-5FE1-40B2-9EE4-D20E5326074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6790F51B-B34B-4589-BC52-AB7318671CF7}"/>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090494A0-62AD-469D-A9F8-DF2B26F726A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F90551AA-36C1-4A46-9CB3-F64C9FA4018C}"/>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48E81D74-0CF4-4E76-B914-E61C6874AFB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9075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F3257C12-5D95-4056-96AA-E3E5A7B49962}"/>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74E12F58-89D9-49C0-A51C-AF2A00F5CB90}"/>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1F2B388-C0BA-43F4-AE06-2C9B9FB2C8D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1225"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93A82017-F148-4846-A7CC-22730C42E178}"/>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4.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941B398B-C293-455A-BE4C-8491AE2935A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D6E583C1-0302-4398-A8B3-27ADD28C5CCB}"/>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C3F35F81-C7A5-4A2C-B980-1F48319AE977}"/>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BE65D146-F58C-4CA6-860B-5FE865C3F64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692DB44C-5ACA-4FF4-AD6B-F9B4801EE4DD}"/>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E9A45582-286C-42D8-979D-5F469C8A68C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6EE0DE2A-84CA-4C40-9078-B4EEF2A9C20B}"/>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B23AF773-9911-45F8-B8F7-21877BAA420A}"/>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4E466276-EA95-454F-BA90-11E10316BF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290DD079-675B-4B49-9326-6F0B956509B7}"/>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8</xdr:col>
      <xdr:colOff>612989</xdr:colOff>
      <xdr:row>44</xdr:row>
      <xdr:rowOff>149904</xdr:rowOff>
    </xdr:from>
    <xdr:to>
      <xdr:col>18</xdr:col>
      <xdr:colOff>232717</xdr:colOff>
      <xdr:row>45</xdr:row>
      <xdr:rowOff>1249546</xdr:rowOff>
    </xdr:to>
    <xdr:graphicFrame macro="">
      <xdr:nvGraphicFramePr>
        <xdr:cNvPr id="8" name="Graphique 7">
          <a:extLst>
            <a:ext uri="{FF2B5EF4-FFF2-40B4-BE49-F238E27FC236}">
              <a16:creationId xmlns:a16="http://schemas.microsoft.com/office/drawing/2014/main" id="{7B44BE4F-CB0A-2E73-51C3-FBC7D1AD6A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124871</xdr:colOff>
      <xdr:row>22</xdr:row>
      <xdr:rowOff>132635</xdr:rowOff>
    </xdr:from>
    <xdr:to>
      <xdr:col>12</xdr:col>
      <xdr:colOff>704072</xdr:colOff>
      <xdr:row>23</xdr:row>
      <xdr:rowOff>1966452</xdr:rowOff>
    </xdr:to>
    <xdr:graphicFrame macro="">
      <xdr:nvGraphicFramePr>
        <xdr:cNvPr id="5" name="Graphique 4">
          <a:extLst>
            <a:ext uri="{FF2B5EF4-FFF2-40B4-BE49-F238E27FC236}">
              <a16:creationId xmlns:a16="http://schemas.microsoft.com/office/drawing/2014/main" id="{2862586F-63B5-18F3-7EA1-1F2BD6F65C6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707820</xdr:colOff>
      <xdr:row>9</xdr:row>
      <xdr:rowOff>58829</xdr:rowOff>
    </xdr:from>
    <xdr:to>
      <xdr:col>13</xdr:col>
      <xdr:colOff>976313</xdr:colOff>
      <xdr:row>16</xdr:row>
      <xdr:rowOff>666442</xdr:rowOff>
    </xdr:to>
    <xdr:graphicFrame macro="">
      <xdr:nvGraphicFramePr>
        <xdr:cNvPr id="4" name="Graphique 3">
          <a:extLst>
            <a:ext uri="{FF2B5EF4-FFF2-40B4-BE49-F238E27FC236}">
              <a16:creationId xmlns:a16="http://schemas.microsoft.com/office/drawing/2014/main" id="{04C50EF9-442B-3ADF-5D32-72797B7E31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229195</xdr:colOff>
      <xdr:row>59</xdr:row>
      <xdr:rowOff>62566</xdr:rowOff>
    </xdr:from>
    <xdr:to>
      <xdr:col>4</xdr:col>
      <xdr:colOff>328971</xdr:colOff>
      <xdr:row>60</xdr:row>
      <xdr:rowOff>70559</xdr:rowOff>
    </xdr:to>
    <xdr:graphicFrame macro="">
      <xdr:nvGraphicFramePr>
        <xdr:cNvPr id="3" name="Graphique 2">
          <a:extLst>
            <a:ext uri="{FF2B5EF4-FFF2-40B4-BE49-F238E27FC236}">
              <a16:creationId xmlns:a16="http://schemas.microsoft.com/office/drawing/2014/main" id="{9A8024F9-CA9F-4629-AFFB-F8B822EB4F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325534</xdr:colOff>
      <xdr:row>59</xdr:row>
      <xdr:rowOff>62379</xdr:rowOff>
    </xdr:from>
    <xdr:to>
      <xdr:col>7</xdr:col>
      <xdr:colOff>783899</xdr:colOff>
      <xdr:row>60</xdr:row>
      <xdr:rowOff>62752</xdr:rowOff>
    </xdr:to>
    <xdr:graphicFrame macro="">
      <xdr:nvGraphicFramePr>
        <xdr:cNvPr id="7" name="Graphique 6">
          <a:extLst>
            <a:ext uri="{FF2B5EF4-FFF2-40B4-BE49-F238E27FC236}">
              <a16:creationId xmlns:a16="http://schemas.microsoft.com/office/drawing/2014/main" id="{8E7017DF-B8F7-B2D1-CA2D-FFC442CC96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432</xdr:colOff>
      <xdr:row>59</xdr:row>
      <xdr:rowOff>58980</xdr:rowOff>
    </xdr:from>
    <xdr:to>
      <xdr:col>11</xdr:col>
      <xdr:colOff>307405</xdr:colOff>
      <xdr:row>60</xdr:row>
      <xdr:rowOff>68878</xdr:rowOff>
    </xdr:to>
    <xdr:graphicFrame macro="">
      <xdr:nvGraphicFramePr>
        <xdr:cNvPr id="9" name="Graphique 8">
          <a:extLst>
            <a:ext uri="{FF2B5EF4-FFF2-40B4-BE49-F238E27FC236}">
              <a16:creationId xmlns:a16="http://schemas.microsoft.com/office/drawing/2014/main" id="{5C1CB28F-6849-0AE1-BB7F-61E45C5BB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11</xdr:col>
      <xdr:colOff>294096</xdr:colOff>
      <xdr:row>59</xdr:row>
      <xdr:rowOff>58686</xdr:rowOff>
    </xdr:from>
    <xdr:to>
      <xdr:col>14</xdr:col>
      <xdr:colOff>85823</xdr:colOff>
      <xdr:row>60</xdr:row>
      <xdr:rowOff>57154</xdr:rowOff>
    </xdr:to>
    <xdr:graphicFrame macro="">
      <xdr:nvGraphicFramePr>
        <xdr:cNvPr id="10" name="Graphique 9">
          <a:extLst>
            <a:ext uri="{FF2B5EF4-FFF2-40B4-BE49-F238E27FC236}">
              <a16:creationId xmlns:a16="http://schemas.microsoft.com/office/drawing/2014/main" id="{B0B2CC96-F2BF-D068-D652-BF07918F05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219251</xdr:colOff>
      <xdr:row>60</xdr:row>
      <xdr:rowOff>59930</xdr:rowOff>
    </xdr:from>
    <xdr:to>
      <xdr:col>4</xdr:col>
      <xdr:colOff>319027</xdr:colOff>
      <xdr:row>61</xdr:row>
      <xdr:rowOff>396255</xdr:rowOff>
    </xdr:to>
    <xdr:graphicFrame macro="">
      <xdr:nvGraphicFramePr>
        <xdr:cNvPr id="11" name="Graphique 10">
          <a:extLst>
            <a:ext uri="{FF2B5EF4-FFF2-40B4-BE49-F238E27FC236}">
              <a16:creationId xmlns:a16="http://schemas.microsoft.com/office/drawing/2014/main" id="{784C6E0A-A942-0BDF-B0F2-63D6EF1CE27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318726</xdr:colOff>
      <xdr:row>60</xdr:row>
      <xdr:rowOff>53152</xdr:rowOff>
    </xdr:from>
    <xdr:to>
      <xdr:col>7</xdr:col>
      <xdr:colOff>777091</xdr:colOff>
      <xdr:row>61</xdr:row>
      <xdr:rowOff>400907</xdr:rowOff>
    </xdr:to>
    <xdr:graphicFrame macro="">
      <xdr:nvGraphicFramePr>
        <xdr:cNvPr id="12" name="Graphique 11">
          <a:extLst>
            <a:ext uri="{FF2B5EF4-FFF2-40B4-BE49-F238E27FC236}">
              <a16:creationId xmlns:a16="http://schemas.microsoft.com/office/drawing/2014/main" id="{A0131EA4-E3AE-6518-3CD9-19B9E85B49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770520</xdr:colOff>
      <xdr:row>60</xdr:row>
      <xdr:rowOff>53581</xdr:rowOff>
    </xdr:from>
    <xdr:to>
      <xdr:col>11</xdr:col>
      <xdr:colOff>296891</xdr:colOff>
      <xdr:row>61</xdr:row>
      <xdr:rowOff>401336</xdr:rowOff>
    </xdr:to>
    <xdr:graphicFrame macro="">
      <xdr:nvGraphicFramePr>
        <xdr:cNvPr id="13" name="Graphique 12">
          <a:extLst>
            <a:ext uri="{FF2B5EF4-FFF2-40B4-BE49-F238E27FC236}">
              <a16:creationId xmlns:a16="http://schemas.microsoft.com/office/drawing/2014/main" id="{E4FD5C61-3B26-5526-DD58-D070E9F4B5D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11</xdr:col>
      <xdr:colOff>288556</xdr:colOff>
      <xdr:row>60</xdr:row>
      <xdr:rowOff>61913</xdr:rowOff>
    </xdr:from>
    <xdr:to>
      <xdr:col>14</xdr:col>
      <xdr:colOff>66948</xdr:colOff>
      <xdr:row>61</xdr:row>
      <xdr:rowOff>403953</xdr:rowOff>
    </xdr:to>
    <xdr:graphicFrame macro="">
      <xdr:nvGraphicFramePr>
        <xdr:cNvPr id="15" name="Graphique 14">
          <a:extLst>
            <a:ext uri="{FF2B5EF4-FFF2-40B4-BE49-F238E27FC236}">
              <a16:creationId xmlns:a16="http://schemas.microsoft.com/office/drawing/2014/main" id="{2888A391-11BE-A0DC-6F9A-A31A827B746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210966</xdr:colOff>
      <xdr:row>61</xdr:row>
      <xdr:rowOff>360553</xdr:rowOff>
    </xdr:from>
    <xdr:to>
      <xdr:col>4</xdr:col>
      <xdr:colOff>310742</xdr:colOff>
      <xdr:row>61</xdr:row>
      <xdr:rowOff>2497888</xdr:rowOff>
    </xdr:to>
    <xdr:graphicFrame macro="">
      <xdr:nvGraphicFramePr>
        <xdr:cNvPr id="16" name="Graphique 15">
          <a:extLst>
            <a:ext uri="{FF2B5EF4-FFF2-40B4-BE49-F238E27FC236}">
              <a16:creationId xmlns:a16="http://schemas.microsoft.com/office/drawing/2014/main" id="{16C65619-82F5-AA7E-4E45-5169059DDD0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4</xdr:col>
      <xdr:colOff>307232</xdr:colOff>
      <xdr:row>61</xdr:row>
      <xdr:rowOff>365316</xdr:rowOff>
    </xdr:from>
    <xdr:to>
      <xdr:col>7</xdr:col>
      <xdr:colOff>756072</xdr:colOff>
      <xdr:row>61</xdr:row>
      <xdr:rowOff>2491221</xdr:rowOff>
    </xdr:to>
    <xdr:graphicFrame macro="">
      <xdr:nvGraphicFramePr>
        <xdr:cNvPr id="17" name="Graphique 16">
          <a:extLst>
            <a:ext uri="{FF2B5EF4-FFF2-40B4-BE49-F238E27FC236}">
              <a16:creationId xmlns:a16="http://schemas.microsoft.com/office/drawing/2014/main" id="{80BDFD33-2F64-D705-4DCC-3BC5F5F4D7C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758404</xdr:colOff>
      <xdr:row>61</xdr:row>
      <xdr:rowOff>361770</xdr:rowOff>
    </xdr:from>
    <xdr:to>
      <xdr:col>11</xdr:col>
      <xdr:colOff>296205</xdr:colOff>
      <xdr:row>61</xdr:row>
      <xdr:rowOff>2489580</xdr:rowOff>
    </xdr:to>
    <xdr:graphicFrame macro="">
      <xdr:nvGraphicFramePr>
        <xdr:cNvPr id="18" name="Graphique 17">
          <a:extLst>
            <a:ext uri="{FF2B5EF4-FFF2-40B4-BE49-F238E27FC236}">
              <a16:creationId xmlns:a16="http://schemas.microsoft.com/office/drawing/2014/main" id="{2788DC48-12C3-3273-F22D-8019084BA05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302660</xdr:colOff>
      <xdr:row>61</xdr:row>
      <xdr:rowOff>366051</xdr:rowOff>
    </xdr:from>
    <xdr:to>
      <xdr:col>14</xdr:col>
      <xdr:colOff>96292</xdr:colOff>
      <xdr:row>61</xdr:row>
      <xdr:rowOff>2491956</xdr:rowOff>
    </xdr:to>
    <xdr:graphicFrame macro="">
      <xdr:nvGraphicFramePr>
        <xdr:cNvPr id="19" name="Graphique 18">
          <a:extLst>
            <a:ext uri="{FF2B5EF4-FFF2-40B4-BE49-F238E27FC236}">
              <a16:creationId xmlns:a16="http://schemas.microsoft.com/office/drawing/2014/main" id="{032BC221-947F-72CC-B266-C54F29B9EC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6</xdr:col>
      <xdr:colOff>477373</xdr:colOff>
      <xdr:row>0</xdr:row>
      <xdr:rowOff>109694</xdr:rowOff>
    </xdr:from>
    <xdr:to>
      <xdr:col>8</xdr:col>
      <xdr:colOff>401510</xdr:colOff>
      <xdr:row>0</xdr:row>
      <xdr:rowOff>932604</xdr:rowOff>
    </xdr:to>
    <xdr:pic>
      <xdr:nvPicPr>
        <xdr:cNvPr id="14" name="Image 13">
          <a:extLst>
            <a:ext uri="{FF2B5EF4-FFF2-40B4-BE49-F238E27FC236}">
              <a16:creationId xmlns:a16="http://schemas.microsoft.com/office/drawing/2014/main" id="{9DC19668-25A3-45CB-A8E1-9F41DFBAEC9D}"/>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19597" b="19654"/>
        <a:stretch/>
      </xdr:blipFill>
      <xdr:spPr>
        <a:xfrm>
          <a:off x="6351123" y="109694"/>
          <a:ext cx="1483404" cy="836245"/>
        </a:xfrm>
        <a:prstGeom prst="rect">
          <a:avLst/>
        </a:prstGeom>
      </xdr:spPr>
    </xdr:pic>
    <xdr:clientData/>
  </xdr:twoCellAnchor>
  <xdr:twoCellAnchor editAs="oneCell">
    <xdr:from>
      <xdr:col>10</xdr:col>
      <xdr:colOff>831049</xdr:colOff>
      <xdr:row>0</xdr:row>
      <xdr:rowOff>130905</xdr:rowOff>
    </xdr:from>
    <xdr:to>
      <xdr:col>13</xdr:col>
      <xdr:colOff>1050171</xdr:colOff>
      <xdr:row>0</xdr:row>
      <xdr:rowOff>1045599</xdr:rowOff>
    </xdr:to>
    <xdr:pic>
      <xdr:nvPicPr>
        <xdr:cNvPr id="20" name="Image 19" descr="Assurance Maladie | G_NIUS">
          <a:extLst>
            <a:ext uri="{FF2B5EF4-FFF2-40B4-BE49-F238E27FC236}">
              <a16:creationId xmlns:a16="http://schemas.microsoft.com/office/drawing/2014/main" id="{BF92D6D3-C14D-4CF2-9B30-B7EA663704F1}"/>
            </a:ext>
          </a:extLst>
        </xdr:cNvPr>
        <xdr:cNvPicPr>
          <a:picLocks noChangeAspect="1" noChangeArrowheads="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t="23448" b="28983"/>
        <a:stretch/>
      </xdr:blipFill>
      <xdr:spPr bwMode="auto">
        <a:xfrm>
          <a:off x="9867587" y="130905"/>
          <a:ext cx="3023966" cy="9108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195274</xdr:colOff>
      <xdr:row>0</xdr:row>
      <xdr:rowOff>0</xdr:rowOff>
    </xdr:from>
    <xdr:to>
      <xdr:col>6</xdr:col>
      <xdr:colOff>438660</xdr:colOff>
      <xdr:row>0</xdr:row>
      <xdr:rowOff>1026084</xdr:rowOff>
    </xdr:to>
    <xdr:pic>
      <xdr:nvPicPr>
        <xdr:cNvPr id="21" name="Image 20" descr="Charte graphique de la communication gouvernementale en France — Wikipédia">
          <a:extLst>
            <a:ext uri="{FF2B5EF4-FFF2-40B4-BE49-F238E27FC236}">
              <a16:creationId xmlns:a16="http://schemas.microsoft.com/office/drawing/2014/main" id="{2B86A76F-1730-44CB-9885-F365D4FEC78C}"/>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5287486" y="0"/>
          <a:ext cx="1021114" cy="1026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44</xdr:row>
      <xdr:rowOff>127408</xdr:rowOff>
    </xdr:from>
    <xdr:to>
      <xdr:col>8</xdr:col>
      <xdr:colOff>596808</xdr:colOff>
      <xdr:row>45</xdr:row>
      <xdr:rowOff>1262063</xdr:rowOff>
    </xdr:to>
    <xdr:graphicFrame macro="">
      <xdr:nvGraphicFramePr>
        <xdr:cNvPr id="22" name="Graphique 21">
          <a:extLst>
            <a:ext uri="{FF2B5EF4-FFF2-40B4-BE49-F238E27FC236}">
              <a16:creationId xmlns:a16="http://schemas.microsoft.com/office/drawing/2014/main" id="{1519D735-DFE2-D273-A684-BE5A27FC93A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0</xdr:col>
      <xdr:colOff>293451</xdr:colOff>
      <xdr:row>0</xdr:row>
      <xdr:rowOff>122873</xdr:rowOff>
    </xdr:from>
    <xdr:to>
      <xdr:col>3</xdr:col>
      <xdr:colOff>131314</xdr:colOff>
      <xdr:row>0</xdr:row>
      <xdr:rowOff>932656</xdr:rowOff>
    </xdr:to>
    <xdr:pic>
      <xdr:nvPicPr>
        <xdr:cNvPr id="23" name="Image 22">
          <a:extLst>
            <a:ext uri="{FF2B5EF4-FFF2-40B4-BE49-F238E27FC236}">
              <a16:creationId xmlns:a16="http://schemas.microsoft.com/office/drawing/2014/main" id="{0723FE14-0617-5470-AF6C-25DF6EDDE24F}"/>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293451" y="122873"/>
          <a:ext cx="2232845" cy="80597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612988</xdr:colOff>
      <xdr:row>45</xdr:row>
      <xdr:rowOff>149905</xdr:rowOff>
    </xdr:from>
    <xdr:to>
      <xdr:col>19</xdr:col>
      <xdr:colOff>102023</xdr:colOff>
      <xdr:row>46</xdr:row>
      <xdr:rowOff>1303656</xdr:rowOff>
    </xdr:to>
    <xdr:graphicFrame macro="">
      <xdr:nvGraphicFramePr>
        <xdr:cNvPr id="2" name="Graphique 1">
          <a:extLst>
            <a:ext uri="{FF2B5EF4-FFF2-40B4-BE49-F238E27FC236}">
              <a16:creationId xmlns:a16="http://schemas.microsoft.com/office/drawing/2014/main" id="{2F711DD4-F202-4D59-BD88-403829BFA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6</xdr:col>
      <xdr:colOff>477373</xdr:colOff>
      <xdr:row>0</xdr:row>
      <xdr:rowOff>109694</xdr:rowOff>
    </xdr:from>
    <xdr:to>
      <xdr:col>8</xdr:col>
      <xdr:colOff>247629</xdr:colOff>
      <xdr:row>0</xdr:row>
      <xdr:rowOff>936414</xdr:rowOff>
    </xdr:to>
    <xdr:pic>
      <xdr:nvPicPr>
        <xdr:cNvPr id="4" name="Image 3">
          <a:extLst>
            <a:ext uri="{FF2B5EF4-FFF2-40B4-BE49-F238E27FC236}">
              <a16:creationId xmlns:a16="http://schemas.microsoft.com/office/drawing/2014/main" id="{843D60C6-FEEB-4AD3-B602-E403D56A532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19597" b="19654"/>
        <a:stretch/>
      </xdr:blipFill>
      <xdr:spPr>
        <a:xfrm>
          <a:off x="6350488" y="107789"/>
          <a:ext cx="1486237" cy="828625"/>
        </a:xfrm>
        <a:prstGeom prst="rect">
          <a:avLst/>
        </a:prstGeom>
      </xdr:spPr>
    </xdr:pic>
    <xdr:clientData/>
  </xdr:twoCellAnchor>
  <xdr:twoCellAnchor editAs="oneCell">
    <xdr:from>
      <xdr:col>10</xdr:col>
      <xdr:colOff>831049</xdr:colOff>
      <xdr:row>0</xdr:row>
      <xdr:rowOff>130905</xdr:rowOff>
    </xdr:from>
    <xdr:to>
      <xdr:col>13</xdr:col>
      <xdr:colOff>1013183</xdr:colOff>
      <xdr:row>0</xdr:row>
      <xdr:rowOff>1049409</xdr:rowOff>
    </xdr:to>
    <xdr:pic>
      <xdr:nvPicPr>
        <xdr:cNvPr id="5" name="Image 4" descr="Assurance Maladie | G_NIUS">
          <a:extLst>
            <a:ext uri="{FF2B5EF4-FFF2-40B4-BE49-F238E27FC236}">
              <a16:creationId xmlns:a16="http://schemas.microsoft.com/office/drawing/2014/main" id="{ACCC4F41-2F93-48E5-9A4B-EF7B41ADF256}"/>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23448" b="28983"/>
        <a:stretch/>
      </xdr:blipFill>
      <xdr:spPr bwMode="auto">
        <a:xfrm>
          <a:off x="9896944" y="134715"/>
          <a:ext cx="3027093" cy="9146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195274</xdr:colOff>
      <xdr:row>0</xdr:row>
      <xdr:rowOff>0</xdr:rowOff>
    </xdr:from>
    <xdr:to>
      <xdr:col>6</xdr:col>
      <xdr:colOff>325709</xdr:colOff>
      <xdr:row>0</xdr:row>
      <xdr:rowOff>1026084</xdr:rowOff>
    </xdr:to>
    <xdr:pic>
      <xdr:nvPicPr>
        <xdr:cNvPr id="6" name="Image 5" descr="Charte graphique de la communication gouvernementale en France — Wikipédia">
          <a:extLst>
            <a:ext uri="{FF2B5EF4-FFF2-40B4-BE49-F238E27FC236}">
              <a16:creationId xmlns:a16="http://schemas.microsoft.com/office/drawing/2014/main" id="{EF6D6FBF-81F4-4C75-8D9D-7BF757641E7A}"/>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293054" y="0"/>
          <a:ext cx="1018721" cy="102608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45</xdr:row>
      <xdr:rowOff>127408</xdr:rowOff>
    </xdr:from>
    <xdr:to>
      <xdr:col>8</xdr:col>
      <xdr:colOff>596808</xdr:colOff>
      <xdr:row>46</xdr:row>
      <xdr:rowOff>1262063</xdr:rowOff>
    </xdr:to>
    <xdr:graphicFrame macro="">
      <xdr:nvGraphicFramePr>
        <xdr:cNvPr id="7" name="Graphique 6">
          <a:extLst>
            <a:ext uri="{FF2B5EF4-FFF2-40B4-BE49-F238E27FC236}">
              <a16:creationId xmlns:a16="http://schemas.microsoft.com/office/drawing/2014/main" id="{5BE0B506-12CA-4979-A4E1-63F7C832D5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293451</xdr:colOff>
      <xdr:row>0</xdr:row>
      <xdr:rowOff>122873</xdr:rowOff>
    </xdr:from>
    <xdr:to>
      <xdr:col>3</xdr:col>
      <xdr:colOff>135124</xdr:colOff>
      <xdr:row>0</xdr:row>
      <xdr:rowOff>936466</xdr:rowOff>
    </xdr:to>
    <xdr:pic>
      <xdr:nvPicPr>
        <xdr:cNvPr id="8" name="Image 7">
          <a:extLst>
            <a:ext uri="{FF2B5EF4-FFF2-40B4-BE49-F238E27FC236}">
              <a16:creationId xmlns:a16="http://schemas.microsoft.com/office/drawing/2014/main" id="{D26FFE4F-4FA3-4A3C-8A89-FA41B27D3DD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1546" y="124778"/>
          <a:ext cx="2224828" cy="811688"/>
        </a:xfrm>
        <a:prstGeom prst="rect">
          <a:avLst/>
        </a:prstGeom>
      </xdr:spPr>
    </xdr:pic>
    <xdr:clientData/>
  </xdr:twoCellAnchor>
  <xdr:twoCellAnchor>
    <xdr:from>
      <xdr:col>6</xdr:col>
      <xdr:colOff>438821</xdr:colOff>
      <xdr:row>10</xdr:row>
      <xdr:rowOff>21626</xdr:rowOff>
    </xdr:from>
    <xdr:to>
      <xdr:col>13</xdr:col>
      <xdr:colOff>762000</xdr:colOff>
      <xdr:row>16</xdr:row>
      <xdr:rowOff>362957</xdr:rowOff>
    </xdr:to>
    <xdr:graphicFrame macro="">
      <xdr:nvGraphicFramePr>
        <xdr:cNvPr id="9" name="Graphique 8">
          <a:extLst>
            <a:ext uri="{FF2B5EF4-FFF2-40B4-BE49-F238E27FC236}">
              <a16:creationId xmlns:a16="http://schemas.microsoft.com/office/drawing/2014/main" id="{18636F37-A10D-0670-8F34-E9E9E27FEB2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3" name="Image 2" descr="Une image contenant Police, logo, Graphique, texte&#10;&#10;Description générée automatiquement">
          <a:extLst>
            <a:ext uri="{FF2B5EF4-FFF2-40B4-BE49-F238E27FC236}">
              <a16:creationId xmlns:a16="http://schemas.microsoft.com/office/drawing/2014/main" id="{8CFAC56B-FE04-4F05-833A-A0708AEA878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8620987" y="135642"/>
          <a:ext cx="1051123" cy="556260"/>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4" name="Image 3" descr="Une image contenant texte, Police, logo, Graphique&#10;&#10;Description générée automatiquement">
          <a:extLst>
            <a:ext uri="{FF2B5EF4-FFF2-40B4-BE49-F238E27FC236}">
              <a16:creationId xmlns:a16="http://schemas.microsoft.com/office/drawing/2014/main" id="{DCE34CBE-1FC8-431D-87E6-8FB5F84455D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325103" y="126727"/>
          <a:ext cx="2002979" cy="645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5" name="Bulle narrative : rectangle à coins arrondis 4">
          <a:extLst>
            <a:ext uri="{FF2B5EF4-FFF2-40B4-BE49-F238E27FC236}">
              <a16:creationId xmlns:a16="http://schemas.microsoft.com/office/drawing/2014/main" id="{3DC45D18-8361-48D5-BF8E-EB160991B71A}"/>
            </a:ext>
          </a:extLst>
        </xdr:cNvPr>
        <xdr:cNvSpPr/>
      </xdr:nvSpPr>
      <xdr:spPr>
        <a:xfrm>
          <a:off x="6394872" y="939800"/>
          <a:ext cx="2837080" cy="708024"/>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6" name="Image 5" descr="Une image contenant texte, Police, logo, blanc&#10;&#10;Description générée automatiquement">
          <a:extLst>
            <a:ext uri="{FF2B5EF4-FFF2-40B4-BE49-F238E27FC236}">
              <a16:creationId xmlns:a16="http://schemas.microsoft.com/office/drawing/2014/main" id="{44776FE5-2417-4889-A051-17C33666E3C3}"/>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612094" y="41993"/>
          <a:ext cx="726533"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3912118</xdr:colOff>
      <xdr:row>10</xdr:row>
      <xdr:rowOff>1396969</xdr:rowOff>
    </xdr:to>
    <xdr:sp macro="" textlink="">
      <xdr:nvSpPr>
        <xdr:cNvPr id="7" name="Bulle narrative : rectangle à coins arrondis 6">
          <a:extLst>
            <a:ext uri="{FF2B5EF4-FFF2-40B4-BE49-F238E27FC236}">
              <a16:creationId xmlns:a16="http://schemas.microsoft.com/office/drawing/2014/main" id="{6BB8443C-812C-2E31-E090-323221BA51ED}"/>
            </a:ext>
          </a:extLst>
        </xdr:cNvPr>
        <xdr:cNvSpPr/>
      </xdr:nvSpPr>
      <xdr:spPr>
        <a:xfrm>
          <a:off x="56902" y="6060262"/>
          <a:ext cx="4634534" cy="1536616"/>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xdr:from>
      <xdr:col>5</xdr:col>
      <xdr:colOff>1850570</xdr:colOff>
      <xdr:row>4</xdr:row>
      <xdr:rowOff>104587</xdr:rowOff>
    </xdr:from>
    <xdr:to>
      <xdr:col>6</xdr:col>
      <xdr:colOff>1170214</xdr:colOff>
      <xdr:row>5</xdr:row>
      <xdr:rowOff>95250</xdr:rowOff>
    </xdr:to>
    <xdr:sp macro="" textlink="">
      <xdr:nvSpPr>
        <xdr:cNvPr id="8" name="Bulle narrative : rectangle à coins arrondis 7">
          <a:extLst>
            <a:ext uri="{FF2B5EF4-FFF2-40B4-BE49-F238E27FC236}">
              <a16:creationId xmlns:a16="http://schemas.microsoft.com/office/drawing/2014/main" id="{95830B66-5470-4AD6-8A19-58585A11E29B}"/>
            </a:ext>
          </a:extLst>
        </xdr:cNvPr>
        <xdr:cNvSpPr/>
      </xdr:nvSpPr>
      <xdr:spPr>
        <a:xfrm>
          <a:off x="13117284" y="2907658"/>
          <a:ext cx="1183823" cy="1106449"/>
        </a:xfrm>
        <a:prstGeom prst="wedgeRoundRectCallout">
          <a:avLst>
            <a:gd name="adj1" fmla="val -4911"/>
            <a:gd name="adj2" fmla="val 71422"/>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50" b="1">
              <a:solidFill>
                <a:sysClr val="windowText" lastClr="000000"/>
              </a:solidFill>
              <a:latin typeface="Comic Sans MS" panose="030F0702030302020204" pitchFamily="66" charset="0"/>
            </a:rPr>
            <a:t>Cellules</a:t>
          </a:r>
          <a:r>
            <a:rPr lang="fr-FR" sz="1050" b="1" baseline="0">
              <a:solidFill>
                <a:sysClr val="windowText" lastClr="000000"/>
              </a:solidFill>
              <a:latin typeface="Comic Sans MS" panose="030F0702030302020204" pitchFamily="66" charset="0"/>
            </a:rPr>
            <a:t> G5 et G6 : </a:t>
          </a:r>
          <a:r>
            <a:rPr lang="fr-FR" sz="1050" b="1">
              <a:solidFill>
                <a:sysClr val="windowText" lastClr="000000"/>
              </a:solidFill>
              <a:latin typeface="Comic Sans MS" panose="030F0702030302020204" pitchFamily="66" charset="0"/>
            </a:rPr>
            <a:t>Remplissage automatique</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10" name="Image 9" descr="Une image contenant Police, Graphique, graphisme, logo&#10;&#10;Description générée automatiquement">
          <a:extLst>
            <a:ext uri="{FF2B5EF4-FFF2-40B4-BE49-F238E27FC236}">
              <a16:creationId xmlns:a16="http://schemas.microsoft.com/office/drawing/2014/main" id="{C4604B84-E97C-995F-ACED-F31A5556663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6265" y="63028"/>
          <a:ext cx="2200275" cy="81050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14" name="Image 13" descr="Une image contenant texte, capture d’écran, logiciel, Icône d’ordinateur&#10;&#10;Description générée automatiquement">
          <a:extLst>
            <a:ext uri="{FF2B5EF4-FFF2-40B4-BE49-F238E27FC236}">
              <a16:creationId xmlns:a16="http://schemas.microsoft.com/office/drawing/2014/main" id="{18D3F5E3-042B-9467-36E5-AA67FD2C6FBD}"/>
            </a:ext>
          </a:extLst>
        </xdr:cNvPr>
        <xdr:cNvPicPr>
          <a:picLocks noChangeAspect="1"/>
        </xdr:cNvPicPr>
      </xdr:nvPicPr>
      <xdr:blipFill rotWithShape="1">
        <a:blip xmlns:r="http://schemas.openxmlformats.org/officeDocument/2006/relationships" r:embed="rId5"/>
        <a:srcRect l="52425" t="34782" r="13415" b="54493"/>
        <a:stretch/>
      </xdr:blipFill>
      <xdr:spPr>
        <a:xfrm>
          <a:off x="16437441" y="37196826"/>
          <a:ext cx="6058187" cy="944390"/>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5" name="Bulle narrative : rectangle à coins arrondis 14">
          <a:extLst>
            <a:ext uri="{FF2B5EF4-FFF2-40B4-BE49-F238E27FC236}">
              <a16:creationId xmlns:a16="http://schemas.microsoft.com/office/drawing/2014/main" id="{2C4CCC58-E356-4D7F-BE16-9F230B933C3E}"/>
            </a:ext>
          </a:extLst>
        </xdr:cNvPr>
        <xdr:cNvSpPr/>
      </xdr:nvSpPr>
      <xdr:spPr>
        <a:xfrm>
          <a:off x="986458" y="38144588"/>
          <a:ext cx="6823787" cy="1308238"/>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2" name="Image 1" descr="Une image contenant Police, Graphique, graphisme, logo&#10;&#10;Description générée automatiquement">
          <a:extLst>
            <a:ext uri="{FF2B5EF4-FFF2-40B4-BE49-F238E27FC236}">
              <a16:creationId xmlns:a16="http://schemas.microsoft.com/office/drawing/2014/main" id="{497A6BE0-D2F0-4AB7-ABD2-54C9C810ADC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9035" y="35909250"/>
          <a:ext cx="2177687" cy="810509"/>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9" name="Bulle narrative : rectangle à coins arrondis 8">
          <a:extLst>
            <a:ext uri="{FF2B5EF4-FFF2-40B4-BE49-F238E27FC236}">
              <a16:creationId xmlns:a16="http://schemas.microsoft.com/office/drawing/2014/main" id="{2C5647AE-1D64-4412-87D7-4521004FFCE6}"/>
            </a:ext>
          </a:extLst>
        </xdr:cNvPr>
        <xdr:cNvSpPr/>
      </xdr:nvSpPr>
      <xdr:spPr>
        <a:xfrm>
          <a:off x="14924405" y="1035685"/>
          <a:ext cx="2833270" cy="71183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twoCellAnchor>
    <xdr:from>
      <xdr:col>8</xdr:col>
      <xdr:colOff>396875</xdr:colOff>
      <xdr:row>3</xdr:row>
      <xdr:rowOff>505028</xdr:rowOff>
    </xdr:from>
    <xdr:to>
      <xdr:col>10</xdr:col>
      <xdr:colOff>10159</xdr:colOff>
      <xdr:row>4</xdr:row>
      <xdr:rowOff>232410</xdr:rowOff>
    </xdr:to>
    <xdr:sp macro="" textlink="">
      <xdr:nvSpPr>
        <xdr:cNvPr id="16" name="Bulle narrative : rectangle à coins arrondis 15">
          <a:extLst>
            <a:ext uri="{FF2B5EF4-FFF2-40B4-BE49-F238E27FC236}">
              <a16:creationId xmlns:a16="http://schemas.microsoft.com/office/drawing/2014/main" id="{0A37E81B-FE6D-48EB-8C90-A2619F182E4F}"/>
            </a:ext>
          </a:extLst>
        </xdr:cNvPr>
        <xdr:cNvSpPr/>
      </xdr:nvSpPr>
      <xdr:spPr>
        <a:xfrm>
          <a:off x="17854839" y="2273957"/>
          <a:ext cx="3028677" cy="761524"/>
        </a:xfrm>
        <a:prstGeom prst="wedgeRoundRectCallout">
          <a:avLst>
            <a:gd name="adj1" fmla="val -15227"/>
            <a:gd name="adj2" fmla="val 96837"/>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50" b="1">
              <a:solidFill>
                <a:sysClr val="windowText" lastClr="000000"/>
              </a:solidFill>
              <a:latin typeface="Comic Sans MS" panose="030F0702030302020204" pitchFamily="66" charset="0"/>
            </a:rPr>
            <a:t>Cellules</a:t>
          </a:r>
          <a:r>
            <a:rPr lang="fr-FR" sz="1050" b="1" baseline="0">
              <a:solidFill>
                <a:sysClr val="windowText" lastClr="000000"/>
              </a:solidFill>
              <a:latin typeface="Comic Sans MS" panose="030F0702030302020204" pitchFamily="66" charset="0"/>
            </a:rPr>
            <a:t> I5 et I6 : </a:t>
          </a:r>
          <a:r>
            <a:rPr lang="fr-FR" sz="1050" b="1">
              <a:solidFill>
                <a:sysClr val="windowText" lastClr="000000"/>
              </a:solidFill>
              <a:latin typeface="Comic Sans MS" panose="030F0702030302020204" pitchFamily="66" charset="0"/>
            </a:rPr>
            <a:t>Remplissage automatique</a:t>
          </a:r>
        </a:p>
      </xdr:txBody>
    </xdr:sp>
    <xdr:clientData/>
  </xdr:twoCellAnchor>
  <xdr:twoCellAnchor>
    <xdr:from>
      <xdr:col>10</xdr:col>
      <xdr:colOff>936625</xdr:colOff>
      <xdr:row>3</xdr:row>
      <xdr:rowOff>503463</xdr:rowOff>
    </xdr:from>
    <xdr:to>
      <xdr:col>13</xdr:col>
      <xdr:colOff>290194</xdr:colOff>
      <xdr:row>4</xdr:row>
      <xdr:rowOff>216534</xdr:rowOff>
    </xdr:to>
    <xdr:sp macro="" textlink="">
      <xdr:nvSpPr>
        <xdr:cNvPr id="17" name="Bulle narrative : rectangle à coins arrondis 16">
          <a:extLst>
            <a:ext uri="{FF2B5EF4-FFF2-40B4-BE49-F238E27FC236}">
              <a16:creationId xmlns:a16="http://schemas.microsoft.com/office/drawing/2014/main" id="{FAA09F15-806E-4BDA-9B00-CB93E55B5A96}"/>
            </a:ext>
          </a:extLst>
        </xdr:cNvPr>
        <xdr:cNvSpPr/>
      </xdr:nvSpPr>
      <xdr:spPr>
        <a:xfrm>
          <a:off x="21809982" y="2272392"/>
          <a:ext cx="3027498" cy="747213"/>
        </a:xfrm>
        <a:prstGeom prst="wedgeRoundRectCallout">
          <a:avLst>
            <a:gd name="adj1" fmla="val -26456"/>
            <a:gd name="adj2" fmla="val 96837"/>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050" b="1">
              <a:solidFill>
                <a:sysClr val="windowText" lastClr="000000"/>
              </a:solidFill>
              <a:latin typeface="Comic Sans MS" panose="030F0702030302020204" pitchFamily="66" charset="0"/>
            </a:rPr>
            <a:t>Cellules</a:t>
          </a:r>
          <a:r>
            <a:rPr lang="fr-FR" sz="1050" b="1" baseline="0">
              <a:solidFill>
                <a:sysClr val="windowText" lastClr="000000"/>
              </a:solidFill>
              <a:latin typeface="Comic Sans MS" panose="030F0702030302020204" pitchFamily="66" charset="0"/>
            </a:rPr>
            <a:t> K5 et K6 : </a:t>
          </a:r>
          <a:r>
            <a:rPr lang="fr-FR" sz="1050" b="1">
              <a:solidFill>
                <a:sysClr val="windowText" lastClr="000000"/>
              </a:solidFill>
              <a:latin typeface="Comic Sans MS" panose="030F0702030302020204" pitchFamily="66" charset="0"/>
            </a:rPr>
            <a:t>Remplissage automatique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C5672FD8-9726-49C0-B995-107C58A37C0F}"/>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85263"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C54E368B-9C07-4E98-BCA4-563DFEF54C4E}"/>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38909"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6B61D0C8-2D38-4CD3-893A-DF099694B97E}"/>
            </a:ext>
          </a:extLst>
        </xdr:cNvPr>
        <xdr:cNvSpPr/>
      </xdr:nvSpPr>
      <xdr:spPr>
        <a:xfrm>
          <a:off x="6391062"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A2D84EFB-57EE-424F-99D8-E562EE05866E}"/>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0180"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9A6C4943-9251-4952-B9E2-033E77B5188B}"/>
            </a:ext>
          </a:extLst>
        </xdr:cNvPr>
        <xdr:cNvSpPr/>
      </xdr:nvSpPr>
      <xdr:spPr>
        <a:xfrm>
          <a:off x="60712" y="4933541"/>
          <a:ext cx="4676271"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DF02CA85-34D4-4B0E-B47F-261F9E504F54}"/>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200275"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03984A0B-A2D4-494A-B58A-29C8E8953716}"/>
            </a:ext>
          </a:extLst>
        </xdr:cNvPr>
        <xdr:cNvPicPr>
          <a:picLocks noChangeAspect="1"/>
        </xdr:cNvPicPr>
      </xdr:nvPicPr>
      <xdr:blipFill rotWithShape="1">
        <a:blip xmlns:r="http://schemas.openxmlformats.org/officeDocument/2006/relationships" r:embed="rId5"/>
        <a:srcRect l="52425" t="34782" r="13415" b="54493"/>
        <a:stretch/>
      </xdr:blipFill>
      <xdr:spPr>
        <a:xfrm>
          <a:off x="16837491"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A96F490D-5B31-40E4-89E7-323DDC87520D}"/>
            </a:ext>
          </a:extLst>
        </xdr:cNvPr>
        <xdr:cNvSpPr/>
      </xdr:nvSpPr>
      <xdr:spPr>
        <a:xfrm>
          <a:off x="958766"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EB104336-9A16-4EA4-B0CF-E1169A59787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90750"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4F36408C-1897-48C5-882C-93104913CA90}"/>
            </a:ext>
          </a:extLst>
        </xdr:cNvPr>
        <xdr:cNvSpPr/>
      </xdr:nvSpPr>
      <xdr:spPr>
        <a:xfrm>
          <a:off x="14924405"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AA5DE532-A7CC-4062-A66A-4360B2391AA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85263"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C94BA442-B4E2-4B3A-AFCF-95B7372326C1}"/>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38909"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7F499878-432C-4CE2-9CD7-23FA98FD43E0}"/>
            </a:ext>
          </a:extLst>
        </xdr:cNvPr>
        <xdr:cNvSpPr/>
      </xdr:nvSpPr>
      <xdr:spPr>
        <a:xfrm>
          <a:off x="6391062"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60AC1160-F771-4F8B-AA0F-8A540BD3D07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0180"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945C5C94-0554-4D7E-BF1B-764F7E10293D}"/>
            </a:ext>
          </a:extLst>
        </xdr:cNvPr>
        <xdr:cNvSpPr/>
      </xdr:nvSpPr>
      <xdr:spPr>
        <a:xfrm>
          <a:off x="60712" y="4933541"/>
          <a:ext cx="4676271"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C82A20B5-BB63-4CD6-AB20-463F0DB9DE2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200275"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7F70273D-1D6D-45F6-A7B9-2495FCE4F781}"/>
            </a:ext>
          </a:extLst>
        </xdr:cNvPr>
        <xdr:cNvPicPr>
          <a:picLocks noChangeAspect="1"/>
        </xdr:cNvPicPr>
      </xdr:nvPicPr>
      <xdr:blipFill rotWithShape="1">
        <a:blip xmlns:r="http://schemas.openxmlformats.org/officeDocument/2006/relationships" r:embed="rId5"/>
        <a:srcRect l="52425" t="34782" r="13415" b="54493"/>
        <a:stretch/>
      </xdr:blipFill>
      <xdr:spPr>
        <a:xfrm>
          <a:off x="16837491"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F50A8B4B-B8A0-4BC5-8E79-8FBAA2635F03}"/>
            </a:ext>
          </a:extLst>
        </xdr:cNvPr>
        <xdr:cNvSpPr/>
      </xdr:nvSpPr>
      <xdr:spPr>
        <a:xfrm>
          <a:off x="958766"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FC6F888C-CCF1-457E-B51F-5BE6E6ED15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90750"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383B949B-A82D-4CA3-8777-5FBAAA6D06BD}"/>
            </a:ext>
          </a:extLst>
        </xdr:cNvPr>
        <xdr:cNvSpPr/>
      </xdr:nvSpPr>
      <xdr:spPr>
        <a:xfrm>
          <a:off x="14924405"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587276</xdr:colOff>
      <xdr:row>0</xdr:row>
      <xdr:rowOff>701427</xdr:rowOff>
    </xdr:to>
    <xdr:pic>
      <xdr:nvPicPr>
        <xdr:cNvPr id="2" name="Image 1" descr="Une image contenant Police, logo, Graphique, texte&#10;&#10;Description générée automatiquement">
          <a:extLst>
            <a:ext uri="{FF2B5EF4-FFF2-40B4-BE49-F238E27FC236}">
              <a16:creationId xmlns:a16="http://schemas.microsoft.com/office/drawing/2014/main" id="{B355AFD5-4A1F-493E-88E2-000DC4B9130A}"/>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75738" y="131832"/>
          <a:ext cx="1094938" cy="569595"/>
        </a:xfrm>
        <a:prstGeom prst="rect">
          <a:avLst/>
        </a:prstGeom>
      </xdr:spPr>
    </xdr:pic>
    <xdr:clientData/>
  </xdr:twoCellAnchor>
  <xdr:twoCellAnchor editAs="oneCell">
    <xdr:from>
      <xdr:col>9</xdr:col>
      <xdr:colOff>1247889</xdr:colOff>
      <xdr:row>0</xdr:row>
      <xdr:rowOff>126727</xdr:rowOff>
    </xdr:from>
    <xdr:to>
      <xdr:col>10</xdr:col>
      <xdr:colOff>1464250</xdr:colOff>
      <xdr:row>0</xdr:row>
      <xdr:rowOff>777813</xdr:rowOff>
    </xdr:to>
    <xdr:pic>
      <xdr:nvPicPr>
        <xdr:cNvPr id="3" name="Image 2" descr="Une image contenant texte, Police, logo, Graphique&#10;&#10;Description générée automatiquement">
          <a:extLst>
            <a:ext uri="{FF2B5EF4-FFF2-40B4-BE49-F238E27FC236}">
              <a16:creationId xmlns:a16="http://schemas.microsoft.com/office/drawing/2014/main" id="{46F5C7F4-607B-4C11-9CA8-C83F84CBE3A8}"/>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29384" y="130537"/>
          <a:ext cx="2066116" cy="6472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51D3EBF3-ECF4-40B1-9F52-C7C121574E00}"/>
            </a:ext>
          </a:extLst>
        </xdr:cNvPr>
        <xdr:cNvSpPr/>
      </xdr:nvSpPr>
      <xdr:spPr>
        <a:xfrm>
          <a:off x="6381537"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892728</xdr:colOff>
      <xdr:row>0</xdr:row>
      <xdr:rowOff>703028</xdr:rowOff>
    </xdr:to>
    <xdr:pic>
      <xdr:nvPicPr>
        <xdr:cNvPr id="5" name="Image 4" descr="Une image contenant texte, Police, logo, blanc&#10;&#10;Description générée automatiquement">
          <a:extLst>
            <a:ext uri="{FF2B5EF4-FFF2-40B4-BE49-F238E27FC236}">
              <a16:creationId xmlns:a16="http://schemas.microsoft.com/office/drawing/2014/main" id="{C27F6DA6-AFA1-4553-ABA5-974D39EFFA3B}"/>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70655" y="43898"/>
          <a:ext cx="738598" cy="659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3C5261CE-317F-4B2D-B41C-8A55D9A17CEA}"/>
            </a:ext>
          </a:extLst>
        </xdr:cNvPr>
        <xdr:cNvSpPr/>
      </xdr:nvSpPr>
      <xdr:spPr>
        <a:xfrm>
          <a:off x="60712" y="4933541"/>
          <a:ext cx="4666746"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1998345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35F97767-0DA7-4883-B245-D64BBBF36E88}"/>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186940"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6F0FF645-3D63-496A-B38C-22B276652B45}"/>
            </a:ext>
          </a:extLst>
        </xdr:cNvPr>
        <xdr:cNvPicPr>
          <a:picLocks noChangeAspect="1"/>
        </xdr:cNvPicPr>
      </xdr:nvPicPr>
      <xdr:blipFill rotWithShape="1">
        <a:blip xmlns:r="http://schemas.openxmlformats.org/officeDocument/2006/relationships" r:embed="rId5"/>
        <a:srcRect l="52425" t="34782" r="13415" b="54493"/>
        <a:stretch/>
      </xdr:blipFill>
      <xdr:spPr>
        <a:xfrm>
          <a:off x="16827966"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3CAB6DF0-A4FD-4ED6-A33E-2B7716398ABE}"/>
            </a:ext>
          </a:extLst>
        </xdr:cNvPr>
        <xdr:cNvSpPr/>
      </xdr:nvSpPr>
      <xdr:spPr>
        <a:xfrm>
          <a:off x="949241"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1851115</xdr:colOff>
      <xdr:row>76</xdr:row>
      <xdr:rowOff>892152</xdr:rowOff>
    </xdr:to>
    <xdr:pic>
      <xdr:nvPicPr>
        <xdr:cNvPr id="11" name="Image 10" descr="Une image contenant Police, Graphique, graphisme, logo&#10;&#10;Description générée automatiquement">
          <a:extLst>
            <a:ext uri="{FF2B5EF4-FFF2-40B4-BE49-F238E27FC236}">
              <a16:creationId xmlns:a16="http://schemas.microsoft.com/office/drawing/2014/main" id="{BA42FC15-D8FA-459A-A83C-B4E5D47E6B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85035" cy="80860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BE4DBB34-37F4-4355-BACF-9AFC2E18EF20}"/>
            </a:ext>
          </a:extLst>
        </xdr:cNvPr>
        <xdr:cNvSpPr/>
      </xdr:nvSpPr>
      <xdr:spPr>
        <a:xfrm>
          <a:off x="14914880"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1163023</xdr:colOff>
      <xdr:row>0</xdr:row>
      <xdr:rowOff>135642</xdr:rowOff>
    </xdr:from>
    <xdr:to>
      <xdr:col>9</xdr:col>
      <xdr:colOff>591086</xdr:colOff>
      <xdr:row>0</xdr:row>
      <xdr:rowOff>705237</xdr:rowOff>
    </xdr:to>
    <xdr:pic>
      <xdr:nvPicPr>
        <xdr:cNvPr id="2" name="Image 1" descr="Une image contenant Police, logo, Graphique, texte&#10;&#10;Description générée automatiquement">
          <a:extLst>
            <a:ext uri="{FF2B5EF4-FFF2-40B4-BE49-F238E27FC236}">
              <a16:creationId xmlns:a16="http://schemas.microsoft.com/office/drawing/2014/main" id="{4CA6DC31-D788-45FB-8BB4-9BB9A65B6181}"/>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9597" b="19654"/>
        <a:stretch/>
      </xdr:blipFill>
      <xdr:spPr>
        <a:xfrm>
          <a:off x="19085263" y="131832"/>
          <a:ext cx="1098748" cy="573405"/>
        </a:xfrm>
        <a:prstGeom prst="rect">
          <a:avLst/>
        </a:prstGeom>
      </xdr:spPr>
    </xdr:pic>
    <xdr:clientData/>
  </xdr:twoCellAnchor>
  <xdr:twoCellAnchor editAs="oneCell">
    <xdr:from>
      <xdr:col>9</xdr:col>
      <xdr:colOff>1247889</xdr:colOff>
      <xdr:row>0</xdr:row>
      <xdr:rowOff>126727</xdr:rowOff>
    </xdr:from>
    <xdr:to>
      <xdr:col>10</xdr:col>
      <xdr:colOff>1468060</xdr:colOff>
      <xdr:row>0</xdr:row>
      <xdr:rowOff>781623</xdr:rowOff>
    </xdr:to>
    <xdr:pic>
      <xdr:nvPicPr>
        <xdr:cNvPr id="3" name="Image 2" descr="Une image contenant texte, Police, logo, Graphique&#10;&#10;Description générée automatiquement">
          <a:extLst>
            <a:ext uri="{FF2B5EF4-FFF2-40B4-BE49-F238E27FC236}">
              <a16:creationId xmlns:a16="http://schemas.microsoft.com/office/drawing/2014/main" id="{4A2C7EEA-9F15-46F9-9487-9D6907766E3F}"/>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3448" b="28983"/>
        <a:stretch/>
      </xdr:blipFill>
      <xdr:spPr bwMode="auto">
        <a:xfrm>
          <a:off x="20838909" y="130537"/>
          <a:ext cx="2069926" cy="6510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1584747</xdr:colOff>
      <xdr:row>0</xdr:row>
      <xdr:rowOff>939800</xdr:rowOff>
    </xdr:from>
    <xdr:to>
      <xdr:col>3</xdr:col>
      <xdr:colOff>1357952</xdr:colOff>
      <xdr:row>2</xdr:row>
      <xdr:rowOff>314324</xdr:rowOff>
    </xdr:to>
    <xdr:sp macro="" textlink="">
      <xdr:nvSpPr>
        <xdr:cNvPr id="4" name="Bulle narrative : rectangle à coins arrondis 3">
          <a:extLst>
            <a:ext uri="{FF2B5EF4-FFF2-40B4-BE49-F238E27FC236}">
              <a16:creationId xmlns:a16="http://schemas.microsoft.com/office/drawing/2014/main" id="{49A3A344-198C-4F98-B683-80C348FF9B30}"/>
            </a:ext>
          </a:extLst>
        </xdr:cNvPr>
        <xdr:cNvSpPr/>
      </xdr:nvSpPr>
      <xdr:spPr>
        <a:xfrm>
          <a:off x="6391062" y="935990"/>
          <a:ext cx="2840255" cy="713739"/>
        </a:xfrm>
        <a:prstGeom prst="wedgeRoundRectCallout">
          <a:avLst>
            <a:gd name="adj1" fmla="val -43501"/>
            <a:gd name="adj2" fmla="val 67354"/>
            <a:gd name="adj3" fmla="val 16667"/>
          </a:avLst>
        </a:prstGeom>
        <a:solidFill>
          <a:srgbClr val="F2E5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C4 à remplir obligatoirement</a:t>
          </a:r>
        </a:p>
      </xdr:txBody>
    </xdr:sp>
    <xdr:clientData/>
  </xdr:twoCellAnchor>
  <xdr:twoCellAnchor editAs="oneCell">
    <xdr:from>
      <xdr:col>8</xdr:col>
      <xdr:colOff>154130</xdr:colOff>
      <xdr:row>0</xdr:row>
      <xdr:rowOff>41993</xdr:rowOff>
    </xdr:from>
    <xdr:to>
      <xdr:col>8</xdr:col>
      <xdr:colOff>896538</xdr:colOff>
      <xdr:row>0</xdr:row>
      <xdr:rowOff>706838</xdr:rowOff>
    </xdr:to>
    <xdr:pic>
      <xdr:nvPicPr>
        <xdr:cNvPr id="5" name="Image 4" descr="Une image contenant texte, Police, logo, blanc&#10;&#10;Description générée automatiquement">
          <a:extLst>
            <a:ext uri="{FF2B5EF4-FFF2-40B4-BE49-F238E27FC236}">
              <a16:creationId xmlns:a16="http://schemas.microsoft.com/office/drawing/2014/main" id="{609FF98F-8C89-4D87-9423-407E922D819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080180" y="43898"/>
          <a:ext cx="742408" cy="6629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56902</xdr:colOff>
      <xdr:row>9</xdr:row>
      <xdr:rowOff>68171</xdr:rowOff>
    </xdr:from>
    <xdr:to>
      <xdr:col>1</xdr:col>
      <xdr:colOff>3950218</xdr:colOff>
      <xdr:row>10</xdr:row>
      <xdr:rowOff>1396969</xdr:rowOff>
    </xdr:to>
    <xdr:sp macro="" textlink="">
      <xdr:nvSpPr>
        <xdr:cNvPr id="6" name="Bulle narrative : rectangle à coins arrondis 5">
          <a:extLst>
            <a:ext uri="{FF2B5EF4-FFF2-40B4-BE49-F238E27FC236}">
              <a16:creationId xmlns:a16="http://schemas.microsoft.com/office/drawing/2014/main" id="{83BB7919-EC19-404A-94A3-BA8978B67243}"/>
            </a:ext>
          </a:extLst>
        </xdr:cNvPr>
        <xdr:cNvSpPr/>
      </xdr:nvSpPr>
      <xdr:spPr>
        <a:xfrm>
          <a:off x="60712" y="4933541"/>
          <a:ext cx="4676271" cy="1536443"/>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r-FR" sz="900">
              <a:solidFill>
                <a:sysClr val="windowText" lastClr="000000"/>
              </a:solidFill>
            </a:rPr>
            <a:t>A compléter pour chaque patient "Oui/Non/Ne sait pas/Non concerné"</a:t>
          </a:r>
        </a:p>
        <a:p>
          <a:pPr algn="l"/>
          <a:r>
            <a:rPr lang="fr-FR" sz="900">
              <a:solidFill>
                <a:sysClr val="windowText" lastClr="000000"/>
              </a:solidFill>
            </a:rPr>
            <a:t>1- "Oui": le patient est concerné par la pathologie et le MPI ou la situation est retrouvé dans la prescription</a:t>
          </a:r>
        </a:p>
        <a:p>
          <a:pPr algn="l"/>
          <a:r>
            <a:rPr lang="fr-FR" sz="900">
              <a:solidFill>
                <a:sysClr val="windowText" lastClr="000000"/>
              </a:solidFill>
            </a:rPr>
            <a:t>2- "Non": le patient est concerné par la pathologie et le MPI ou la situation n'est pas retrouvé dans la prescription</a:t>
          </a:r>
        </a:p>
        <a:p>
          <a:pPr algn="l"/>
          <a:r>
            <a:rPr lang="fr-FR" sz="900">
              <a:solidFill>
                <a:sysClr val="windowText" lastClr="000000"/>
              </a:solidFill>
            </a:rPr>
            <a:t>3 - "Ne Sait Pas" : le MPI est retrouvé dans la prescription mais vous ne disposez pas d'information sur la pathologie ou sur la situation (ex : durée)</a:t>
          </a:r>
        </a:p>
        <a:p>
          <a:pPr algn="l"/>
          <a:r>
            <a:rPr lang="fr-FR" sz="900">
              <a:solidFill>
                <a:sysClr val="windowText" lastClr="000000"/>
              </a:solidFill>
            </a:rPr>
            <a:t>4 - "Non concerné" : le patient n'est pas concerné par la pathologie et par ce MPI ou cette situation</a:t>
          </a:r>
        </a:p>
      </xdr:txBody>
    </xdr:sp>
    <xdr:clientData/>
  </xdr:twoCellAnchor>
  <xdr:twoCellAnchor editAs="oneCell">
    <xdr:from>
      <xdr:col>0</xdr:col>
      <xdr:colOff>596265</xdr:colOff>
      <xdr:row>0</xdr:row>
      <xdr:rowOff>63028</xdr:rowOff>
    </xdr:from>
    <xdr:to>
      <xdr:col>1</xdr:col>
      <xdr:colOff>2002155</xdr:colOff>
      <xdr:row>0</xdr:row>
      <xdr:rowOff>873537</xdr:rowOff>
    </xdr:to>
    <xdr:pic>
      <xdr:nvPicPr>
        <xdr:cNvPr id="8" name="Image 7" descr="Une image contenant Police, Graphique, graphisme, logo&#10;&#10;Description générée automatiquement">
          <a:extLst>
            <a:ext uri="{FF2B5EF4-FFF2-40B4-BE49-F238E27FC236}">
              <a16:creationId xmlns:a16="http://schemas.microsoft.com/office/drawing/2014/main" id="{E78436DF-5724-42E7-8E0C-27DFD7E88D4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92455" y="59218"/>
          <a:ext cx="2200275" cy="814319"/>
        </a:xfrm>
        <a:prstGeom prst="rect">
          <a:avLst/>
        </a:prstGeom>
      </xdr:spPr>
    </xdr:pic>
    <xdr:clientData/>
  </xdr:twoCellAnchor>
  <xdr:twoCellAnchor>
    <xdr:from>
      <xdr:col>7</xdr:col>
      <xdr:colOff>1292691</xdr:colOff>
      <xdr:row>76</xdr:row>
      <xdr:rowOff>35719</xdr:rowOff>
    </xdr:from>
    <xdr:to>
      <xdr:col>10</xdr:col>
      <xdr:colOff>1908021</xdr:colOff>
      <xdr:row>76</xdr:row>
      <xdr:rowOff>980109</xdr:rowOff>
    </xdr:to>
    <xdr:pic>
      <xdr:nvPicPr>
        <xdr:cNvPr id="9" name="Image 8" descr="Une image contenant texte, capture d’écran, logiciel, Icône d’ordinateur&#10;&#10;Description générée automatiquement">
          <a:extLst>
            <a:ext uri="{FF2B5EF4-FFF2-40B4-BE49-F238E27FC236}">
              <a16:creationId xmlns:a16="http://schemas.microsoft.com/office/drawing/2014/main" id="{1E97CFBA-A5CC-4FA1-9334-97CE1DD1A610}"/>
            </a:ext>
          </a:extLst>
        </xdr:cNvPr>
        <xdr:cNvPicPr>
          <a:picLocks noChangeAspect="1"/>
        </xdr:cNvPicPr>
      </xdr:nvPicPr>
      <xdr:blipFill rotWithShape="1">
        <a:blip xmlns:r="http://schemas.openxmlformats.org/officeDocument/2006/relationships" r:embed="rId5"/>
        <a:srcRect l="52425" t="34782" r="13415" b="54493"/>
        <a:stretch/>
      </xdr:blipFill>
      <xdr:spPr>
        <a:xfrm>
          <a:off x="16837491" y="37583269"/>
          <a:ext cx="6511305" cy="942485"/>
        </a:xfrm>
        <a:prstGeom prst="rect">
          <a:avLst/>
        </a:prstGeom>
      </xdr:spPr>
    </xdr:pic>
    <xdr:clientData/>
  </xdr:twoCellAnchor>
  <xdr:twoCellAnchor>
    <xdr:from>
      <xdr:col>1</xdr:col>
      <xdr:colOff>172001</xdr:colOff>
      <xdr:row>80</xdr:row>
      <xdr:rowOff>58392</xdr:rowOff>
    </xdr:from>
    <xdr:to>
      <xdr:col>2</xdr:col>
      <xdr:colOff>2951115</xdr:colOff>
      <xdr:row>81</xdr:row>
      <xdr:rowOff>1145761</xdr:rowOff>
    </xdr:to>
    <xdr:sp macro="" textlink="">
      <xdr:nvSpPr>
        <xdr:cNvPr id="10" name="Bulle narrative : rectangle à coins arrondis 9">
          <a:extLst>
            <a:ext uri="{FF2B5EF4-FFF2-40B4-BE49-F238E27FC236}">
              <a16:creationId xmlns:a16="http://schemas.microsoft.com/office/drawing/2014/main" id="{449E510A-2B55-42CA-AD81-BAE29E35F6CE}"/>
            </a:ext>
          </a:extLst>
        </xdr:cNvPr>
        <xdr:cNvSpPr/>
      </xdr:nvSpPr>
      <xdr:spPr>
        <a:xfrm>
          <a:off x="958766" y="39935757"/>
          <a:ext cx="6806284" cy="1300729"/>
        </a:xfrm>
        <a:prstGeom prst="wedgeRoundRectCallout">
          <a:avLst>
            <a:gd name="adj1" fmla="val 54924"/>
            <a:gd name="adj2" fmla="val -43750"/>
            <a:gd name="adj3" fmla="val 16667"/>
          </a:avLst>
        </a:prstGeom>
        <a:solidFill>
          <a:srgbClr val="89EFDE"/>
        </a:solidFill>
        <a:ln>
          <a:solidFill>
            <a:srgbClr val="1CCAA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fr-FR" sz="1100">
              <a:solidFill>
                <a:sysClr val="windowText" lastClr="000000"/>
              </a:solidFill>
              <a:effectLst/>
              <a:latin typeface="+mn-lt"/>
              <a:ea typeface="+mn-ea"/>
              <a:cs typeface="+mn-cs"/>
            </a:rPr>
            <a:t>A compléter pour chaque patient "Oui/ Non/ Ne sait pas/ Non concerné"</a:t>
          </a:r>
          <a:endParaRPr lang="fr-FR" sz="1100">
            <a:solidFill>
              <a:sysClr val="windowText" lastClr="000000"/>
            </a:solidFill>
            <a:effectLst/>
          </a:endParaRPr>
        </a:p>
        <a:p>
          <a:r>
            <a:rPr lang="fr-FR" sz="1100">
              <a:solidFill>
                <a:sysClr val="windowText" lastClr="000000"/>
              </a:solidFill>
              <a:effectLst/>
              <a:latin typeface="+mn-lt"/>
              <a:ea typeface="+mn-ea"/>
              <a:cs typeface="+mn-cs"/>
            </a:rPr>
            <a:t>1-</a:t>
          </a:r>
          <a:r>
            <a:rPr lang="fr-FR" sz="1100" baseline="0">
              <a:solidFill>
                <a:sysClr val="windowText" lastClr="000000"/>
              </a:solidFill>
              <a:effectLst/>
              <a:latin typeface="+mn-lt"/>
              <a:ea typeface="+mn-ea"/>
              <a:cs typeface="+mn-cs"/>
            </a:rPr>
            <a:t> "Oui" : le patient est concerné par la pathologie et la situation clinique nécessiterait potentiellement un traitement (omission)</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2- "Non" : le patient est concerné par la pathologie et la situation clinique est traitée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3- "Ne sait pas" :  Vous ne disposez pas d'information sur la pathologie ou sur la situation </a:t>
          </a:r>
          <a:endParaRPr lang="fr-FR" sz="1100">
            <a:solidFill>
              <a:sysClr val="windowText" lastClr="000000"/>
            </a:solidFill>
            <a:effectLst/>
          </a:endParaRPr>
        </a:p>
        <a:p>
          <a:r>
            <a:rPr lang="fr-FR" sz="1100" baseline="0">
              <a:solidFill>
                <a:sysClr val="windowText" lastClr="000000"/>
              </a:solidFill>
              <a:effectLst/>
              <a:latin typeface="+mn-lt"/>
              <a:ea typeface="+mn-ea"/>
              <a:cs typeface="+mn-cs"/>
            </a:rPr>
            <a:t>4- "Non concerné" : le patient n'est pas concerné par la pathologie et donc par cette potentielle omission</a:t>
          </a:r>
          <a:endParaRPr lang="fr-FR" sz="1100">
            <a:solidFill>
              <a:sysClr val="windowText" lastClr="000000"/>
            </a:solidFill>
            <a:effectLst/>
          </a:endParaRPr>
        </a:p>
        <a:p>
          <a:pPr algn="l"/>
          <a:endParaRPr lang="fr-FR" sz="900">
            <a:solidFill>
              <a:sysClr val="windowText" lastClr="000000"/>
            </a:solidFill>
          </a:endParaRPr>
        </a:p>
      </xdr:txBody>
    </xdr:sp>
    <xdr:clientData/>
  </xdr:twoCellAnchor>
  <xdr:twoCellAnchor editAs="oneCell">
    <xdr:from>
      <xdr:col>0</xdr:col>
      <xdr:colOff>449035</xdr:colOff>
      <xdr:row>76</xdr:row>
      <xdr:rowOff>81643</xdr:rowOff>
    </xdr:from>
    <xdr:to>
      <xdr:col>1</xdr:col>
      <xdr:colOff>1847305</xdr:colOff>
      <xdr:row>76</xdr:row>
      <xdr:rowOff>895962</xdr:rowOff>
    </xdr:to>
    <xdr:pic>
      <xdr:nvPicPr>
        <xdr:cNvPr id="11" name="Image 10" descr="Une image contenant Police, Graphique, graphisme, logo&#10;&#10;Description générée automatiquement">
          <a:extLst>
            <a:ext uri="{FF2B5EF4-FFF2-40B4-BE49-F238E27FC236}">
              <a16:creationId xmlns:a16="http://schemas.microsoft.com/office/drawing/2014/main" id="{9F519FB5-EE97-4116-9790-2C70AD7D48A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7130" y="37631098"/>
          <a:ext cx="2190750" cy="812414"/>
        </a:xfrm>
        <a:prstGeom prst="rect">
          <a:avLst/>
        </a:prstGeom>
      </xdr:spPr>
    </xdr:pic>
    <xdr:clientData/>
  </xdr:twoCellAnchor>
  <xdr:twoCellAnchor>
    <xdr:from>
      <xdr:col>6</xdr:col>
      <xdr:colOff>1446530</xdr:colOff>
      <xdr:row>1</xdr:row>
      <xdr:rowOff>83185</xdr:rowOff>
    </xdr:from>
    <xdr:to>
      <xdr:col>7</xdr:col>
      <xdr:colOff>2216050</xdr:colOff>
      <xdr:row>2</xdr:row>
      <xdr:rowOff>414019</xdr:rowOff>
    </xdr:to>
    <xdr:sp macro="" textlink="">
      <xdr:nvSpPr>
        <xdr:cNvPr id="12" name="Bulle narrative : rectangle à coins arrondis 11">
          <a:extLst>
            <a:ext uri="{FF2B5EF4-FFF2-40B4-BE49-F238E27FC236}">
              <a16:creationId xmlns:a16="http://schemas.microsoft.com/office/drawing/2014/main" id="{D378F23C-427B-491E-8B13-19DCE79AF21F}"/>
            </a:ext>
          </a:extLst>
        </xdr:cNvPr>
        <xdr:cNvSpPr/>
      </xdr:nvSpPr>
      <xdr:spPr>
        <a:xfrm>
          <a:off x="14924405" y="1037590"/>
          <a:ext cx="2838350" cy="708024"/>
        </a:xfrm>
        <a:prstGeom prst="wedgeRoundRectCallout">
          <a:avLst>
            <a:gd name="adj1" fmla="val -43501"/>
            <a:gd name="adj2" fmla="val 67354"/>
            <a:gd name="adj3" fmla="val 16667"/>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400" b="1">
              <a:solidFill>
                <a:sysClr val="windowText" lastClr="000000"/>
              </a:solidFill>
              <a:latin typeface="Comic Sans MS" panose="030F0702030302020204" pitchFamily="66" charset="0"/>
            </a:rPr>
            <a:t>Cellule G4 à remplir obligatoirement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QUIPE/Catherine/Synthese%20CAQES/base%20coordonn&#233;es/ETABLISSEMENTS%20CAQES-%20coordonn&#233;es-autorisations-24-07-2017%20V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omeditaquitaine-my.sharepoint.com/OMEDIT%202022/CAQES%202%20-%20GRILLE%20EVALUATION/AUDITS/ANTIBIOTIQUES/GRILLE%20AUDIT/Audit%20ATB%207j_focus%20IU_OMEDIT%20NAG17112022%20vMD_BM29.1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 10 07 17"/>
      <sheetName val="ES CBUMPP"/>
      <sheetName val="catpsy"/>
      <sheetName val="cat"/>
      <sheetName val="FLESCQ"/>
      <sheetName val="Feuil2"/>
      <sheetName val="PHEV"/>
      <sheetName val="ETABLISSEMENTS CAQES- coordonné"/>
    </sheetNames>
    <sheetDataSet>
      <sheetData sheetId="0"/>
      <sheetData sheetId="1">
        <row r="3">
          <cell r="B3">
            <v>160013207</v>
          </cell>
          <cell r="C3" t="str">
            <v>CENTRE CLINICAL SA</v>
          </cell>
          <cell r="D3">
            <v>160013207</v>
          </cell>
          <cell r="E3"/>
          <cell r="F3">
            <v>160001632</v>
          </cell>
          <cell r="G3"/>
          <cell r="H3" t="str">
            <v>Privé</v>
          </cell>
          <cell r="I3" t="str">
            <v>CL &gt;100 LP</v>
          </cell>
          <cell r="J3" t="str">
            <v>CL MCO &gt; 100</v>
          </cell>
          <cell r="K3" t="str">
            <v>Oui</v>
          </cell>
          <cell r="L3">
            <v>216</v>
          </cell>
          <cell r="M3" t="str">
            <v>Oui</v>
          </cell>
          <cell r="N3" t="str">
            <v>Oui</v>
          </cell>
          <cell r="O3" t="str">
            <v>Oui</v>
          </cell>
          <cell r="P3" t="str">
            <v>Non</v>
          </cell>
          <cell r="Q3">
            <v>0</v>
          </cell>
          <cell r="R3" t="str">
            <v>Non</v>
          </cell>
          <cell r="S3">
            <v>0</v>
          </cell>
          <cell r="T3" t="str">
            <v>Non</v>
          </cell>
          <cell r="U3">
            <v>0</v>
          </cell>
          <cell r="V3" t="str">
            <v>Non</v>
          </cell>
          <cell r="W3">
            <v>0</v>
          </cell>
          <cell r="X3" t="str">
            <v>Non</v>
          </cell>
          <cell r="Y3">
            <v>0</v>
          </cell>
          <cell r="Z3" t="str">
            <v>Non</v>
          </cell>
          <cell r="AA3" t="str">
            <v>Oui</v>
          </cell>
          <cell r="AB3" t="str">
            <v>Non</v>
          </cell>
          <cell r="AC3" t="str">
            <v>OUI - AUTORISE</v>
          </cell>
          <cell r="AD3" t="str">
            <v>Non</v>
          </cell>
          <cell r="AE3" t="str">
            <v>Non</v>
          </cell>
          <cell r="AF3" t="str">
            <v>Non</v>
          </cell>
          <cell r="AG3" t="str">
            <v>Non</v>
          </cell>
          <cell r="AH3" t="str">
            <v>non</v>
          </cell>
          <cell r="AI3" t="str">
            <v>Non</v>
          </cell>
          <cell r="AJ3" t="str">
            <v>Non</v>
          </cell>
          <cell r="AK3" t="str">
            <v>Non</v>
          </cell>
          <cell r="AL3" t="str">
            <v>Non</v>
          </cell>
          <cell r="AM3" t="str">
            <v>Oui</v>
          </cell>
          <cell r="AN3" t="str">
            <v>Non</v>
          </cell>
          <cell r="AO3" t="str">
            <v>Oui</v>
          </cell>
        </row>
        <row r="4">
          <cell r="B4">
            <v>160000451</v>
          </cell>
          <cell r="C4" t="str">
            <v>Centre Hospitalier Angoulème</v>
          </cell>
          <cell r="D4">
            <v>160000253</v>
          </cell>
          <cell r="E4" t="str">
            <v>3 ET concernés CPOM (cas d'ET multiples)
N°1-160006359
N°2-160013835
N°3-160000253
4 EHPAD rattachés 160006987-160014403-160006961-160002127</v>
          </cell>
          <cell r="F4">
            <v>160000451</v>
          </cell>
          <cell r="G4" t="str">
            <v>GHT de la Charente</v>
          </cell>
          <cell r="H4" t="str">
            <v>Public</v>
          </cell>
          <cell r="I4" t="str">
            <v>CH &gt;300 LP</v>
          </cell>
          <cell r="J4" t="str">
            <v>CH MCO &gt; 300</v>
          </cell>
          <cell r="K4" t="str">
            <v>Oui</v>
          </cell>
          <cell r="L4">
            <v>481</v>
          </cell>
          <cell r="M4" t="str">
            <v>Oui</v>
          </cell>
          <cell r="N4" t="str">
            <v>Oui</v>
          </cell>
          <cell r="O4" t="str">
            <v>Oui</v>
          </cell>
          <cell r="P4" t="str">
            <v>Non</v>
          </cell>
          <cell r="Q4">
            <v>0</v>
          </cell>
          <cell r="R4" t="str">
            <v>Oui</v>
          </cell>
          <cell r="S4">
            <v>23</v>
          </cell>
          <cell r="T4" t="str">
            <v>Non</v>
          </cell>
          <cell r="U4">
            <v>0</v>
          </cell>
          <cell r="V4" t="str">
            <v>Oui</v>
          </cell>
          <cell r="W4">
            <v>72</v>
          </cell>
          <cell r="X4" t="str">
            <v>Oui</v>
          </cell>
          <cell r="Y4">
            <v>30</v>
          </cell>
          <cell r="Z4" t="str">
            <v>Oui</v>
          </cell>
          <cell r="AA4" t="str">
            <v>Oui</v>
          </cell>
          <cell r="AB4" t="str">
            <v>Oui</v>
          </cell>
          <cell r="AC4" t="str">
            <v>OUI - AUTORISE</v>
          </cell>
          <cell r="AD4" t="str">
            <v>Non</v>
          </cell>
          <cell r="AE4" t="str">
            <v>Non</v>
          </cell>
          <cell r="AF4" t="str">
            <v>Non</v>
          </cell>
          <cell r="AG4" t="str">
            <v>Oui</v>
          </cell>
          <cell r="AH4" t="str">
            <v>Non</v>
          </cell>
          <cell r="AI4" t="str">
            <v>Non</v>
          </cell>
          <cell r="AJ4" t="str">
            <v>Non</v>
          </cell>
          <cell r="AK4" t="str">
            <v>Oui</v>
          </cell>
          <cell r="AL4" t="str">
            <v>Non</v>
          </cell>
          <cell r="AM4" t="str">
            <v>Oui</v>
          </cell>
          <cell r="AN4" t="str">
            <v>Non</v>
          </cell>
          <cell r="AO4" t="str">
            <v>Oui</v>
          </cell>
        </row>
        <row r="5">
          <cell r="B5">
            <v>160000493</v>
          </cell>
          <cell r="C5" t="str">
            <v>CENTRE HOSPITALIER DE RUFFEC</v>
          </cell>
          <cell r="D5">
            <v>160000337</v>
          </cell>
          <cell r="E5" t="str">
            <v>2 ET concernés CPOM (cas d'ET multiples)
N°1- 160006748
N°2- 160000337
1 EHPAD rattaché 160007571</v>
          </cell>
          <cell r="F5">
            <v>160000493</v>
          </cell>
          <cell r="G5" t="str">
            <v>GHT de la Charente</v>
          </cell>
          <cell r="H5" t="str">
            <v>Public</v>
          </cell>
          <cell r="I5" t="str">
            <v>CH &lt;300 LP</v>
          </cell>
          <cell r="J5" t="str">
            <v>CH MCO &lt; 300</v>
          </cell>
          <cell r="K5" t="str">
            <v>Oui</v>
          </cell>
          <cell r="L5">
            <v>36</v>
          </cell>
          <cell r="M5" t="str">
            <v>Oui</v>
          </cell>
          <cell r="N5" t="str">
            <v>Non</v>
          </cell>
          <cell r="O5" t="str">
            <v>Non</v>
          </cell>
          <cell r="P5" t="str">
            <v>Non</v>
          </cell>
          <cell r="Q5">
            <v>0</v>
          </cell>
          <cell r="R5" t="str">
            <v>Non</v>
          </cell>
          <cell r="S5">
            <v>0</v>
          </cell>
          <cell r="T5" t="str">
            <v>Non</v>
          </cell>
          <cell r="U5">
            <v>0</v>
          </cell>
          <cell r="V5" t="str">
            <v>Oui</v>
          </cell>
          <cell r="W5">
            <v>35</v>
          </cell>
          <cell r="X5" t="str">
            <v>Non</v>
          </cell>
          <cell r="Y5">
            <v>0</v>
          </cell>
          <cell r="Z5" t="str">
            <v>Oui</v>
          </cell>
          <cell r="AA5" t="str">
            <v>Oui</v>
          </cell>
          <cell r="AB5" t="str">
            <v>Non</v>
          </cell>
          <cell r="AC5" t="str">
            <v>NON</v>
          </cell>
          <cell r="AD5" t="str">
            <v>Non</v>
          </cell>
          <cell r="AE5" t="str">
            <v>Non</v>
          </cell>
          <cell r="AF5" t="str">
            <v>Non</v>
          </cell>
          <cell r="AG5" t="str">
            <v>Non</v>
          </cell>
          <cell r="AH5" t="str">
            <v>Non</v>
          </cell>
          <cell r="AI5" t="str">
            <v>Non</v>
          </cell>
          <cell r="AJ5" t="str">
            <v>Non</v>
          </cell>
          <cell r="AK5" t="str">
            <v>Non</v>
          </cell>
          <cell r="AL5" t="str">
            <v>Non</v>
          </cell>
          <cell r="AM5" t="str">
            <v>Non</v>
          </cell>
          <cell r="AN5" t="str">
            <v>Non</v>
          </cell>
          <cell r="AO5" t="str">
            <v>Oui</v>
          </cell>
        </row>
        <row r="6">
          <cell r="B6">
            <v>160006037</v>
          </cell>
          <cell r="C6" t="str">
            <v>CH SUD CHARENTE</v>
          </cell>
          <cell r="D6">
            <v>160000303</v>
          </cell>
          <cell r="E6" t="str">
            <v>3 ET concernés CPOM (cas d'ET multiples) 
N°1- 160000154 
N°2- 160009510
N°3- 160000303
1 EHPAD 160007803</v>
          </cell>
          <cell r="F6">
            <v>160006037</v>
          </cell>
          <cell r="G6" t="str">
            <v>GHT de la Charente</v>
          </cell>
          <cell r="H6" t="str">
            <v>Public</v>
          </cell>
          <cell r="I6" t="str">
            <v>CH &lt;300 LP</v>
          </cell>
          <cell r="J6" t="str">
            <v>CH SSR &gt; 100</v>
          </cell>
          <cell r="K6" t="str">
            <v>Oui</v>
          </cell>
          <cell r="L6">
            <v>57</v>
          </cell>
          <cell r="M6" t="str">
            <v>Oui</v>
          </cell>
          <cell r="N6" t="str">
            <v>Oui</v>
          </cell>
          <cell r="O6" t="str">
            <v>Oui</v>
          </cell>
          <cell r="P6" t="str">
            <v>Non</v>
          </cell>
          <cell r="Q6">
            <v>0</v>
          </cell>
          <cell r="R6" t="str">
            <v>Non</v>
          </cell>
          <cell r="S6">
            <v>0</v>
          </cell>
          <cell r="T6" t="str">
            <v>Non</v>
          </cell>
          <cell r="U6">
            <v>0</v>
          </cell>
          <cell r="V6" t="str">
            <v>Oui</v>
          </cell>
          <cell r="W6">
            <v>109</v>
          </cell>
          <cell r="X6" t="str">
            <v>Oui</v>
          </cell>
          <cell r="Y6">
            <v>80</v>
          </cell>
          <cell r="Z6" t="str">
            <v>Oui</v>
          </cell>
          <cell r="AA6" t="str">
            <v>Oui</v>
          </cell>
          <cell r="AB6" t="str">
            <v>Oui</v>
          </cell>
          <cell r="AC6" t="str">
            <v>NON</v>
          </cell>
          <cell r="AD6" t="str">
            <v>Non</v>
          </cell>
          <cell r="AE6" t="str">
            <v>Non</v>
          </cell>
          <cell r="AF6" t="str">
            <v>Non</v>
          </cell>
          <cell r="AG6" t="str">
            <v>Non</v>
          </cell>
          <cell r="AH6" t="str">
            <v>Non</v>
          </cell>
          <cell r="AI6" t="str">
            <v>Non</v>
          </cell>
          <cell r="AJ6" t="str">
            <v>Non</v>
          </cell>
          <cell r="AK6" t="str">
            <v>Non</v>
          </cell>
          <cell r="AL6" t="str">
            <v>Non</v>
          </cell>
          <cell r="AM6" t="str">
            <v>Non</v>
          </cell>
          <cell r="AN6" t="str">
            <v>Non</v>
          </cell>
          <cell r="AO6" t="str">
            <v>Oui</v>
          </cell>
        </row>
        <row r="7">
          <cell r="B7">
            <v>160014411</v>
          </cell>
          <cell r="C7" t="str">
            <v>CHI DU PAYS DE COGNAC</v>
          </cell>
          <cell r="D7">
            <v>160000261</v>
          </cell>
          <cell r="E7" t="str">
            <v>4 ET concernés CPOM (cas d'ET multiples)
N°1- 160013876
N°2- 160006409
N°3- 160015368
N°4- 160000261
3 EHPAD rattachés 160007563-160007456-160004503</v>
          </cell>
          <cell r="F7">
            <v>160014411</v>
          </cell>
          <cell r="G7" t="str">
            <v>GHT de la Charente</v>
          </cell>
          <cell r="H7" t="str">
            <v>Public</v>
          </cell>
          <cell r="I7" t="str">
            <v>CH &lt;300 LP</v>
          </cell>
          <cell r="J7" t="str">
            <v>CH MCO &lt; 300</v>
          </cell>
          <cell r="K7" t="str">
            <v>Oui</v>
          </cell>
          <cell r="L7">
            <v>120</v>
          </cell>
          <cell r="M7" t="str">
            <v>Oui</v>
          </cell>
          <cell r="N7" t="str">
            <v>Non</v>
          </cell>
          <cell r="O7" t="str">
            <v>Oui</v>
          </cell>
          <cell r="P7" t="str">
            <v>Non</v>
          </cell>
          <cell r="Q7">
            <v>0</v>
          </cell>
          <cell r="R7" t="str">
            <v>Non</v>
          </cell>
          <cell r="S7">
            <v>0</v>
          </cell>
          <cell r="T7" t="str">
            <v>Non</v>
          </cell>
          <cell r="U7">
            <v>0</v>
          </cell>
          <cell r="V7" t="str">
            <v>Oui</v>
          </cell>
          <cell r="W7">
            <v>40</v>
          </cell>
          <cell r="X7" t="str">
            <v>Oui</v>
          </cell>
          <cell r="Y7">
            <v>37</v>
          </cell>
          <cell r="Z7" t="str">
            <v>Oui</v>
          </cell>
          <cell r="AA7" t="str">
            <v>Oui</v>
          </cell>
          <cell r="AB7" t="str">
            <v>Oui</v>
          </cell>
          <cell r="AC7" t="str">
            <v>OUI - AUTORISE</v>
          </cell>
          <cell r="AD7" t="str">
            <v>Non</v>
          </cell>
          <cell r="AE7" t="str">
            <v>Non</v>
          </cell>
          <cell r="AF7" t="str">
            <v>Non</v>
          </cell>
          <cell r="AG7" t="str">
            <v>Non</v>
          </cell>
          <cell r="AH7" t="str">
            <v>non</v>
          </cell>
          <cell r="AI7" t="str">
            <v>Non</v>
          </cell>
          <cell r="AJ7" t="str">
            <v>Non</v>
          </cell>
          <cell r="AK7" t="str">
            <v>Non</v>
          </cell>
          <cell r="AL7" t="str">
            <v>Non</v>
          </cell>
          <cell r="AM7" t="str">
            <v>Oui</v>
          </cell>
          <cell r="AN7" t="str">
            <v>Non</v>
          </cell>
          <cell r="AO7" t="str">
            <v>Oui</v>
          </cell>
        </row>
        <row r="8">
          <cell r="B8">
            <v>160000279</v>
          </cell>
          <cell r="C8" t="str">
            <v>CLINIQUE DE COGNAC</v>
          </cell>
          <cell r="D8">
            <v>160000279</v>
          </cell>
          <cell r="E8"/>
          <cell r="F8">
            <v>160000212</v>
          </cell>
          <cell r="G8"/>
          <cell r="H8" t="str">
            <v>Privé</v>
          </cell>
          <cell r="I8" t="str">
            <v>CL &lt;100 LP</v>
          </cell>
          <cell r="J8" t="str">
            <v>CL MCO &lt; 100</v>
          </cell>
          <cell r="K8" t="str">
            <v>Oui</v>
          </cell>
          <cell r="L8">
            <v>66</v>
          </cell>
          <cell r="M8" t="str">
            <v>Non</v>
          </cell>
          <cell r="N8" t="str">
            <v>Oui</v>
          </cell>
          <cell r="O8" t="str">
            <v>Non</v>
          </cell>
          <cell r="P8" t="str">
            <v>Non</v>
          </cell>
          <cell r="Q8">
            <v>0</v>
          </cell>
          <cell r="R8" t="str">
            <v>Non</v>
          </cell>
          <cell r="S8">
            <v>0</v>
          </cell>
          <cell r="T8" t="str">
            <v>Non</v>
          </cell>
          <cell r="U8">
            <v>0</v>
          </cell>
          <cell r="V8" t="str">
            <v>Non</v>
          </cell>
          <cell r="W8">
            <v>0</v>
          </cell>
          <cell r="X8" t="str">
            <v>Non</v>
          </cell>
          <cell r="Y8">
            <v>0</v>
          </cell>
          <cell r="Z8" t="str">
            <v>Non</v>
          </cell>
          <cell r="AA8" t="str">
            <v>Oui</v>
          </cell>
          <cell r="AB8" t="str">
            <v>Non</v>
          </cell>
          <cell r="AC8" t="str">
            <v>NON</v>
          </cell>
          <cell r="AD8" t="str">
            <v>Non</v>
          </cell>
          <cell r="AE8" t="str">
            <v>Non</v>
          </cell>
          <cell r="AF8" t="str">
            <v>Non</v>
          </cell>
          <cell r="AG8" t="str">
            <v>Non</v>
          </cell>
          <cell r="AH8" t="str">
            <v>Non</v>
          </cell>
          <cell r="AI8" t="str">
            <v>Non</v>
          </cell>
          <cell r="AJ8" t="str">
            <v>Non</v>
          </cell>
          <cell r="AK8" t="str">
            <v>Non</v>
          </cell>
          <cell r="AL8" t="str">
            <v>Non</v>
          </cell>
          <cell r="AM8" t="str">
            <v>Oui</v>
          </cell>
          <cell r="AN8" t="str">
            <v>Non</v>
          </cell>
          <cell r="AO8" t="str">
            <v>Oui</v>
          </cell>
        </row>
        <row r="9">
          <cell r="B9">
            <v>160000170</v>
          </cell>
          <cell r="C9" t="str">
            <v>CLINIQUE SAINT-JOSEPH</v>
          </cell>
          <cell r="D9">
            <v>160000170</v>
          </cell>
          <cell r="E9"/>
          <cell r="F9">
            <v>160000204</v>
          </cell>
          <cell r="G9"/>
          <cell r="H9" t="str">
            <v>Privé</v>
          </cell>
          <cell r="I9" t="str">
            <v>CL &gt;100 LP</v>
          </cell>
          <cell r="J9" t="str">
            <v>CL MCO &gt; 100</v>
          </cell>
          <cell r="K9" t="str">
            <v>Oui</v>
          </cell>
          <cell r="L9">
            <v>110</v>
          </cell>
          <cell r="M9" t="str">
            <v>Non</v>
          </cell>
          <cell r="N9" t="str">
            <v>Oui</v>
          </cell>
          <cell r="O9" t="str">
            <v>Non</v>
          </cell>
          <cell r="P9" t="str">
            <v>Non</v>
          </cell>
          <cell r="Q9">
            <v>0</v>
          </cell>
          <cell r="R9" t="str">
            <v>Non</v>
          </cell>
          <cell r="S9">
            <v>0</v>
          </cell>
          <cell r="T9" t="str">
            <v>Non</v>
          </cell>
          <cell r="U9">
            <v>0</v>
          </cell>
          <cell r="V9" t="str">
            <v>Non</v>
          </cell>
          <cell r="W9">
            <v>0</v>
          </cell>
          <cell r="X9" t="str">
            <v>Non</v>
          </cell>
          <cell r="Y9">
            <v>0</v>
          </cell>
          <cell r="Z9" t="str">
            <v>Non</v>
          </cell>
          <cell r="AA9" t="str">
            <v>Oui</v>
          </cell>
          <cell r="AB9" t="str">
            <v>Non</v>
          </cell>
          <cell r="AC9" t="str">
            <v>NON</v>
          </cell>
          <cell r="AD9" t="str">
            <v>Non</v>
          </cell>
          <cell r="AE9" t="str">
            <v>Non</v>
          </cell>
          <cell r="AF9" t="str">
            <v>Non</v>
          </cell>
          <cell r="AG9" t="str">
            <v>Non</v>
          </cell>
          <cell r="AH9" t="str">
            <v>Non</v>
          </cell>
          <cell r="AI9" t="str">
            <v>Non</v>
          </cell>
          <cell r="AJ9" t="str">
            <v>Non</v>
          </cell>
          <cell r="AK9" t="str">
            <v>Non</v>
          </cell>
          <cell r="AL9" t="str">
            <v>Non</v>
          </cell>
          <cell r="AM9" t="str">
            <v>Oui</v>
          </cell>
          <cell r="AN9" t="str">
            <v>Non</v>
          </cell>
          <cell r="AO9" t="str">
            <v>Oui</v>
          </cell>
        </row>
        <row r="10">
          <cell r="B10">
            <v>160000485</v>
          </cell>
          <cell r="C10" t="str">
            <v>CTRE HOSPITALIER DE CONFOLENS</v>
          </cell>
          <cell r="D10">
            <v>160000311</v>
          </cell>
          <cell r="E10" t="str">
            <v>3 ET concernés CPOM (cas d'ET multiples)
N°1- 160006391
N°2- 160000311
N°3- 162214841
1 EHPAD rattaché 160004669</v>
          </cell>
          <cell r="F10">
            <v>160000485</v>
          </cell>
          <cell r="G10" t="str">
            <v>GHT de la Charente</v>
          </cell>
          <cell r="H10" t="str">
            <v>Public</v>
          </cell>
          <cell r="I10" t="str">
            <v>CH &lt;300 LP</v>
          </cell>
          <cell r="J10" t="str">
            <v>CH SSR &lt; 100</v>
          </cell>
          <cell r="K10" t="str">
            <v>Oui</v>
          </cell>
          <cell r="L10">
            <v>29</v>
          </cell>
          <cell r="M10" t="str">
            <v>Oui</v>
          </cell>
          <cell r="N10" t="str">
            <v>Non</v>
          </cell>
          <cell r="O10" t="str">
            <v>Non</v>
          </cell>
          <cell r="P10" t="str">
            <v>Non</v>
          </cell>
          <cell r="Q10">
            <v>0</v>
          </cell>
          <cell r="R10" t="str">
            <v>Non</v>
          </cell>
          <cell r="S10">
            <v>0</v>
          </cell>
          <cell r="T10" t="str">
            <v>Non</v>
          </cell>
          <cell r="U10">
            <v>0</v>
          </cell>
          <cell r="V10" t="str">
            <v>Oui</v>
          </cell>
          <cell r="W10">
            <v>25</v>
          </cell>
          <cell r="X10" t="str">
            <v>Oui</v>
          </cell>
          <cell r="Y10">
            <v>30</v>
          </cell>
          <cell r="Z10" t="str">
            <v>Oui</v>
          </cell>
          <cell r="AA10" t="str">
            <v>Oui</v>
          </cell>
          <cell r="AB10" t="str">
            <v>Oui</v>
          </cell>
          <cell r="AC10" t="str">
            <v>NON</v>
          </cell>
          <cell r="AD10" t="str">
            <v>Non</v>
          </cell>
          <cell r="AE10" t="str">
            <v>Non</v>
          </cell>
          <cell r="AF10" t="str">
            <v>Non</v>
          </cell>
          <cell r="AG10" t="str">
            <v>Non</v>
          </cell>
          <cell r="AH10" t="str">
            <v>non</v>
          </cell>
          <cell r="AI10" t="str">
            <v>Non</v>
          </cell>
          <cell r="AJ10" t="str">
            <v>Non</v>
          </cell>
          <cell r="AK10" t="str">
            <v>Non</v>
          </cell>
          <cell r="AL10" t="str">
            <v>Non</v>
          </cell>
          <cell r="AM10" t="str">
            <v>Non</v>
          </cell>
          <cell r="AN10" t="str">
            <v>Non</v>
          </cell>
          <cell r="AO10" t="str">
            <v>Oui</v>
          </cell>
        </row>
        <row r="11">
          <cell r="B11">
            <v>160002036</v>
          </cell>
          <cell r="C11" t="str">
            <v>HAD MUTUALISTE</v>
          </cell>
          <cell r="D11">
            <v>160002036</v>
          </cell>
          <cell r="E11" t="str">
            <v>1 ET concernés CPOM (cas d'ET multiples) 
N°1- 160002036
3 EHPAD rattachés : 160009916-160003760-160014924</v>
          </cell>
          <cell r="F11">
            <v>160009908</v>
          </cell>
          <cell r="G11"/>
          <cell r="H11" t="str">
            <v>ESPIC</v>
          </cell>
          <cell r="I11" t="str">
            <v>HAD</v>
          </cell>
          <cell r="J11" t="str">
            <v xml:space="preserve">CH HAD </v>
          </cell>
          <cell r="K11" t="str">
            <v>Non</v>
          </cell>
          <cell r="L11">
            <v>0</v>
          </cell>
          <cell r="M11" t="str">
            <v>Non</v>
          </cell>
          <cell r="N11" t="str">
            <v>Non</v>
          </cell>
          <cell r="O11" t="str">
            <v>Non</v>
          </cell>
          <cell r="P11" t="str">
            <v>Oui</v>
          </cell>
          <cell r="Q11">
            <v>90</v>
          </cell>
          <cell r="R11" t="str">
            <v>Non</v>
          </cell>
          <cell r="S11">
            <v>0</v>
          </cell>
          <cell r="T11" t="str">
            <v>Non</v>
          </cell>
          <cell r="U11">
            <v>0</v>
          </cell>
          <cell r="V11" t="str">
            <v>Non</v>
          </cell>
          <cell r="W11">
            <v>0</v>
          </cell>
          <cell r="X11" t="str">
            <v>Non</v>
          </cell>
          <cell r="Y11">
            <v>0</v>
          </cell>
          <cell r="Z11"/>
          <cell r="AA11" t="str">
            <v>Non</v>
          </cell>
          <cell r="AB11" t="str">
            <v>Non</v>
          </cell>
          <cell r="AC11" t="str">
            <v>NON</v>
          </cell>
          <cell r="AD11"/>
          <cell r="AE11"/>
          <cell r="AF11"/>
          <cell r="AG11"/>
          <cell r="AH11"/>
          <cell r="AI11"/>
          <cell r="AJ11"/>
          <cell r="AK11"/>
          <cell r="AL11"/>
          <cell r="AM11"/>
          <cell r="AN11"/>
          <cell r="AO11" t="str">
            <v>Oui</v>
          </cell>
        </row>
        <row r="12">
          <cell r="B12">
            <v>170780563</v>
          </cell>
          <cell r="C12" t="str">
            <v>ETAB. DE SOINS PLURIDISCIPLIN. PASTEUR</v>
          </cell>
          <cell r="D12">
            <v>170780563</v>
          </cell>
          <cell r="E12"/>
          <cell r="F12">
            <v>170000251</v>
          </cell>
          <cell r="G12"/>
          <cell r="H12" t="str">
            <v>Privé</v>
          </cell>
          <cell r="I12" t="str">
            <v>CL &gt;100 LP</v>
          </cell>
          <cell r="J12" t="str">
            <v>CL MCO &gt; 100</v>
          </cell>
          <cell r="K12" t="str">
            <v>Oui</v>
          </cell>
          <cell r="L12">
            <v>127</v>
          </cell>
          <cell r="M12" t="str">
            <v>Non</v>
          </cell>
          <cell r="N12" t="str">
            <v>Oui</v>
          </cell>
          <cell r="O12" t="str">
            <v>Non</v>
          </cell>
          <cell r="P12" t="str">
            <v>Non</v>
          </cell>
          <cell r="Q12">
            <v>0</v>
          </cell>
          <cell r="R12" t="str">
            <v>Non</v>
          </cell>
          <cell r="S12">
            <v>0</v>
          </cell>
          <cell r="T12" t="str">
            <v>Non</v>
          </cell>
          <cell r="U12">
            <v>0</v>
          </cell>
          <cell r="V12" t="str">
            <v>Non</v>
          </cell>
          <cell r="W12">
            <v>0</v>
          </cell>
          <cell r="X12" t="str">
            <v>Non</v>
          </cell>
          <cell r="Y12">
            <v>0</v>
          </cell>
          <cell r="Z12" t="str">
            <v>Non</v>
          </cell>
          <cell r="AA12" t="str">
            <v>Oui</v>
          </cell>
          <cell r="AB12" t="str">
            <v>Non</v>
          </cell>
          <cell r="AC12" t="str">
            <v>NON</v>
          </cell>
          <cell r="AD12" t="str">
            <v>Non</v>
          </cell>
          <cell r="AE12" t="str">
            <v>Non</v>
          </cell>
          <cell r="AF12" t="str">
            <v>Non</v>
          </cell>
          <cell r="AG12" t="str">
            <v>Non</v>
          </cell>
          <cell r="AH12" t="str">
            <v>non</v>
          </cell>
          <cell r="AI12" t="str">
            <v>Non</v>
          </cell>
          <cell r="AJ12" t="str">
            <v>Non</v>
          </cell>
          <cell r="AK12" t="str">
            <v>Non</v>
          </cell>
          <cell r="AL12" t="str">
            <v>Non</v>
          </cell>
          <cell r="AM12" t="str">
            <v>Oui</v>
          </cell>
          <cell r="AN12" t="str">
            <v>Non</v>
          </cell>
          <cell r="AO12" t="str">
            <v>Oui</v>
          </cell>
        </row>
        <row r="13">
          <cell r="B13">
            <v>170780613</v>
          </cell>
          <cell r="C13" t="str">
            <v>CLINIQUE DU MAIL SAS</v>
          </cell>
          <cell r="D13">
            <v>170780613</v>
          </cell>
          <cell r="E13"/>
          <cell r="F13">
            <v>170000277</v>
          </cell>
          <cell r="G13"/>
          <cell r="H13" t="str">
            <v>Privé</v>
          </cell>
          <cell r="I13" t="str">
            <v>CL &lt;100 LP</v>
          </cell>
          <cell r="J13" t="str">
            <v>CL MCO &lt; 100</v>
          </cell>
          <cell r="K13" t="str">
            <v>Oui</v>
          </cell>
          <cell r="L13">
            <v>92</v>
          </cell>
          <cell r="M13" t="str">
            <v>Non</v>
          </cell>
          <cell r="N13" t="str">
            <v>Oui</v>
          </cell>
          <cell r="O13" t="str">
            <v>Oui</v>
          </cell>
          <cell r="P13" t="str">
            <v>Non</v>
          </cell>
          <cell r="Q13">
            <v>0</v>
          </cell>
          <cell r="R13" t="str">
            <v>Non</v>
          </cell>
          <cell r="S13">
            <v>0</v>
          </cell>
          <cell r="T13" t="str">
            <v>Non</v>
          </cell>
          <cell r="U13">
            <v>0</v>
          </cell>
          <cell r="V13" t="str">
            <v>Non</v>
          </cell>
          <cell r="W13">
            <v>0</v>
          </cell>
          <cell r="X13" t="str">
            <v>Non</v>
          </cell>
          <cell r="Y13">
            <v>0</v>
          </cell>
          <cell r="Z13" t="str">
            <v>Non</v>
          </cell>
          <cell r="AA13" t="str">
            <v>Oui</v>
          </cell>
          <cell r="AB13" t="str">
            <v>Non</v>
          </cell>
          <cell r="AC13" t="str">
            <v>OUI - ASSOCIE</v>
          </cell>
          <cell r="AD13" t="str">
            <v>Non</v>
          </cell>
          <cell r="AE13" t="str">
            <v>Non</v>
          </cell>
          <cell r="AF13" t="str">
            <v>Non</v>
          </cell>
          <cell r="AG13" t="str">
            <v>Non</v>
          </cell>
          <cell r="AH13" t="str">
            <v>Non</v>
          </cell>
          <cell r="AI13" t="str">
            <v>Non</v>
          </cell>
          <cell r="AJ13" t="str">
            <v>Non</v>
          </cell>
          <cell r="AK13" t="str">
            <v>Non</v>
          </cell>
          <cell r="AL13" t="str">
            <v>Oui</v>
          </cell>
          <cell r="AM13" t="str">
            <v>Oui</v>
          </cell>
          <cell r="AN13" t="str">
            <v>Non</v>
          </cell>
          <cell r="AO13" t="str">
            <v>Oui</v>
          </cell>
        </row>
        <row r="14">
          <cell r="B14">
            <v>170780621</v>
          </cell>
          <cell r="C14" t="str">
            <v>POLYCLINIQUE SAINT GEORGES</v>
          </cell>
          <cell r="D14">
            <v>170780621</v>
          </cell>
          <cell r="E14"/>
          <cell r="F14">
            <v>170000285</v>
          </cell>
          <cell r="G14"/>
          <cell r="H14" t="str">
            <v>Privé</v>
          </cell>
          <cell r="I14" t="str">
            <v>CL &gt;100 LP</v>
          </cell>
          <cell r="J14" t="str">
            <v>CL SSR &lt; 100</v>
          </cell>
          <cell r="K14" t="str">
            <v>Oui</v>
          </cell>
          <cell r="L14">
            <v>57</v>
          </cell>
          <cell r="M14" t="str">
            <v>Non</v>
          </cell>
          <cell r="N14" t="str">
            <v>Oui</v>
          </cell>
          <cell r="O14" t="str">
            <v>Non</v>
          </cell>
          <cell r="P14" t="str">
            <v>Non</v>
          </cell>
          <cell r="Q14">
            <v>0</v>
          </cell>
          <cell r="R14" t="str">
            <v>Non</v>
          </cell>
          <cell r="S14">
            <v>0</v>
          </cell>
          <cell r="T14" t="str">
            <v>Non</v>
          </cell>
          <cell r="U14">
            <v>0</v>
          </cell>
          <cell r="V14" t="str">
            <v>Oui</v>
          </cell>
          <cell r="W14">
            <v>69</v>
          </cell>
          <cell r="X14" t="str">
            <v>Non</v>
          </cell>
          <cell r="Y14">
            <v>0</v>
          </cell>
          <cell r="Z14" t="str">
            <v>Non</v>
          </cell>
          <cell r="AA14" t="str">
            <v>Oui</v>
          </cell>
          <cell r="AB14" t="str">
            <v>Non</v>
          </cell>
          <cell r="AC14" t="str">
            <v>NON</v>
          </cell>
          <cell r="AD14" t="str">
            <v>Non</v>
          </cell>
          <cell r="AE14" t="str">
            <v>Non</v>
          </cell>
          <cell r="AF14" t="str">
            <v>Non</v>
          </cell>
          <cell r="AG14" t="str">
            <v>Non</v>
          </cell>
          <cell r="AH14" t="str">
            <v>Non</v>
          </cell>
          <cell r="AI14" t="str">
            <v>Non</v>
          </cell>
          <cell r="AJ14" t="str">
            <v>Non</v>
          </cell>
          <cell r="AK14" t="str">
            <v>Non</v>
          </cell>
          <cell r="AL14" t="str">
            <v>Non</v>
          </cell>
          <cell r="AM14" t="str">
            <v>Oui</v>
          </cell>
          <cell r="AN14" t="str">
            <v>Non</v>
          </cell>
          <cell r="AO14" t="str">
            <v>Oui</v>
          </cell>
        </row>
        <row r="15">
          <cell r="B15">
            <v>170780647</v>
          </cell>
          <cell r="C15" t="str">
            <v>CLINIQUE RICHELIEU</v>
          </cell>
          <cell r="D15">
            <v>170780647</v>
          </cell>
          <cell r="E15"/>
          <cell r="F15">
            <v>170000301</v>
          </cell>
          <cell r="G15"/>
          <cell r="H15" t="str">
            <v>Privé</v>
          </cell>
          <cell r="I15" t="str">
            <v>CL &lt;100 LP</v>
          </cell>
          <cell r="J15" t="str">
            <v>CL MCO &lt; 100</v>
          </cell>
          <cell r="K15" t="str">
            <v>Oui</v>
          </cell>
          <cell r="L15">
            <v>76</v>
          </cell>
          <cell r="M15" t="str">
            <v>Non</v>
          </cell>
          <cell r="N15" t="str">
            <v>Oui</v>
          </cell>
          <cell r="O15" t="str">
            <v>Non</v>
          </cell>
          <cell r="P15" t="str">
            <v>Non</v>
          </cell>
          <cell r="Q15">
            <v>0</v>
          </cell>
          <cell r="R15" t="str">
            <v>Non</v>
          </cell>
          <cell r="S15">
            <v>0</v>
          </cell>
          <cell r="T15" t="str">
            <v>Non</v>
          </cell>
          <cell r="U15">
            <v>0</v>
          </cell>
          <cell r="V15" t="str">
            <v>Non</v>
          </cell>
          <cell r="W15">
            <v>0</v>
          </cell>
          <cell r="X15" t="str">
            <v>Non</v>
          </cell>
          <cell r="Y15">
            <v>0</v>
          </cell>
          <cell r="Z15" t="str">
            <v>Non</v>
          </cell>
          <cell r="AA15" t="str">
            <v>Oui</v>
          </cell>
          <cell r="AB15" t="str">
            <v>Non</v>
          </cell>
          <cell r="AC15" t="str">
            <v>NON</v>
          </cell>
          <cell r="AD15" t="str">
            <v>Non</v>
          </cell>
          <cell r="AE15" t="str">
            <v>Non</v>
          </cell>
          <cell r="AF15" t="str">
            <v>Non</v>
          </cell>
          <cell r="AG15" t="str">
            <v>Non</v>
          </cell>
          <cell r="AH15" t="str">
            <v>Non</v>
          </cell>
          <cell r="AI15" t="str">
            <v>Non</v>
          </cell>
          <cell r="AJ15" t="str">
            <v>Non</v>
          </cell>
          <cell r="AK15" t="str">
            <v>Non</v>
          </cell>
          <cell r="AL15" t="str">
            <v>Non</v>
          </cell>
          <cell r="AM15" t="str">
            <v>Oui</v>
          </cell>
          <cell r="AN15" t="str">
            <v>Non</v>
          </cell>
          <cell r="AO15" t="str">
            <v>Oui</v>
          </cell>
        </row>
        <row r="16">
          <cell r="B16">
            <v>170000988</v>
          </cell>
          <cell r="C16" t="str">
            <v>A.D.A. 17</v>
          </cell>
          <cell r="D16">
            <v>170785059</v>
          </cell>
          <cell r="E16" t="str">
            <v>6 ET concernés CPOM (cas d'ET multiples)
N°1- 170785059
N°2- 170794929
N°3- 170802656
N°4 -170792212
N°5- 170795165
N°6- 170804090</v>
          </cell>
          <cell r="F16">
            <v>170000988</v>
          </cell>
          <cell r="G16"/>
          <cell r="H16" t="str">
            <v>Privé</v>
          </cell>
          <cell r="I16" t="str">
            <v>DIALYSE</v>
          </cell>
          <cell r="J16" t="str">
            <v>CL DIALYSE</v>
          </cell>
          <cell r="K16" t="str">
            <v>Non</v>
          </cell>
          <cell r="L16">
            <v>0</v>
          </cell>
          <cell r="M16" t="str">
            <v>Non</v>
          </cell>
          <cell r="N16" t="str">
            <v>Non</v>
          </cell>
          <cell r="O16" t="str">
            <v>Non</v>
          </cell>
          <cell r="P16" t="str">
            <v>Non</v>
          </cell>
          <cell r="Q16">
            <v>0</v>
          </cell>
          <cell r="R16" t="str">
            <v>Oui</v>
          </cell>
          <cell r="S16">
            <v>67</v>
          </cell>
          <cell r="T16" t="str">
            <v>Non</v>
          </cell>
          <cell r="U16">
            <v>0</v>
          </cell>
          <cell r="V16" t="str">
            <v>Non</v>
          </cell>
          <cell r="W16">
            <v>0</v>
          </cell>
          <cell r="X16" t="str">
            <v>Non</v>
          </cell>
          <cell r="Y16">
            <v>0</v>
          </cell>
          <cell r="Z16" t="str">
            <v>Non</v>
          </cell>
          <cell r="AA16" t="str">
            <v>Oui</v>
          </cell>
          <cell r="AB16" t="str">
            <v>Non</v>
          </cell>
          <cell r="AC16" t="str">
            <v>NON</v>
          </cell>
          <cell r="AD16" t="str">
            <v>Non</v>
          </cell>
          <cell r="AE16" t="str">
            <v>Non</v>
          </cell>
          <cell r="AF16" t="str">
            <v>Non</v>
          </cell>
          <cell r="AG16" t="str">
            <v>Non</v>
          </cell>
          <cell r="AH16" t="str">
            <v>non</v>
          </cell>
          <cell r="AI16" t="str">
            <v>Non</v>
          </cell>
          <cell r="AJ16" t="str">
            <v>Non</v>
          </cell>
          <cell r="AK16" t="str">
            <v>Oui</v>
          </cell>
          <cell r="AL16" t="str">
            <v>Non</v>
          </cell>
          <cell r="AM16" t="str">
            <v>Non</v>
          </cell>
          <cell r="AN16" t="str">
            <v>Non</v>
          </cell>
          <cell r="AO16" t="str">
            <v>Oui</v>
          </cell>
        </row>
        <row r="17">
          <cell r="B17">
            <v>170780662</v>
          </cell>
          <cell r="C17" t="str">
            <v xml:space="preserve">Centre Médico-Chirurgical De L'Atlantique </v>
          </cell>
          <cell r="D17">
            <v>170780662</v>
          </cell>
          <cell r="E17"/>
          <cell r="F17">
            <v>170024053</v>
          </cell>
          <cell r="G17"/>
          <cell r="H17" t="str">
            <v>Privé</v>
          </cell>
          <cell r="I17" t="str">
            <v>CL &lt;100 LP</v>
          </cell>
          <cell r="J17" t="str">
            <v>CL MCO &lt; 100</v>
          </cell>
          <cell r="K17" t="str">
            <v>Oui</v>
          </cell>
          <cell r="L17">
            <v>80</v>
          </cell>
          <cell r="M17" t="str">
            <v>Non</v>
          </cell>
          <cell r="N17" t="str">
            <v>Oui</v>
          </cell>
          <cell r="O17" t="str">
            <v>Non</v>
          </cell>
          <cell r="P17" t="str">
            <v>Non</v>
          </cell>
          <cell r="Q17">
            <v>0</v>
          </cell>
          <cell r="R17" t="str">
            <v>Non</v>
          </cell>
          <cell r="S17">
            <v>0</v>
          </cell>
          <cell r="T17" t="str">
            <v>Non</v>
          </cell>
          <cell r="U17">
            <v>0</v>
          </cell>
          <cell r="V17" t="str">
            <v>Oui</v>
          </cell>
          <cell r="W17">
            <v>0</v>
          </cell>
          <cell r="X17" t="str">
            <v>Non</v>
          </cell>
          <cell r="Y17">
            <v>0</v>
          </cell>
          <cell r="Z17" t="str">
            <v>Non</v>
          </cell>
          <cell r="AA17" t="str">
            <v>Oui</v>
          </cell>
          <cell r="AB17" t="str">
            <v>Non</v>
          </cell>
          <cell r="AC17" t="str">
            <v>NON</v>
          </cell>
          <cell r="AD17" t="str">
            <v>Non</v>
          </cell>
          <cell r="AE17" t="str">
            <v>Non</v>
          </cell>
          <cell r="AF17" t="str">
            <v>Non</v>
          </cell>
          <cell r="AG17" t="str">
            <v>Non</v>
          </cell>
          <cell r="AH17" t="str">
            <v>non</v>
          </cell>
          <cell r="AI17" t="str">
            <v>Non</v>
          </cell>
          <cell r="AJ17" t="str">
            <v>Non</v>
          </cell>
          <cell r="AK17" t="str">
            <v>Non</v>
          </cell>
          <cell r="AL17" t="str">
            <v>Non</v>
          </cell>
          <cell r="AM17" t="str">
            <v>Oui</v>
          </cell>
          <cell r="AN17" t="str">
            <v>Non</v>
          </cell>
          <cell r="AO17" t="str">
            <v>Oui</v>
          </cell>
        </row>
        <row r="18">
          <cell r="B18">
            <v>170024194</v>
          </cell>
          <cell r="C18" t="str">
            <v xml:space="preserve"> CH GRPE HOSP. DE LA ROCHELLE-RE-AUNIS</v>
          </cell>
          <cell r="D18">
            <v>170000061</v>
          </cell>
          <cell r="E18" t="str">
            <v>16 ET concernés CPOM (cas d'ET multiples)
N°1- 170019921
N°2- 170782981 ; 170017644 ; 170017636
N°3- 170017685 ; 170786388 ; 1700117602 
170017552 ; 170017651 ;170017594
N°4- 170791321
N°5- 170000087 ; 170000111;170000061</v>
          </cell>
          <cell r="F18">
            <v>170024194</v>
          </cell>
          <cell r="G18" t="str">
            <v>GHT Atlantique 17</v>
          </cell>
          <cell r="H18" t="str">
            <v>Public</v>
          </cell>
          <cell r="I18" t="str">
            <v>CH &gt;300 LP</v>
          </cell>
          <cell r="J18" t="str">
            <v>CH MCO &gt; 300</v>
          </cell>
          <cell r="K18" t="str">
            <v>Oui</v>
          </cell>
          <cell r="L18">
            <v>692</v>
          </cell>
          <cell r="M18" t="str">
            <v>Oui</v>
          </cell>
          <cell r="N18" t="str">
            <v>Oui</v>
          </cell>
          <cell r="O18" t="str">
            <v>Oui</v>
          </cell>
          <cell r="P18" t="str">
            <v>Non</v>
          </cell>
          <cell r="Q18">
            <v>85</v>
          </cell>
          <cell r="R18" t="str">
            <v>Oui</v>
          </cell>
          <cell r="S18">
            <v>26</v>
          </cell>
          <cell r="T18" t="str">
            <v>Oui</v>
          </cell>
          <cell r="U18">
            <v>0</v>
          </cell>
          <cell r="V18" t="str">
            <v>Oui</v>
          </cell>
          <cell r="W18">
            <v>151</v>
          </cell>
          <cell r="X18" t="str">
            <v>Oui</v>
          </cell>
          <cell r="Y18">
            <v>0</v>
          </cell>
          <cell r="Z18" t="str">
            <v>Oui</v>
          </cell>
          <cell r="AA18" t="str">
            <v>Oui</v>
          </cell>
          <cell r="AB18" t="str">
            <v>Oui</v>
          </cell>
          <cell r="AC18" t="str">
            <v>OUI - AUTORISE</v>
          </cell>
          <cell r="AD18" t="str">
            <v>Non</v>
          </cell>
          <cell r="AE18" t="str">
            <v>Non</v>
          </cell>
          <cell r="AF18" t="str">
            <v>Non</v>
          </cell>
          <cell r="AG18" t="str">
            <v>Oui</v>
          </cell>
          <cell r="AH18" t="str">
            <v>Non</v>
          </cell>
          <cell r="AI18" t="str">
            <v>Non</v>
          </cell>
          <cell r="AJ18" t="str">
            <v>Non</v>
          </cell>
          <cell r="AK18" t="str">
            <v>Oui</v>
          </cell>
          <cell r="AL18" t="str">
            <v>Non</v>
          </cell>
          <cell r="AM18" t="str">
            <v>Oui</v>
          </cell>
          <cell r="AN18" t="str">
            <v>Non</v>
          </cell>
          <cell r="AO18" t="str">
            <v>Oui</v>
          </cell>
        </row>
        <row r="19">
          <cell r="B19">
            <v>170780050</v>
          </cell>
          <cell r="C19" t="str">
            <v>CENTRE HOSPITALIER JONZAC</v>
          </cell>
          <cell r="D19">
            <v>170000038</v>
          </cell>
          <cell r="E19" t="str">
            <v>4 ET concernés CPOM (cas d'ET multiples)
N°1- 170020945
N°2- 170019970
N°3- 170783146
N°4- 170000038
2 EHPAD rattachés 170783575-170788848</v>
          </cell>
          <cell r="F19">
            <v>170780050</v>
          </cell>
          <cell r="G19" t="str">
            <v>GHT de Saintonge</v>
          </cell>
          <cell r="H19" t="str">
            <v>Public</v>
          </cell>
          <cell r="I19" t="str">
            <v>CH &lt;300 LP</v>
          </cell>
          <cell r="J19" t="str">
            <v>CH MCO &lt; 300</v>
          </cell>
          <cell r="K19" t="str">
            <v>Oui</v>
          </cell>
          <cell r="L19">
            <v>98</v>
          </cell>
          <cell r="M19" t="str">
            <v>Oui</v>
          </cell>
          <cell r="N19" t="str">
            <v>Oui</v>
          </cell>
          <cell r="O19" t="str">
            <v>Non</v>
          </cell>
          <cell r="P19" t="str">
            <v>Non</v>
          </cell>
          <cell r="Q19">
            <v>0</v>
          </cell>
          <cell r="R19" t="str">
            <v>Non</v>
          </cell>
          <cell r="S19">
            <v>0</v>
          </cell>
          <cell r="T19" t="str">
            <v>Oui</v>
          </cell>
          <cell r="U19">
            <v>0</v>
          </cell>
          <cell r="V19" t="str">
            <v>Oui</v>
          </cell>
          <cell r="W19">
            <v>50</v>
          </cell>
          <cell r="X19" t="str">
            <v>Non</v>
          </cell>
          <cell r="Y19">
            <v>0</v>
          </cell>
          <cell r="Z19" t="str">
            <v>Oui</v>
          </cell>
          <cell r="AA19" t="str">
            <v>Oui</v>
          </cell>
          <cell r="AB19" t="str">
            <v>Oui</v>
          </cell>
          <cell r="AC19" t="str">
            <v>OUI - ASSOCIE</v>
          </cell>
          <cell r="AD19" t="str">
            <v>Non</v>
          </cell>
          <cell r="AE19" t="str">
            <v>Non</v>
          </cell>
          <cell r="AF19" t="str">
            <v>Non</v>
          </cell>
          <cell r="AG19" t="str">
            <v>Non</v>
          </cell>
          <cell r="AH19" t="str">
            <v>Non</v>
          </cell>
          <cell r="AI19" t="str">
            <v>Non</v>
          </cell>
          <cell r="AJ19" t="str">
            <v>Non</v>
          </cell>
          <cell r="AK19" t="str">
            <v>Non</v>
          </cell>
          <cell r="AL19" t="str">
            <v>Non</v>
          </cell>
          <cell r="AM19" t="str">
            <v>Oui</v>
          </cell>
          <cell r="AN19" t="str">
            <v>Non</v>
          </cell>
          <cell r="AO19" t="str">
            <v>Oui</v>
          </cell>
        </row>
        <row r="20">
          <cell r="B20">
            <v>170780167</v>
          </cell>
          <cell r="C20" t="str">
            <v>CH de Saint-Jean-D'Angely</v>
          </cell>
          <cell r="D20">
            <v>170000095</v>
          </cell>
          <cell r="E20" t="str">
            <v>2 ET concernés CPOM (cas d'ET multiples)
1-170022958
2-170000095
3 EHPAD rattachés 170783559-170022966-170791289-</v>
          </cell>
          <cell r="F20">
            <v>170780167</v>
          </cell>
          <cell r="G20" t="str">
            <v>GHT de Saintonge</v>
          </cell>
          <cell r="H20" t="str">
            <v>Public</v>
          </cell>
          <cell r="I20" t="str">
            <v>CH &lt;300 LP</v>
          </cell>
          <cell r="J20" t="str">
            <v>CH MCO &lt; 300</v>
          </cell>
          <cell r="K20" t="str">
            <v>Oui</v>
          </cell>
          <cell r="L20">
            <v>119</v>
          </cell>
          <cell r="M20" t="str">
            <v>Oui</v>
          </cell>
          <cell r="N20" t="str">
            <v>Oui</v>
          </cell>
          <cell r="O20" t="str">
            <v>Oui</v>
          </cell>
          <cell r="P20" t="str">
            <v>Non</v>
          </cell>
          <cell r="Q20">
            <v>0</v>
          </cell>
          <cell r="R20" t="str">
            <v>Non</v>
          </cell>
          <cell r="S20">
            <v>0</v>
          </cell>
          <cell r="T20" t="str">
            <v>Non</v>
          </cell>
          <cell r="U20">
            <v>0</v>
          </cell>
          <cell r="V20" t="str">
            <v>Oui</v>
          </cell>
          <cell r="W20">
            <v>83</v>
          </cell>
          <cell r="X20" t="str">
            <v>Non</v>
          </cell>
          <cell r="Y20">
            <v>0</v>
          </cell>
          <cell r="Z20" t="str">
            <v>Oui</v>
          </cell>
          <cell r="AA20" t="str">
            <v>Oui</v>
          </cell>
          <cell r="AB20" t="str">
            <v>Oui</v>
          </cell>
          <cell r="AC20" t="str">
            <v>NON</v>
          </cell>
          <cell r="AD20" t="str">
            <v>Non</v>
          </cell>
          <cell r="AE20" t="str">
            <v>Non</v>
          </cell>
          <cell r="AF20" t="str">
            <v>Non</v>
          </cell>
          <cell r="AG20" t="str">
            <v>Non</v>
          </cell>
          <cell r="AH20" t="str">
            <v>non</v>
          </cell>
          <cell r="AI20" t="str">
            <v>Non</v>
          </cell>
          <cell r="AJ20" t="str">
            <v>Non</v>
          </cell>
          <cell r="AK20" t="str">
            <v>Non</v>
          </cell>
          <cell r="AL20" t="str">
            <v>Non</v>
          </cell>
          <cell r="AM20" t="str">
            <v>Non</v>
          </cell>
          <cell r="AN20" t="str">
            <v>Non</v>
          </cell>
          <cell r="AO20" t="str">
            <v>Oui</v>
          </cell>
        </row>
        <row r="21">
          <cell r="B21">
            <v>170780175</v>
          </cell>
          <cell r="C21" t="str">
            <v>CTRE HOSP. DE SAINTONGE</v>
          </cell>
          <cell r="D21">
            <v>170000103</v>
          </cell>
          <cell r="E21" t="str">
            <v>8 ET concernés CPOM (cas d'ET multiples)
N°1- 170792220
N°2- 170786412
N°3- 170020986 ; 170021778 ; 170020994
170785661
N°4- 170000103
N°5-170019947</v>
          </cell>
          <cell r="F21">
            <v>170780175</v>
          </cell>
          <cell r="G21" t="str">
            <v>GHT de Saintonge</v>
          </cell>
          <cell r="H21" t="str">
            <v>Public</v>
          </cell>
          <cell r="I21" t="str">
            <v>CH &gt;300 LP</v>
          </cell>
          <cell r="J21" t="str">
            <v>CH MCO &gt; 300</v>
          </cell>
          <cell r="K21" t="str">
            <v>Oui</v>
          </cell>
          <cell r="L21">
            <v>356</v>
          </cell>
          <cell r="M21" t="str">
            <v>Oui</v>
          </cell>
          <cell r="N21" t="str">
            <v>Oui</v>
          </cell>
          <cell r="O21" t="str">
            <v>Oui</v>
          </cell>
          <cell r="P21" t="str">
            <v>Oui</v>
          </cell>
          <cell r="Q21">
            <v>72</v>
          </cell>
          <cell r="R21" t="str">
            <v>Oui</v>
          </cell>
          <cell r="S21">
            <v>16</v>
          </cell>
          <cell r="T21" t="str">
            <v>Oui</v>
          </cell>
          <cell r="U21">
            <v>102</v>
          </cell>
          <cell r="V21" t="str">
            <v>Oui</v>
          </cell>
          <cell r="W21">
            <v>34</v>
          </cell>
          <cell r="X21" t="str">
            <v>Oui</v>
          </cell>
          <cell r="Y21">
            <v>0</v>
          </cell>
          <cell r="Z21" t="str">
            <v>Oui</v>
          </cell>
          <cell r="AA21" t="str">
            <v>Oui</v>
          </cell>
          <cell r="AB21" t="str">
            <v>Oui</v>
          </cell>
          <cell r="AC21" t="str">
            <v>OUI - AUTORISE</v>
          </cell>
          <cell r="AD21" t="str">
            <v>Non</v>
          </cell>
          <cell r="AE21" t="str">
            <v>Non</v>
          </cell>
          <cell r="AF21" t="str">
            <v>Non</v>
          </cell>
          <cell r="AG21" t="str">
            <v>Oui</v>
          </cell>
          <cell r="AH21" t="str">
            <v>Non</v>
          </cell>
          <cell r="AI21" t="str">
            <v>Non</v>
          </cell>
          <cell r="AJ21" t="str">
            <v>Oui</v>
          </cell>
          <cell r="AK21" t="str">
            <v>Oui</v>
          </cell>
          <cell r="AL21" t="str">
            <v>Non</v>
          </cell>
          <cell r="AM21" t="str">
            <v>Oui</v>
          </cell>
          <cell r="AN21" t="str">
            <v>Non</v>
          </cell>
          <cell r="AO21" t="str">
            <v>Oui</v>
          </cell>
        </row>
        <row r="22">
          <cell r="B22">
            <v>170780191</v>
          </cell>
          <cell r="C22" t="str">
            <v>CENTRE HOSPITALIER ROYAN</v>
          </cell>
          <cell r="D22">
            <v>170000129</v>
          </cell>
          <cell r="E22" t="str">
            <v>3 ET concernés CPOM (cas d'ET multiples)
N°1- 170019954
N°2- 170802789
N°3- 170000129
1 EHPAD rattaché 170782478</v>
          </cell>
          <cell r="F22">
            <v>170780191</v>
          </cell>
          <cell r="G22" t="str">
            <v>GHT de Saintonge</v>
          </cell>
          <cell r="H22" t="str">
            <v>Public</v>
          </cell>
          <cell r="I22" t="str">
            <v>CH &lt;300 LP</v>
          </cell>
          <cell r="J22" t="str">
            <v>CH MCO &lt; 300</v>
          </cell>
          <cell r="K22" t="str">
            <v>Oui</v>
          </cell>
          <cell r="L22">
            <v>129</v>
          </cell>
          <cell r="M22" t="str">
            <v>Oui</v>
          </cell>
          <cell r="N22" t="str">
            <v>Non</v>
          </cell>
          <cell r="O22" t="str">
            <v>Non</v>
          </cell>
          <cell r="P22" t="str">
            <v>Non</v>
          </cell>
          <cell r="Q22">
            <v>0</v>
          </cell>
          <cell r="R22" t="str">
            <v>Non</v>
          </cell>
          <cell r="S22">
            <v>0</v>
          </cell>
          <cell r="T22" t="str">
            <v>Non</v>
          </cell>
          <cell r="U22">
            <v>0</v>
          </cell>
          <cell r="V22" t="str">
            <v>Oui</v>
          </cell>
          <cell r="W22">
            <v>60</v>
          </cell>
          <cell r="X22" t="str">
            <v>Non</v>
          </cell>
          <cell r="Y22">
            <v>0</v>
          </cell>
          <cell r="Z22" t="str">
            <v>Oui</v>
          </cell>
          <cell r="AA22" t="str">
            <v>Oui</v>
          </cell>
          <cell r="AB22" t="str">
            <v>Oui</v>
          </cell>
          <cell r="AC22" t="str">
            <v>OUI - ASSOCIE</v>
          </cell>
          <cell r="AD22" t="str">
            <v>Non</v>
          </cell>
          <cell r="AE22" t="str">
            <v>Non</v>
          </cell>
          <cell r="AF22" t="str">
            <v>Non</v>
          </cell>
          <cell r="AG22" t="str">
            <v>Non</v>
          </cell>
          <cell r="AH22" t="str">
            <v>non</v>
          </cell>
          <cell r="AI22" t="str">
            <v>Non</v>
          </cell>
          <cell r="AJ22" t="str">
            <v>Non</v>
          </cell>
          <cell r="AK22" t="str">
            <v>Non</v>
          </cell>
          <cell r="AL22" t="str">
            <v>Non</v>
          </cell>
          <cell r="AM22" t="str">
            <v>Non</v>
          </cell>
          <cell r="AN22" t="str">
            <v>Non</v>
          </cell>
          <cell r="AO22" t="str">
            <v>Oui</v>
          </cell>
        </row>
        <row r="23">
          <cell r="B23">
            <v>170780225</v>
          </cell>
          <cell r="C23" t="str">
            <v>CENTRE HOSPITALIER ROCHEFORT</v>
          </cell>
          <cell r="D23">
            <v>170000152</v>
          </cell>
          <cell r="E23" t="str">
            <v>3 ET concernés CPOM (cas d'ET multiples)
N°1- 170791305
N°2- 170000152
N°3- 170019962
1 EHPAD rattaché 170791297</v>
          </cell>
          <cell r="F23">
            <v>170780225</v>
          </cell>
          <cell r="G23" t="str">
            <v>GHT Atlantique 17</v>
          </cell>
          <cell r="H23" t="str">
            <v>Public</v>
          </cell>
          <cell r="I23" t="str">
            <v>CH &gt;300 LP</v>
          </cell>
          <cell r="J23" t="str">
            <v>CH MCO &lt; 300</v>
          </cell>
          <cell r="K23" t="str">
            <v>Oui</v>
          </cell>
          <cell r="L23">
            <v>291</v>
          </cell>
          <cell r="M23" t="str">
            <v>Oui</v>
          </cell>
          <cell r="N23" t="str">
            <v>Oui</v>
          </cell>
          <cell r="O23" t="str">
            <v>Oui</v>
          </cell>
          <cell r="P23" t="str">
            <v>Non</v>
          </cell>
          <cell r="Q23">
            <v>0</v>
          </cell>
          <cell r="R23" t="str">
            <v>Non</v>
          </cell>
          <cell r="S23">
            <v>0</v>
          </cell>
          <cell r="T23" t="str">
            <v>Non</v>
          </cell>
          <cell r="U23">
            <v>0</v>
          </cell>
          <cell r="V23" t="str">
            <v>Oui</v>
          </cell>
          <cell r="W23">
            <v>60</v>
          </cell>
          <cell r="X23" t="str">
            <v>Oui</v>
          </cell>
          <cell r="Y23">
            <v>50</v>
          </cell>
          <cell r="Z23" t="str">
            <v>Non</v>
          </cell>
          <cell r="AA23" t="str">
            <v>Oui</v>
          </cell>
          <cell r="AB23" t="str">
            <v>Oui</v>
          </cell>
          <cell r="AC23" t="str">
            <v>OUI - AUTORISE</v>
          </cell>
          <cell r="AD23" t="str">
            <v>Non</v>
          </cell>
          <cell r="AE23" t="str">
            <v>Non</v>
          </cell>
          <cell r="AF23" t="str">
            <v>Non</v>
          </cell>
          <cell r="AG23" t="str">
            <v>Non</v>
          </cell>
          <cell r="AH23" t="str">
            <v>non</v>
          </cell>
          <cell r="AI23" t="str">
            <v>Non</v>
          </cell>
          <cell r="AJ23" t="str">
            <v>Non</v>
          </cell>
          <cell r="AK23" t="str">
            <v>Non</v>
          </cell>
          <cell r="AL23" t="str">
            <v>Non</v>
          </cell>
          <cell r="AM23" t="str">
            <v>Non</v>
          </cell>
          <cell r="AN23" t="str">
            <v>Non</v>
          </cell>
          <cell r="AO23" t="str">
            <v>Oui</v>
          </cell>
        </row>
        <row r="24">
          <cell r="B24">
            <v>170780266</v>
          </cell>
          <cell r="C24" t="str">
            <v>CENTRE HOSPITALIER BOSCAMNANT</v>
          </cell>
          <cell r="D24">
            <v>170000178</v>
          </cell>
          <cell r="E24" t="str">
            <v>1 ET concernés CPOM (cas d'ET multiples)
N°1-170000178
2 EHPAD rattachés 170791263-170024038</v>
          </cell>
          <cell r="F24">
            <v>170780266</v>
          </cell>
          <cell r="G24" t="str">
            <v>GHT de Saintonge</v>
          </cell>
          <cell r="H24" t="str">
            <v>Public</v>
          </cell>
          <cell r="I24" t="str">
            <v>CH &lt;300 LP</v>
          </cell>
          <cell r="J24" t="str">
            <v>CH SSR &lt; 100</v>
          </cell>
          <cell r="K24" t="str">
            <v>Oui</v>
          </cell>
          <cell r="L24">
            <v>11</v>
          </cell>
          <cell r="M24" t="str">
            <v>Oui</v>
          </cell>
          <cell r="N24" t="str">
            <v>Non</v>
          </cell>
          <cell r="O24" t="str">
            <v>Non</v>
          </cell>
          <cell r="P24" t="str">
            <v>Non</v>
          </cell>
          <cell r="Q24">
            <v>0</v>
          </cell>
          <cell r="R24" t="str">
            <v>Non</v>
          </cell>
          <cell r="S24">
            <v>0</v>
          </cell>
          <cell r="T24" t="str">
            <v>Oui</v>
          </cell>
          <cell r="U24">
            <v>0</v>
          </cell>
          <cell r="V24" t="str">
            <v>Oui</v>
          </cell>
          <cell r="W24">
            <v>70</v>
          </cell>
          <cell r="X24" t="str">
            <v>Non</v>
          </cell>
          <cell r="Y24">
            <v>0</v>
          </cell>
          <cell r="Z24" t="str">
            <v>Non</v>
          </cell>
          <cell r="AA24" t="str">
            <v>Oui</v>
          </cell>
          <cell r="AB24" t="str">
            <v>Oui</v>
          </cell>
          <cell r="AC24" t="str">
            <v>NON</v>
          </cell>
          <cell r="AD24" t="str">
            <v>Non</v>
          </cell>
          <cell r="AE24" t="str">
            <v>Non</v>
          </cell>
          <cell r="AF24" t="str">
            <v>Non</v>
          </cell>
          <cell r="AG24" t="str">
            <v>Non</v>
          </cell>
          <cell r="AH24" t="str">
            <v>non</v>
          </cell>
          <cell r="AI24" t="str">
            <v>Non</v>
          </cell>
          <cell r="AJ24" t="str">
            <v>Non</v>
          </cell>
          <cell r="AK24" t="str">
            <v>Non</v>
          </cell>
          <cell r="AL24" t="str">
            <v>Non</v>
          </cell>
          <cell r="AM24" t="str">
            <v>Non</v>
          </cell>
          <cell r="AN24" t="str">
            <v>Non</v>
          </cell>
          <cell r="AO24" t="str">
            <v>Oui</v>
          </cell>
        </row>
        <row r="25">
          <cell r="B25">
            <v>190000042</v>
          </cell>
          <cell r="C25" t="str">
            <v>CENTRE HOSPITALIER DUBOIS BRIVE</v>
          </cell>
          <cell r="D25">
            <v>190000018</v>
          </cell>
          <cell r="E25"/>
          <cell r="F25">
            <v>190000042</v>
          </cell>
          <cell r="G25" t="str">
            <v>GHT du Limousin</v>
          </cell>
          <cell r="H25" t="str">
            <v>Public</v>
          </cell>
          <cell r="I25" t="str">
            <v>CH &gt;300 LP</v>
          </cell>
          <cell r="J25" t="str">
            <v>CH MCO &gt; 300</v>
          </cell>
          <cell r="K25" t="str">
            <v>Oui</v>
          </cell>
          <cell r="L25">
            <v>473</v>
          </cell>
          <cell r="M25" t="str">
            <v>Oui</v>
          </cell>
          <cell r="N25" t="str">
            <v>Oui</v>
          </cell>
          <cell r="O25" t="str">
            <v>Oui</v>
          </cell>
          <cell r="P25" t="str">
            <v>Non</v>
          </cell>
          <cell r="Q25">
            <v>0</v>
          </cell>
          <cell r="R25" t="str">
            <v>Oui</v>
          </cell>
          <cell r="S25">
            <v>16</v>
          </cell>
          <cell r="T25" t="str">
            <v>Oui</v>
          </cell>
          <cell r="U25">
            <v>0</v>
          </cell>
          <cell r="V25" t="str">
            <v>Oui</v>
          </cell>
          <cell r="W25">
            <v>97</v>
          </cell>
          <cell r="X25" t="str">
            <v>Oui</v>
          </cell>
          <cell r="Y25">
            <v>33</v>
          </cell>
          <cell r="Z25" t="str">
            <v>Oui</v>
          </cell>
          <cell r="AA25" t="str">
            <v>Oui</v>
          </cell>
          <cell r="AB25" t="str">
            <v>Oui</v>
          </cell>
          <cell r="AC25" t="str">
            <v>OUI - AUTORISE</v>
          </cell>
          <cell r="AD25" t="str">
            <v>Non</v>
          </cell>
          <cell r="AE25" t="str">
            <v>Non</v>
          </cell>
          <cell r="AF25" t="str">
            <v>Non</v>
          </cell>
          <cell r="AG25" t="str">
            <v>Non</v>
          </cell>
          <cell r="AH25" t="str">
            <v>non</v>
          </cell>
          <cell r="AI25" t="str">
            <v>Non</v>
          </cell>
          <cell r="AJ25" t="str">
            <v>Oui</v>
          </cell>
          <cell r="AK25" t="str">
            <v>Oui</v>
          </cell>
          <cell r="AL25" t="str">
            <v>Non</v>
          </cell>
          <cell r="AM25" t="str">
            <v>Oui</v>
          </cell>
          <cell r="AN25" t="str">
            <v>Non</v>
          </cell>
          <cell r="AO25" t="str">
            <v>Oui</v>
          </cell>
        </row>
        <row r="26">
          <cell r="B26">
            <v>190000059</v>
          </cell>
          <cell r="C26" t="str">
            <v>CENTRE HOSPITALIER COEUR DE CORREZE</v>
          </cell>
          <cell r="D26">
            <v>190000026</v>
          </cell>
          <cell r="E26"/>
          <cell r="F26">
            <v>190000059</v>
          </cell>
          <cell r="G26" t="str">
            <v>GHT du Limousin</v>
          </cell>
          <cell r="H26" t="str">
            <v>Public</v>
          </cell>
          <cell r="I26" t="str">
            <v>CH &gt;300 LP</v>
          </cell>
          <cell r="J26" t="str">
            <v>CH MCO &lt; 300</v>
          </cell>
          <cell r="K26" t="str">
            <v>Oui</v>
          </cell>
          <cell r="L26">
            <v>238</v>
          </cell>
          <cell r="M26" t="str">
            <v>Oui</v>
          </cell>
          <cell r="N26" t="str">
            <v>Oui</v>
          </cell>
          <cell r="O26" t="str">
            <v>Oui</v>
          </cell>
          <cell r="P26" t="str">
            <v>Oui</v>
          </cell>
          <cell r="Q26">
            <v>35</v>
          </cell>
          <cell r="R26" t="str">
            <v>Non</v>
          </cell>
          <cell r="S26">
            <v>0</v>
          </cell>
          <cell r="T26" t="str">
            <v>Oui</v>
          </cell>
          <cell r="U26">
            <v>60</v>
          </cell>
          <cell r="V26" t="str">
            <v>Oui</v>
          </cell>
          <cell r="W26">
            <v>30</v>
          </cell>
          <cell r="X26" t="str">
            <v>Oui</v>
          </cell>
          <cell r="Y26">
            <v>0</v>
          </cell>
          <cell r="Z26" t="str">
            <v>Oui</v>
          </cell>
          <cell r="AA26" t="str">
            <v>Oui</v>
          </cell>
          <cell r="AB26" t="str">
            <v>Oui</v>
          </cell>
          <cell r="AC26" t="str">
            <v>OUI - ASSOCIE</v>
          </cell>
          <cell r="AD26" t="str">
            <v>Non</v>
          </cell>
          <cell r="AE26" t="str">
            <v>Non</v>
          </cell>
          <cell r="AF26" t="str">
            <v>Non</v>
          </cell>
          <cell r="AG26" t="str">
            <v>Non</v>
          </cell>
          <cell r="AH26" t="str">
            <v>non</v>
          </cell>
          <cell r="AI26" t="str">
            <v>Non</v>
          </cell>
          <cell r="AJ26" t="str">
            <v>Non</v>
          </cell>
          <cell r="AK26" t="str">
            <v>Non</v>
          </cell>
          <cell r="AL26" t="str">
            <v>Non</v>
          </cell>
          <cell r="AM26" t="str">
            <v>Oui</v>
          </cell>
          <cell r="AN26" t="str">
            <v>Non</v>
          </cell>
          <cell r="AO26" t="str">
            <v>Oui</v>
          </cell>
        </row>
        <row r="27">
          <cell r="B27">
            <v>190000067</v>
          </cell>
          <cell r="C27" t="str">
            <v>HOPITAL LOCAL BORT-LES-ORGUES</v>
          </cell>
          <cell r="D27">
            <v>190000034</v>
          </cell>
          <cell r="E27"/>
          <cell r="F27">
            <v>190000067</v>
          </cell>
          <cell r="G27" t="str">
            <v>GHT du Limousin</v>
          </cell>
          <cell r="H27" t="str">
            <v>Privé</v>
          </cell>
          <cell r="I27" t="str">
            <v>CL &lt;100 LP</v>
          </cell>
          <cell r="J27" t="str">
            <v>CL SSR &lt; 100</v>
          </cell>
          <cell r="K27" t="str">
            <v>Oui</v>
          </cell>
          <cell r="L27">
            <v>19</v>
          </cell>
          <cell r="M27" t="str">
            <v>Oui</v>
          </cell>
          <cell r="N27" t="str">
            <v>Non</v>
          </cell>
          <cell r="O27" t="str">
            <v>Non</v>
          </cell>
          <cell r="P27" t="str">
            <v>Non</v>
          </cell>
          <cell r="Q27">
            <v>0</v>
          </cell>
          <cell r="R27" t="str">
            <v>Non</v>
          </cell>
          <cell r="S27">
            <v>0</v>
          </cell>
          <cell r="T27" t="str">
            <v>Non</v>
          </cell>
          <cell r="U27">
            <v>0</v>
          </cell>
          <cell r="V27" t="str">
            <v>Oui</v>
          </cell>
          <cell r="W27">
            <v>20</v>
          </cell>
          <cell r="X27" t="str">
            <v>Oui</v>
          </cell>
          <cell r="Y27">
            <v>30</v>
          </cell>
          <cell r="Z27" t="str">
            <v>Non</v>
          </cell>
          <cell r="AA27" t="str">
            <v>Oui</v>
          </cell>
          <cell r="AB27" t="str">
            <v>Non</v>
          </cell>
          <cell r="AC27"/>
          <cell r="AD27" t="str">
            <v>Non</v>
          </cell>
          <cell r="AE27" t="str">
            <v>Non</v>
          </cell>
          <cell r="AF27" t="str">
            <v>Non</v>
          </cell>
          <cell r="AG27" t="str">
            <v>Non</v>
          </cell>
          <cell r="AH27" t="str">
            <v>non</v>
          </cell>
          <cell r="AI27" t="str">
            <v>Non</v>
          </cell>
          <cell r="AJ27" t="str">
            <v>Non</v>
          </cell>
          <cell r="AK27" t="str">
            <v>Non</v>
          </cell>
          <cell r="AL27" t="str">
            <v>Non</v>
          </cell>
          <cell r="AM27" t="str">
            <v>Non</v>
          </cell>
          <cell r="AN27" t="str">
            <v>Non</v>
          </cell>
          <cell r="AO27" t="str">
            <v>Oui</v>
          </cell>
        </row>
        <row r="28">
          <cell r="B28">
            <v>190000075</v>
          </cell>
          <cell r="C28" t="str">
            <v>Centre Hospitalier Ussel</v>
          </cell>
          <cell r="D28">
            <v>190000091</v>
          </cell>
          <cell r="E28"/>
          <cell r="F28">
            <v>190000075</v>
          </cell>
          <cell r="G28" t="str">
            <v>GHT du Limousin</v>
          </cell>
          <cell r="H28" t="str">
            <v>Public</v>
          </cell>
          <cell r="I28" t="str">
            <v>CH &lt;300 LP</v>
          </cell>
          <cell r="J28" t="str">
            <v>CH MCO &lt; 300</v>
          </cell>
          <cell r="K28" t="str">
            <v>Oui</v>
          </cell>
          <cell r="L28">
            <v>118</v>
          </cell>
          <cell r="M28" t="str">
            <v>Oui</v>
          </cell>
          <cell r="N28" t="str">
            <v>Oui</v>
          </cell>
          <cell r="O28" t="str">
            <v>Oui</v>
          </cell>
          <cell r="P28" t="str">
            <v>Non</v>
          </cell>
          <cell r="Q28">
            <v>0</v>
          </cell>
          <cell r="R28" t="str">
            <v>Non</v>
          </cell>
          <cell r="S28">
            <v>0</v>
          </cell>
          <cell r="T28" t="str">
            <v>Oui</v>
          </cell>
          <cell r="U28">
            <v>38</v>
          </cell>
          <cell r="V28" t="str">
            <v>Oui</v>
          </cell>
          <cell r="W28">
            <v>40</v>
          </cell>
          <cell r="X28" t="str">
            <v>Oui</v>
          </cell>
          <cell r="Y28">
            <v>30</v>
          </cell>
          <cell r="Z28" t="str">
            <v>Non</v>
          </cell>
          <cell r="AA28" t="str">
            <v>Oui</v>
          </cell>
          <cell r="AB28" t="str">
            <v>Oui</v>
          </cell>
          <cell r="AC28" t="str">
            <v>OUI - ASSOCIE</v>
          </cell>
          <cell r="AD28" t="str">
            <v>Non</v>
          </cell>
          <cell r="AE28" t="str">
            <v>Non</v>
          </cell>
          <cell r="AF28" t="str">
            <v>Non</v>
          </cell>
          <cell r="AG28" t="str">
            <v>Non</v>
          </cell>
          <cell r="AH28" t="str">
            <v>Non</v>
          </cell>
          <cell r="AI28" t="str">
            <v>Non</v>
          </cell>
          <cell r="AJ28" t="str">
            <v>Non</v>
          </cell>
          <cell r="AK28" t="str">
            <v>Non</v>
          </cell>
          <cell r="AL28" t="str">
            <v>Non</v>
          </cell>
          <cell r="AM28" t="str">
            <v>Oui</v>
          </cell>
          <cell r="AN28" t="str">
            <v>Non</v>
          </cell>
          <cell r="AO28" t="str">
            <v>Oui</v>
          </cell>
        </row>
        <row r="29">
          <cell r="B29">
            <v>190000224</v>
          </cell>
          <cell r="C29" t="str">
            <v>CENTRE MEDICO-CHIR LES CEDRES BRIVE</v>
          </cell>
          <cell r="D29">
            <v>190000224</v>
          </cell>
          <cell r="E29"/>
          <cell r="F29">
            <v>190000901</v>
          </cell>
          <cell r="G29"/>
          <cell r="H29" t="str">
            <v>Privé</v>
          </cell>
          <cell r="I29" t="str">
            <v>CL &gt;100 LP</v>
          </cell>
          <cell r="J29" t="str">
            <v>CL MCO &gt; 100</v>
          </cell>
          <cell r="K29" t="str">
            <v>Oui</v>
          </cell>
          <cell r="L29">
            <v>189</v>
          </cell>
          <cell r="M29" t="str">
            <v>Oui</v>
          </cell>
          <cell r="N29" t="str">
            <v>Oui</v>
          </cell>
          <cell r="O29" t="str">
            <v>Non</v>
          </cell>
          <cell r="P29" t="str">
            <v>Non</v>
          </cell>
          <cell r="Q29">
            <v>0</v>
          </cell>
          <cell r="R29" t="str">
            <v>Non</v>
          </cell>
          <cell r="S29">
            <v>0</v>
          </cell>
          <cell r="T29" t="str">
            <v>Non</v>
          </cell>
          <cell r="U29">
            <v>0</v>
          </cell>
          <cell r="V29" t="str">
            <v>Non</v>
          </cell>
          <cell r="W29">
            <v>0</v>
          </cell>
          <cell r="X29" t="str">
            <v>Non</v>
          </cell>
          <cell r="Y29">
            <v>0</v>
          </cell>
          <cell r="Z29" t="str">
            <v>Non</v>
          </cell>
          <cell r="AA29" t="str">
            <v>Oui</v>
          </cell>
          <cell r="AB29" t="str">
            <v>Non</v>
          </cell>
          <cell r="AC29" t="str">
            <v>NON</v>
          </cell>
          <cell r="AD29" t="str">
            <v>Non</v>
          </cell>
          <cell r="AE29" t="str">
            <v>Non</v>
          </cell>
          <cell r="AF29" t="str">
            <v>Non</v>
          </cell>
          <cell r="AG29" t="str">
            <v>Non</v>
          </cell>
          <cell r="AH29" t="str">
            <v>non</v>
          </cell>
          <cell r="AI29" t="str">
            <v>Non</v>
          </cell>
          <cell r="AJ29" t="str">
            <v>Non</v>
          </cell>
          <cell r="AK29" t="str">
            <v>Non</v>
          </cell>
          <cell r="AL29" t="str">
            <v>Non</v>
          </cell>
          <cell r="AM29" t="str">
            <v>Oui</v>
          </cell>
          <cell r="AN29" t="str">
            <v>Non</v>
          </cell>
          <cell r="AO29" t="str">
            <v>Oui</v>
          </cell>
        </row>
        <row r="30">
          <cell r="B30">
            <v>190000257</v>
          </cell>
          <cell r="C30" t="str">
            <v>CLINIQUE SAINT-GERMAIN BRIVE</v>
          </cell>
          <cell r="D30">
            <v>190000257</v>
          </cell>
          <cell r="E30"/>
          <cell r="F30">
            <v>190001131</v>
          </cell>
          <cell r="G30"/>
          <cell r="H30" t="str">
            <v>Privé</v>
          </cell>
          <cell r="I30" t="str">
            <v>CL &lt;100 LP</v>
          </cell>
          <cell r="J30" t="str">
            <v>CL MCO &lt; 100</v>
          </cell>
          <cell r="K30" t="str">
            <v>Oui</v>
          </cell>
          <cell r="L30">
            <v>75</v>
          </cell>
          <cell r="M30" t="str">
            <v>Non</v>
          </cell>
          <cell r="N30" t="str">
            <v>Oui</v>
          </cell>
          <cell r="O30" t="str">
            <v>Oui</v>
          </cell>
          <cell r="P30" t="str">
            <v>Non</v>
          </cell>
          <cell r="Q30">
            <v>0</v>
          </cell>
          <cell r="R30" t="str">
            <v>Non</v>
          </cell>
          <cell r="S30">
            <v>0</v>
          </cell>
          <cell r="T30" t="str">
            <v>Non</v>
          </cell>
          <cell r="U30">
            <v>0</v>
          </cell>
          <cell r="V30" t="str">
            <v>Non</v>
          </cell>
          <cell r="W30">
            <v>0</v>
          </cell>
          <cell r="X30" t="str">
            <v>Non</v>
          </cell>
          <cell r="Y30">
            <v>0</v>
          </cell>
          <cell r="Z30" t="str">
            <v>Non</v>
          </cell>
          <cell r="AA30" t="str">
            <v>Oui</v>
          </cell>
          <cell r="AB30" t="str">
            <v>Non</v>
          </cell>
          <cell r="AC30" t="str">
            <v>NON</v>
          </cell>
          <cell r="AD30" t="str">
            <v>Non</v>
          </cell>
          <cell r="AE30" t="str">
            <v>Non</v>
          </cell>
          <cell r="AF30" t="str">
            <v>Non</v>
          </cell>
          <cell r="AG30" t="str">
            <v>Non</v>
          </cell>
          <cell r="AH30" t="str">
            <v>non</v>
          </cell>
          <cell r="AI30" t="str">
            <v>Non</v>
          </cell>
          <cell r="AJ30" t="str">
            <v>Non</v>
          </cell>
          <cell r="AK30" t="str">
            <v>Non</v>
          </cell>
          <cell r="AL30" t="str">
            <v>Non</v>
          </cell>
          <cell r="AM30" t="str">
            <v>Oui</v>
          </cell>
          <cell r="AN30" t="str">
            <v>Non</v>
          </cell>
          <cell r="AO30" t="str">
            <v>Oui</v>
          </cell>
        </row>
        <row r="31">
          <cell r="B31">
            <v>190010629</v>
          </cell>
          <cell r="C31" t="str">
            <v>HAD RELAIS SANTE Oncorese</v>
          </cell>
          <cell r="D31">
            <v>190010629</v>
          </cell>
          <cell r="E31"/>
          <cell r="F31">
            <v>190010579</v>
          </cell>
          <cell r="G31"/>
          <cell r="H31" t="str">
            <v>Privé</v>
          </cell>
          <cell r="I31" t="str">
            <v>HAD</v>
          </cell>
          <cell r="J31" t="str">
            <v xml:space="preserve">CL HAD </v>
          </cell>
          <cell r="K31" t="str">
            <v>Oui</v>
          </cell>
          <cell r="L31">
            <v>0</v>
          </cell>
          <cell r="M31" t="str">
            <v>Oui</v>
          </cell>
          <cell r="N31" t="str">
            <v>Oui</v>
          </cell>
          <cell r="O31" t="str">
            <v>Oui</v>
          </cell>
          <cell r="P31" t="str">
            <v>Oui</v>
          </cell>
          <cell r="Q31">
            <v>60</v>
          </cell>
          <cell r="R31" t="str">
            <v>Non</v>
          </cell>
          <cell r="S31">
            <v>0</v>
          </cell>
          <cell r="T31" t="str">
            <v>Non</v>
          </cell>
          <cell r="U31">
            <v>0</v>
          </cell>
          <cell r="V31" t="str">
            <v>Non</v>
          </cell>
          <cell r="W31">
            <v>0</v>
          </cell>
          <cell r="X31" t="str">
            <v>Non</v>
          </cell>
          <cell r="Y31">
            <v>0</v>
          </cell>
          <cell r="Z31" t="str">
            <v>Non</v>
          </cell>
          <cell r="AA31" t="str">
            <v>Non</v>
          </cell>
          <cell r="AB31" t="str">
            <v>Non</v>
          </cell>
          <cell r="AC31" t="str">
            <v>OUI - ASSOCIE</v>
          </cell>
          <cell r="AD31" t="str">
            <v>Non</v>
          </cell>
          <cell r="AE31" t="str">
            <v>Non</v>
          </cell>
          <cell r="AF31" t="str">
            <v>Non</v>
          </cell>
          <cell r="AG31" t="str">
            <v>Non</v>
          </cell>
          <cell r="AH31" t="str">
            <v>Non</v>
          </cell>
          <cell r="AI31" t="str">
            <v>Non</v>
          </cell>
          <cell r="AJ31" t="str">
            <v>Non</v>
          </cell>
          <cell r="AK31" t="str">
            <v>Non</v>
          </cell>
          <cell r="AL31" t="str">
            <v>Non</v>
          </cell>
          <cell r="AM31" t="str">
            <v>Non</v>
          </cell>
          <cell r="AN31" t="str">
            <v>Non</v>
          </cell>
          <cell r="AO31" t="str">
            <v>Oui</v>
          </cell>
        </row>
        <row r="32">
          <cell r="B32">
            <v>230780157</v>
          </cell>
          <cell r="C32" t="str">
            <v>CLINIQUE DE LA MARCHE GUERET</v>
          </cell>
          <cell r="D32">
            <v>230780157</v>
          </cell>
          <cell r="E32"/>
          <cell r="F32">
            <v>230000861</v>
          </cell>
          <cell r="G32"/>
          <cell r="H32" t="str">
            <v>Privé</v>
          </cell>
          <cell r="I32" t="str">
            <v>CL &lt;100 LP</v>
          </cell>
          <cell r="J32" t="str">
            <v>CL MCO &lt; 100</v>
          </cell>
          <cell r="K32" t="str">
            <v>Oui</v>
          </cell>
          <cell r="L32">
            <v>69</v>
          </cell>
          <cell r="M32" t="str">
            <v>Oui</v>
          </cell>
          <cell r="N32" t="str">
            <v>Oui</v>
          </cell>
          <cell r="O32" t="str">
            <v>Non</v>
          </cell>
          <cell r="P32" t="str">
            <v>Non</v>
          </cell>
          <cell r="Q32">
            <v>0</v>
          </cell>
          <cell r="R32" t="str">
            <v>Non</v>
          </cell>
          <cell r="S32">
            <v>0</v>
          </cell>
          <cell r="T32" t="str">
            <v>Non</v>
          </cell>
          <cell r="U32">
            <v>0</v>
          </cell>
          <cell r="V32" t="str">
            <v>Non</v>
          </cell>
          <cell r="W32">
            <v>0</v>
          </cell>
          <cell r="X32" t="str">
            <v>Non</v>
          </cell>
          <cell r="Y32">
            <v>0</v>
          </cell>
          <cell r="Z32"/>
          <cell r="AA32" t="str">
            <v>Oui</v>
          </cell>
          <cell r="AB32" t="str">
            <v>Non</v>
          </cell>
          <cell r="AC32" t="str">
            <v>NON</v>
          </cell>
          <cell r="AD32"/>
          <cell r="AE32"/>
          <cell r="AF32"/>
          <cell r="AG32"/>
          <cell r="AH32"/>
          <cell r="AI32"/>
          <cell r="AJ32"/>
          <cell r="AK32"/>
          <cell r="AL32"/>
          <cell r="AM32"/>
          <cell r="AN32"/>
          <cell r="AO32" t="str">
            <v>Oui</v>
          </cell>
        </row>
        <row r="33">
          <cell r="B33">
            <v>230780041</v>
          </cell>
          <cell r="C33" t="str">
            <v>CH GUERET</v>
          </cell>
          <cell r="D33">
            <v>230000820</v>
          </cell>
          <cell r="E33"/>
          <cell r="F33">
            <v>230780041</v>
          </cell>
          <cell r="G33"/>
          <cell r="H33" t="str">
            <v>Public</v>
          </cell>
          <cell r="I33" t="str">
            <v>CH &gt;300 LP</v>
          </cell>
          <cell r="J33" t="str">
            <v>CH MCO &lt; 300</v>
          </cell>
          <cell r="K33" t="str">
            <v>Oui</v>
          </cell>
          <cell r="L33">
            <v>289</v>
          </cell>
          <cell r="M33" t="str">
            <v>Oui</v>
          </cell>
          <cell r="N33" t="str">
            <v>Oui</v>
          </cell>
          <cell r="O33" t="str">
            <v>Oui</v>
          </cell>
          <cell r="P33" t="str">
            <v>Non</v>
          </cell>
          <cell r="Q33">
            <v>0</v>
          </cell>
          <cell r="R33" t="str">
            <v>Non</v>
          </cell>
          <cell r="S33">
            <v>0</v>
          </cell>
          <cell r="T33" t="str">
            <v>Non</v>
          </cell>
          <cell r="U33">
            <v>0</v>
          </cell>
          <cell r="V33" t="str">
            <v>Oui</v>
          </cell>
          <cell r="W33">
            <v>39</v>
          </cell>
          <cell r="X33" t="str">
            <v>Oui</v>
          </cell>
          <cell r="Y33">
            <v>50</v>
          </cell>
          <cell r="Z33"/>
          <cell r="AA33" t="str">
            <v>Oui</v>
          </cell>
          <cell r="AB33" t="str">
            <v>Oui</v>
          </cell>
          <cell r="AC33" t="str">
            <v>OUI - ASSOCIE</v>
          </cell>
          <cell r="AD33"/>
          <cell r="AE33"/>
          <cell r="AF33"/>
          <cell r="AG33"/>
          <cell r="AH33"/>
          <cell r="AI33"/>
          <cell r="AJ33"/>
          <cell r="AK33"/>
          <cell r="AL33"/>
          <cell r="AM33"/>
          <cell r="AN33"/>
          <cell r="AO33" t="str">
            <v>Oui</v>
          </cell>
        </row>
        <row r="34">
          <cell r="B34">
            <v>230780058</v>
          </cell>
          <cell r="C34" t="str">
            <v>CENTRE HOSPITALIER D'AUBUSSON</v>
          </cell>
          <cell r="D34">
            <v>230000838</v>
          </cell>
          <cell r="E34"/>
          <cell r="F34">
            <v>230780058</v>
          </cell>
          <cell r="G34"/>
          <cell r="H34" t="str">
            <v>Public</v>
          </cell>
          <cell r="I34" t="str">
            <v>CH &lt;300 LP</v>
          </cell>
          <cell r="J34" t="str">
            <v>CH SSR &lt; 100</v>
          </cell>
          <cell r="K34" t="str">
            <v>Non</v>
          </cell>
          <cell r="L34">
            <v>37</v>
          </cell>
          <cell r="M34" t="str">
            <v>Non</v>
          </cell>
          <cell r="N34" t="str">
            <v>Non</v>
          </cell>
          <cell r="O34" t="str">
            <v>Non</v>
          </cell>
          <cell r="P34" t="str">
            <v>Non</v>
          </cell>
          <cell r="Q34">
            <v>0</v>
          </cell>
          <cell r="R34" t="str">
            <v>Non</v>
          </cell>
          <cell r="S34">
            <v>0</v>
          </cell>
          <cell r="T34" t="str">
            <v>Non</v>
          </cell>
          <cell r="U34">
            <v>0</v>
          </cell>
          <cell r="V34" t="str">
            <v>Oui</v>
          </cell>
          <cell r="W34">
            <v>34</v>
          </cell>
          <cell r="X34" t="str">
            <v>Oui</v>
          </cell>
          <cell r="Y34">
            <v>30</v>
          </cell>
          <cell r="Z34"/>
          <cell r="AA34" t="str">
            <v>Oui</v>
          </cell>
          <cell r="AB34" t="str">
            <v>Oui</v>
          </cell>
          <cell r="AC34" t="str">
            <v>NON</v>
          </cell>
          <cell r="AD34"/>
          <cell r="AE34"/>
          <cell r="AF34"/>
          <cell r="AG34"/>
          <cell r="AH34"/>
          <cell r="AI34"/>
          <cell r="AJ34"/>
          <cell r="AK34"/>
          <cell r="AL34"/>
          <cell r="AM34"/>
          <cell r="AN34"/>
          <cell r="AO34" t="str">
            <v>Oui</v>
          </cell>
        </row>
        <row r="35">
          <cell r="B35">
            <v>230780066</v>
          </cell>
          <cell r="C35" t="str">
            <v>CH DE BOURGANEUF</v>
          </cell>
          <cell r="D35">
            <v>230000846</v>
          </cell>
          <cell r="E35"/>
          <cell r="F35">
            <v>230780066</v>
          </cell>
          <cell r="G35"/>
          <cell r="H35" t="str">
            <v>Public</v>
          </cell>
          <cell r="I35" t="str">
            <v>CH &lt;300 LP</v>
          </cell>
          <cell r="J35" t="str">
            <v>CH SSR &lt; 100</v>
          </cell>
          <cell r="K35" t="str">
            <v>Oui</v>
          </cell>
          <cell r="L35">
            <v>26</v>
          </cell>
          <cell r="M35" t="str">
            <v>Oui</v>
          </cell>
          <cell r="N35" t="str">
            <v>Non</v>
          </cell>
          <cell r="O35" t="str">
            <v>Non</v>
          </cell>
          <cell r="P35" t="str">
            <v>Non</v>
          </cell>
          <cell r="Q35">
            <v>0</v>
          </cell>
          <cell r="R35" t="str">
            <v>Non</v>
          </cell>
          <cell r="S35">
            <v>0</v>
          </cell>
          <cell r="T35" t="str">
            <v>Non</v>
          </cell>
          <cell r="U35">
            <v>0</v>
          </cell>
          <cell r="V35" t="str">
            <v>Oui</v>
          </cell>
          <cell r="W35">
            <v>33</v>
          </cell>
          <cell r="X35" t="str">
            <v>Oui</v>
          </cell>
          <cell r="Y35">
            <v>30</v>
          </cell>
          <cell r="Z35"/>
          <cell r="AA35" t="str">
            <v>Oui</v>
          </cell>
          <cell r="AB35" t="str">
            <v>Oui</v>
          </cell>
          <cell r="AC35" t="str">
            <v>NON</v>
          </cell>
          <cell r="AD35"/>
          <cell r="AE35"/>
          <cell r="AF35"/>
          <cell r="AG35"/>
          <cell r="AH35"/>
          <cell r="AI35"/>
          <cell r="AJ35"/>
          <cell r="AK35"/>
          <cell r="AL35"/>
          <cell r="AM35"/>
          <cell r="AN35"/>
          <cell r="AO35" t="str">
            <v>Oui</v>
          </cell>
        </row>
        <row r="36">
          <cell r="B36">
            <v>230782617</v>
          </cell>
          <cell r="C36" t="str">
            <v>CRRF ANDRE LALANDE</v>
          </cell>
          <cell r="D36">
            <v>230782617</v>
          </cell>
          <cell r="E36"/>
          <cell r="F36">
            <v>750000218</v>
          </cell>
          <cell r="G36"/>
          <cell r="H36" t="str">
            <v>ESPIC</v>
          </cell>
          <cell r="I36" t="str">
            <v>CH &lt;300 LP</v>
          </cell>
          <cell r="J36" t="str">
            <v>CH SSR &lt; 100</v>
          </cell>
          <cell r="K36" t="str">
            <v>Non</v>
          </cell>
          <cell r="L36">
            <v>0</v>
          </cell>
          <cell r="M36" t="str">
            <v>Non</v>
          </cell>
          <cell r="N36" t="str">
            <v>Non</v>
          </cell>
          <cell r="O36" t="str">
            <v>Non</v>
          </cell>
          <cell r="P36" t="str">
            <v>Oui</v>
          </cell>
          <cell r="Q36">
            <v>30</v>
          </cell>
          <cell r="R36" t="str">
            <v>Non</v>
          </cell>
          <cell r="S36">
            <v>0</v>
          </cell>
          <cell r="T36" t="str">
            <v>Non</v>
          </cell>
          <cell r="U36">
            <v>0</v>
          </cell>
          <cell r="V36" t="str">
            <v>Oui</v>
          </cell>
          <cell r="W36">
            <v>67</v>
          </cell>
          <cell r="X36" t="str">
            <v>Non</v>
          </cell>
          <cell r="Y36">
            <v>0</v>
          </cell>
          <cell r="Z36"/>
          <cell r="AA36" t="str">
            <v>Oui</v>
          </cell>
          <cell r="AB36" t="str">
            <v>Non</v>
          </cell>
          <cell r="AC36" t="str">
            <v>OUI - ASSOCIE</v>
          </cell>
          <cell r="AD36"/>
          <cell r="AE36"/>
          <cell r="AF36"/>
          <cell r="AG36"/>
          <cell r="AH36"/>
          <cell r="AI36"/>
          <cell r="AJ36"/>
          <cell r="AK36"/>
          <cell r="AL36"/>
          <cell r="AM36"/>
          <cell r="AN36"/>
          <cell r="AO36" t="str">
            <v>Oui</v>
          </cell>
        </row>
        <row r="37">
          <cell r="B37">
            <v>230780082</v>
          </cell>
          <cell r="C37" t="str">
            <v>ETABLISSEMENT DE MED. DE SOINS DE SUITE</v>
          </cell>
          <cell r="D37">
            <v>230780082</v>
          </cell>
          <cell r="E37"/>
          <cell r="F37">
            <v>750005068</v>
          </cell>
          <cell r="G37"/>
          <cell r="H37" t="str">
            <v>ESPIC</v>
          </cell>
          <cell r="I37" t="str">
            <v>CH &lt;300 LP</v>
          </cell>
          <cell r="J37" t="str">
            <v>CH SSR &gt; 100</v>
          </cell>
          <cell r="K37" t="str">
            <v>Oui</v>
          </cell>
          <cell r="L37">
            <v>42</v>
          </cell>
          <cell r="M37" t="str">
            <v>Oui</v>
          </cell>
          <cell r="N37" t="str">
            <v>Non</v>
          </cell>
          <cell r="O37" t="str">
            <v>Non</v>
          </cell>
          <cell r="P37" t="str">
            <v>Non</v>
          </cell>
          <cell r="Q37">
            <v>0</v>
          </cell>
          <cell r="R37" t="str">
            <v>Non</v>
          </cell>
          <cell r="S37">
            <v>0</v>
          </cell>
          <cell r="T37" t="str">
            <v>Non</v>
          </cell>
          <cell r="U37">
            <v>0</v>
          </cell>
          <cell r="V37" t="str">
            <v>Oui</v>
          </cell>
          <cell r="W37">
            <v>136</v>
          </cell>
          <cell r="X37" t="str">
            <v>Non</v>
          </cell>
          <cell r="Y37">
            <v>0</v>
          </cell>
          <cell r="Z37"/>
          <cell r="AA37" t="str">
            <v>Oui</v>
          </cell>
          <cell r="AB37" t="str">
            <v>Oui</v>
          </cell>
          <cell r="AC37" t="str">
            <v>OUI - AUTORISE</v>
          </cell>
          <cell r="AD37"/>
          <cell r="AE37"/>
          <cell r="AF37"/>
          <cell r="AG37"/>
          <cell r="AH37"/>
          <cell r="AI37"/>
          <cell r="AJ37"/>
          <cell r="AK37"/>
          <cell r="AL37"/>
          <cell r="AM37"/>
          <cell r="AN37"/>
          <cell r="AO37" t="str">
            <v>Oui</v>
          </cell>
        </row>
        <row r="38">
          <cell r="B38">
            <v>240000059</v>
          </cell>
          <cell r="C38" t="str">
            <v>C.H DE BERGERAC</v>
          </cell>
          <cell r="D38">
            <v>240000372</v>
          </cell>
          <cell r="E38"/>
          <cell r="F38">
            <v>240000059</v>
          </cell>
          <cell r="G38"/>
          <cell r="H38" t="str">
            <v>Public</v>
          </cell>
          <cell r="I38" t="str">
            <v>CH &lt;300 LP</v>
          </cell>
          <cell r="J38" t="str">
            <v>CH MCO &lt; 300</v>
          </cell>
          <cell r="K38" t="str">
            <v>Oui</v>
          </cell>
          <cell r="L38">
            <v>225</v>
          </cell>
          <cell r="M38" t="str">
            <v>Oui</v>
          </cell>
          <cell r="N38" t="str">
            <v>Oui</v>
          </cell>
          <cell r="O38" t="str">
            <v>Oui</v>
          </cell>
          <cell r="P38" t="str">
            <v>Non</v>
          </cell>
          <cell r="Q38">
            <v>0</v>
          </cell>
          <cell r="R38" t="str">
            <v>Non</v>
          </cell>
          <cell r="S38">
            <v>0</v>
          </cell>
          <cell r="T38" t="str">
            <v>Non</v>
          </cell>
          <cell r="U38">
            <v>0</v>
          </cell>
          <cell r="V38" t="str">
            <v>Non</v>
          </cell>
          <cell r="W38">
            <v>0</v>
          </cell>
          <cell r="X38" t="str">
            <v>Oui</v>
          </cell>
          <cell r="Y38">
            <v>50</v>
          </cell>
          <cell r="Z38"/>
          <cell r="AA38" t="str">
            <v>Oui</v>
          </cell>
          <cell r="AB38" t="str">
            <v>Oui</v>
          </cell>
          <cell r="AC38" t="str">
            <v>OUI - ASSOCIE</v>
          </cell>
          <cell r="AD38"/>
          <cell r="AE38"/>
          <cell r="AF38"/>
          <cell r="AG38"/>
          <cell r="AH38"/>
          <cell r="AI38"/>
          <cell r="AJ38"/>
          <cell r="AK38"/>
          <cell r="AL38"/>
          <cell r="AM38"/>
          <cell r="AN38"/>
          <cell r="AO38" t="str">
            <v>Oui</v>
          </cell>
        </row>
        <row r="39">
          <cell r="B39">
            <v>240000083</v>
          </cell>
          <cell r="C39" t="str">
            <v>CENTRE HOSPITALIER VAUCLAIRE</v>
          </cell>
          <cell r="D39">
            <v>240000463</v>
          </cell>
          <cell r="E39"/>
          <cell r="F39">
            <v>240000083</v>
          </cell>
          <cell r="G39"/>
          <cell r="H39" t="str">
            <v>Public</v>
          </cell>
          <cell r="I39" t="str">
            <v>CH &lt;300 LP</v>
          </cell>
          <cell r="J39" t="str">
            <v>CH SSR &gt; 100</v>
          </cell>
          <cell r="K39" t="str">
            <v>Non</v>
          </cell>
          <cell r="L39">
            <v>4</v>
          </cell>
          <cell r="M39" t="str">
            <v>Non</v>
          </cell>
          <cell r="N39" t="str">
            <v>Non</v>
          </cell>
          <cell r="O39" t="str">
            <v>Non</v>
          </cell>
          <cell r="P39" t="str">
            <v>Non</v>
          </cell>
          <cell r="Q39">
            <v>0</v>
          </cell>
          <cell r="R39" t="str">
            <v>Non</v>
          </cell>
          <cell r="S39">
            <v>0</v>
          </cell>
          <cell r="T39" t="str">
            <v>Oui</v>
          </cell>
          <cell r="U39">
            <v>327</v>
          </cell>
          <cell r="V39" t="str">
            <v>Oui</v>
          </cell>
          <cell r="W39">
            <v>20</v>
          </cell>
          <cell r="X39" t="str">
            <v>Non</v>
          </cell>
          <cell r="Y39">
            <v>0</v>
          </cell>
          <cell r="Z39"/>
          <cell r="AA39" t="str">
            <v>Oui</v>
          </cell>
          <cell r="AB39" t="str">
            <v>Non</v>
          </cell>
          <cell r="AC39" t="str">
            <v>NON</v>
          </cell>
          <cell r="AD39"/>
          <cell r="AE39"/>
          <cell r="AF39"/>
          <cell r="AG39"/>
          <cell r="AH39"/>
          <cell r="AI39"/>
          <cell r="AJ39"/>
          <cell r="AK39"/>
          <cell r="AL39"/>
          <cell r="AM39"/>
          <cell r="AN39"/>
          <cell r="AO39" t="str">
            <v>Oui</v>
          </cell>
        </row>
        <row r="40">
          <cell r="B40">
            <v>240000117</v>
          </cell>
          <cell r="C40" t="str">
            <v>CENTRE HOSPITALIER DE PERIGUEUX</v>
          </cell>
          <cell r="D40">
            <v>240000489</v>
          </cell>
          <cell r="E40"/>
          <cell r="F40">
            <v>240000117</v>
          </cell>
          <cell r="G40"/>
          <cell r="H40" t="str">
            <v>Public</v>
          </cell>
          <cell r="I40" t="str">
            <v>CH &gt;300 LP</v>
          </cell>
          <cell r="J40" t="str">
            <v>CH MCO &gt; 300</v>
          </cell>
          <cell r="K40" t="str">
            <v>Oui</v>
          </cell>
          <cell r="L40">
            <v>506</v>
          </cell>
          <cell r="M40" t="str">
            <v>Oui</v>
          </cell>
          <cell r="N40" t="str">
            <v>Oui</v>
          </cell>
          <cell r="O40" t="str">
            <v>Oui</v>
          </cell>
          <cell r="P40" t="str">
            <v>Oui</v>
          </cell>
          <cell r="Q40">
            <v>44</v>
          </cell>
          <cell r="R40" t="str">
            <v>Non</v>
          </cell>
          <cell r="S40">
            <v>0</v>
          </cell>
          <cell r="T40" t="str">
            <v>Oui</v>
          </cell>
          <cell r="U40">
            <v>87</v>
          </cell>
          <cell r="V40" t="str">
            <v>Oui</v>
          </cell>
          <cell r="W40">
            <v>66</v>
          </cell>
          <cell r="X40" t="str">
            <v>Oui</v>
          </cell>
          <cell r="Y40">
            <v>60</v>
          </cell>
          <cell r="Z40"/>
          <cell r="AA40" t="str">
            <v>Oui</v>
          </cell>
          <cell r="AB40" t="str">
            <v>Oui</v>
          </cell>
          <cell r="AC40" t="str">
            <v>OUI - AUTORISE</v>
          </cell>
          <cell r="AD40"/>
          <cell r="AE40"/>
          <cell r="AF40"/>
          <cell r="AG40"/>
          <cell r="AH40"/>
          <cell r="AI40"/>
          <cell r="AJ40"/>
          <cell r="AK40"/>
          <cell r="AL40"/>
          <cell r="AM40"/>
          <cell r="AN40"/>
          <cell r="AO40" t="str">
            <v>Oui</v>
          </cell>
        </row>
        <row r="41">
          <cell r="B41">
            <v>240000448</v>
          </cell>
          <cell r="C41" t="str">
            <v>CENTRE HOSPITALIER SARLAT</v>
          </cell>
          <cell r="D41">
            <v>240000687</v>
          </cell>
          <cell r="E41"/>
          <cell r="F41">
            <v>240000448</v>
          </cell>
          <cell r="G41"/>
          <cell r="H41" t="str">
            <v>Public</v>
          </cell>
          <cell r="I41" t="str">
            <v>CH &lt;300 LP</v>
          </cell>
          <cell r="J41" t="str">
            <v>CH MCO &lt; 300</v>
          </cell>
          <cell r="K41" t="str">
            <v>Oui</v>
          </cell>
          <cell r="L41">
            <v>88</v>
          </cell>
          <cell r="M41" t="str">
            <v>Oui</v>
          </cell>
          <cell r="N41" t="str">
            <v>Oui</v>
          </cell>
          <cell r="O41" t="str">
            <v>Oui</v>
          </cell>
          <cell r="P41" t="str">
            <v>Oui</v>
          </cell>
          <cell r="Q41">
            <v>20</v>
          </cell>
          <cell r="R41" t="str">
            <v>Non</v>
          </cell>
          <cell r="S41">
            <v>0</v>
          </cell>
          <cell r="T41" t="str">
            <v>Oui</v>
          </cell>
          <cell r="U41">
            <v>53</v>
          </cell>
          <cell r="V41" t="str">
            <v>Oui</v>
          </cell>
          <cell r="W41">
            <v>30</v>
          </cell>
          <cell r="X41" t="str">
            <v>Oui</v>
          </cell>
          <cell r="Y41">
            <v>40</v>
          </cell>
          <cell r="Z41"/>
          <cell r="AA41" t="str">
            <v>Oui</v>
          </cell>
          <cell r="AB41" t="str">
            <v>Oui</v>
          </cell>
          <cell r="AC41" t="str">
            <v>NON</v>
          </cell>
          <cell r="AD41"/>
          <cell r="AE41"/>
          <cell r="AF41"/>
          <cell r="AG41"/>
          <cell r="AH41"/>
          <cell r="AI41"/>
          <cell r="AJ41"/>
          <cell r="AK41"/>
          <cell r="AL41"/>
          <cell r="AM41"/>
          <cell r="AN41"/>
          <cell r="AO41" t="str">
            <v>Oui</v>
          </cell>
        </row>
        <row r="42">
          <cell r="B42">
            <v>240000190</v>
          </cell>
          <cell r="C42" t="str">
            <v>POLYCLINIQUE FRANCHEVILLE</v>
          </cell>
          <cell r="D42">
            <v>240000190</v>
          </cell>
          <cell r="E42"/>
          <cell r="F42">
            <v>240000596</v>
          </cell>
          <cell r="G42"/>
          <cell r="H42" t="str">
            <v>Privé</v>
          </cell>
          <cell r="I42" t="str">
            <v>CL &gt;100 LP</v>
          </cell>
          <cell r="J42" t="str">
            <v>CL MCO &gt; 100</v>
          </cell>
          <cell r="K42" t="str">
            <v>Oui</v>
          </cell>
          <cell r="L42">
            <v>184</v>
          </cell>
          <cell r="M42" t="str">
            <v>Oui</v>
          </cell>
          <cell r="N42" t="str">
            <v>Oui</v>
          </cell>
          <cell r="O42" t="str">
            <v>Non</v>
          </cell>
          <cell r="P42" t="str">
            <v>Non</v>
          </cell>
          <cell r="Q42">
            <v>0</v>
          </cell>
          <cell r="R42" t="str">
            <v>Oui</v>
          </cell>
          <cell r="S42">
            <v>40</v>
          </cell>
          <cell r="T42" t="str">
            <v>Non</v>
          </cell>
          <cell r="U42">
            <v>0</v>
          </cell>
          <cell r="V42" t="str">
            <v>Non</v>
          </cell>
          <cell r="W42">
            <v>0</v>
          </cell>
          <cell r="X42" t="str">
            <v>Non</v>
          </cell>
          <cell r="Y42">
            <v>0</v>
          </cell>
          <cell r="Z42"/>
          <cell r="AA42" t="str">
            <v>Oui</v>
          </cell>
          <cell r="AB42" t="str">
            <v>Non</v>
          </cell>
          <cell r="AC42" t="str">
            <v>OUI - AUTORISE</v>
          </cell>
          <cell r="AD42"/>
          <cell r="AE42"/>
          <cell r="AF42"/>
          <cell r="AG42"/>
          <cell r="AH42"/>
          <cell r="AI42"/>
          <cell r="AJ42"/>
          <cell r="AK42"/>
          <cell r="AL42"/>
          <cell r="AM42"/>
          <cell r="AN42"/>
          <cell r="AO42" t="str">
            <v>Oui</v>
          </cell>
        </row>
        <row r="43">
          <cell r="B43">
            <v>240000208</v>
          </cell>
          <cell r="C43" t="str">
            <v>CLINIQUE PASTEUR</v>
          </cell>
          <cell r="D43">
            <v>240000208</v>
          </cell>
          <cell r="E43"/>
          <cell r="F43">
            <v>240000612</v>
          </cell>
          <cell r="G43"/>
          <cell r="H43" t="str">
            <v>Privé</v>
          </cell>
          <cell r="I43" t="str">
            <v>CL &gt;100 LP</v>
          </cell>
          <cell r="J43" t="str">
            <v>CL MCO &lt; 100</v>
          </cell>
          <cell r="K43" t="str">
            <v>Oui</v>
          </cell>
          <cell r="L43">
            <v>77</v>
          </cell>
          <cell r="M43" t="str">
            <v>Oui</v>
          </cell>
          <cell r="N43" t="str">
            <v>Oui</v>
          </cell>
          <cell r="O43" t="str">
            <v>Oui</v>
          </cell>
          <cell r="P43" t="str">
            <v>Non</v>
          </cell>
          <cell r="Q43">
            <v>0</v>
          </cell>
          <cell r="R43" t="str">
            <v>Non</v>
          </cell>
          <cell r="S43">
            <v>0</v>
          </cell>
          <cell r="T43" t="str">
            <v>Non</v>
          </cell>
          <cell r="U43">
            <v>0</v>
          </cell>
          <cell r="V43" t="str">
            <v>Oui</v>
          </cell>
          <cell r="W43">
            <v>30</v>
          </cell>
          <cell r="X43" t="str">
            <v>Non</v>
          </cell>
          <cell r="Y43">
            <v>0</v>
          </cell>
          <cell r="Z43"/>
          <cell r="AA43" t="str">
            <v>Oui</v>
          </cell>
          <cell r="AB43" t="str">
            <v>Non</v>
          </cell>
          <cell r="AC43" t="str">
            <v>NON</v>
          </cell>
          <cell r="AD43"/>
          <cell r="AE43"/>
          <cell r="AF43"/>
          <cell r="AG43"/>
          <cell r="AH43"/>
          <cell r="AI43"/>
          <cell r="AJ43"/>
          <cell r="AK43"/>
          <cell r="AL43"/>
          <cell r="AM43"/>
          <cell r="AN43"/>
          <cell r="AO43" t="str">
            <v>Oui</v>
          </cell>
        </row>
        <row r="44">
          <cell r="B44">
            <v>240000216</v>
          </cell>
          <cell r="C44" t="str">
            <v>CLINIQUE DU PARC</v>
          </cell>
          <cell r="D44">
            <v>240000216</v>
          </cell>
          <cell r="E44"/>
          <cell r="F44">
            <v>240000620</v>
          </cell>
          <cell r="G44"/>
          <cell r="H44" t="str">
            <v>Privé</v>
          </cell>
          <cell r="I44" t="str">
            <v>CL &lt;100 LP</v>
          </cell>
          <cell r="J44" t="str">
            <v>CL MCO &lt; 100</v>
          </cell>
          <cell r="K44" t="str">
            <v>Oui</v>
          </cell>
          <cell r="L44">
            <v>54</v>
          </cell>
          <cell r="M44" t="str">
            <v>Non</v>
          </cell>
          <cell r="N44" t="str">
            <v>Oui</v>
          </cell>
          <cell r="O44" t="str">
            <v>Non</v>
          </cell>
          <cell r="P44" t="str">
            <v>Non</v>
          </cell>
          <cell r="Q44">
            <v>0</v>
          </cell>
          <cell r="R44" t="str">
            <v>Non</v>
          </cell>
          <cell r="S44">
            <v>0</v>
          </cell>
          <cell r="T44" t="str">
            <v>Non</v>
          </cell>
          <cell r="U44">
            <v>0</v>
          </cell>
          <cell r="V44" t="str">
            <v>Non</v>
          </cell>
          <cell r="W44">
            <v>0</v>
          </cell>
          <cell r="X44" t="str">
            <v>Non</v>
          </cell>
          <cell r="Y44">
            <v>0</v>
          </cell>
          <cell r="Z44"/>
          <cell r="AA44" t="str">
            <v>Oui</v>
          </cell>
          <cell r="AB44" t="str">
            <v>Non</v>
          </cell>
          <cell r="AC44" t="str">
            <v>NON</v>
          </cell>
          <cell r="AD44"/>
          <cell r="AE44"/>
          <cell r="AF44"/>
          <cell r="AG44"/>
          <cell r="AH44"/>
          <cell r="AI44"/>
          <cell r="AJ44"/>
          <cell r="AK44"/>
          <cell r="AL44"/>
          <cell r="AM44"/>
          <cell r="AN44"/>
          <cell r="AO44" t="str">
            <v>Oui</v>
          </cell>
        </row>
        <row r="45">
          <cell r="B45">
            <v>330780040</v>
          </cell>
          <cell r="C45" t="str">
            <v>NOUVELLE CLINIQUE BEL AIR</v>
          </cell>
          <cell r="D45">
            <v>330780040</v>
          </cell>
          <cell r="E45"/>
          <cell r="F45">
            <v>330000027</v>
          </cell>
          <cell r="G45"/>
          <cell r="H45" t="str">
            <v>Privé</v>
          </cell>
          <cell r="I45" t="str">
            <v>CL &gt;100 LP</v>
          </cell>
          <cell r="J45" t="str">
            <v>CL MCO &gt; 100</v>
          </cell>
          <cell r="K45" t="str">
            <v>Oui</v>
          </cell>
          <cell r="L45">
            <v>119</v>
          </cell>
          <cell r="M45" t="str">
            <v>Oui</v>
          </cell>
          <cell r="N45" t="str">
            <v>Oui</v>
          </cell>
          <cell r="O45" t="str">
            <v>Oui</v>
          </cell>
          <cell r="P45" t="str">
            <v>Non</v>
          </cell>
          <cell r="Q45">
            <v>0</v>
          </cell>
          <cell r="R45" t="str">
            <v>Non</v>
          </cell>
          <cell r="S45">
            <v>0</v>
          </cell>
          <cell r="T45" t="str">
            <v>Non</v>
          </cell>
          <cell r="U45">
            <v>0</v>
          </cell>
          <cell r="V45" t="str">
            <v>Non</v>
          </cell>
          <cell r="W45">
            <v>0</v>
          </cell>
          <cell r="X45" t="str">
            <v>Non</v>
          </cell>
          <cell r="Y45">
            <v>0</v>
          </cell>
          <cell r="Z45"/>
          <cell r="AA45" t="str">
            <v>Oui</v>
          </cell>
          <cell r="AB45" t="str">
            <v>Non</v>
          </cell>
          <cell r="AC45" t="str">
            <v>NON</v>
          </cell>
          <cell r="AD45"/>
          <cell r="AE45"/>
          <cell r="AF45"/>
          <cell r="AG45"/>
          <cell r="AH45"/>
          <cell r="AI45"/>
          <cell r="AJ45"/>
          <cell r="AK45"/>
          <cell r="AL45"/>
          <cell r="AM45"/>
          <cell r="AN45"/>
          <cell r="AO45" t="str">
            <v>Oui</v>
          </cell>
        </row>
        <row r="46">
          <cell r="B46">
            <v>330780081</v>
          </cell>
          <cell r="C46" t="str">
            <v>CLINIQUE SAINT- AUGUSTIN</v>
          </cell>
          <cell r="D46">
            <v>330780081</v>
          </cell>
          <cell r="E46"/>
          <cell r="F46">
            <v>330000043</v>
          </cell>
          <cell r="G46"/>
          <cell r="H46" t="str">
            <v>Privé</v>
          </cell>
          <cell r="I46" t="str">
            <v>CL &gt;100 LP</v>
          </cell>
          <cell r="J46" t="str">
            <v>CL MCO &gt; 100</v>
          </cell>
          <cell r="K46" t="str">
            <v>Oui</v>
          </cell>
          <cell r="L46">
            <v>200</v>
          </cell>
          <cell r="M46" t="str">
            <v>Oui</v>
          </cell>
          <cell r="N46" t="str">
            <v>Oui</v>
          </cell>
          <cell r="O46" t="str">
            <v>Non</v>
          </cell>
          <cell r="P46" t="str">
            <v>Non</v>
          </cell>
          <cell r="Q46">
            <v>0</v>
          </cell>
          <cell r="R46" t="str">
            <v>Non</v>
          </cell>
          <cell r="S46">
            <v>0</v>
          </cell>
          <cell r="T46" t="str">
            <v>Non</v>
          </cell>
          <cell r="U46">
            <v>0</v>
          </cell>
          <cell r="V46" t="str">
            <v>Oui</v>
          </cell>
          <cell r="W46">
            <v>15</v>
          </cell>
          <cell r="X46" t="str">
            <v>Non</v>
          </cell>
          <cell r="Y46">
            <v>0</v>
          </cell>
          <cell r="Z46"/>
          <cell r="AA46" t="str">
            <v>Oui</v>
          </cell>
          <cell r="AB46" t="str">
            <v>Non</v>
          </cell>
          <cell r="AC46" t="str">
            <v>NON</v>
          </cell>
          <cell r="AD46"/>
          <cell r="AE46"/>
          <cell r="AF46"/>
          <cell r="AG46"/>
          <cell r="AH46"/>
          <cell r="AI46"/>
          <cell r="AJ46"/>
          <cell r="AK46"/>
          <cell r="AL46"/>
          <cell r="AM46"/>
          <cell r="AN46"/>
          <cell r="AO46" t="str">
            <v>Oui</v>
          </cell>
        </row>
        <row r="47">
          <cell r="B47">
            <v>330780115</v>
          </cell>
          <cell r="C47" t="str">
            <v>CLINIQUE TIVOLI-DUCOS</v>
          </cell>
          <cell r="D47">
            <v>330780115</v>
          </cell>
          <cell r="E47"/>
          <cell r="F47">
            <v>330000076</v>
          </cell>
          <cell r="G47"/>
          <cell r="H47" t="str">
            <v>Privé</v>
          </cell>
          <cell r="I47" t="str">
            <v>CL &gt;100 LP</v>
          </cell>
          <cell r="J47" t="str">
            <v>CL MCO &gt; 100</v>
          </cell>
          <cell r="K47" t="str">
            <v>Oui</v>
          </cell>
          <cell r="L47">
            <v>151</v>
          </cell>
          <cell r="M47" t="str">
            <v>Oui</v>
          </cell>
          <cell r="N47" t="str">
            <v>Oui</v>
          </cell>
          <cell r="O47" t="str">
            <v>Non</v>
          </cell>
          <cell r="P47" t="str">
            <v>Non</v>
          </cell>
          <cell r="Q47">
            <v>0</v>
          </cell>
          <cell r="R47" t="str">
            <v>Non</v>
          </cell>
          <cell r="S47">
            <v>0</v>
          </cell>
          <cell r="T47" t="str">
            <v>Non</v>
          </cell>
          <cell r="U47">
            <v>0</v>
          </cell>
          <cell r="V47" t="str">
            <v>Non</v>
          </cell>
          <cell r="W47">
            <v>0</v>
          </cell>
          <cell r="X47" t="str">
            <v>Non</v>
          </cell>
          <cell r="Y47">
            <v>0</v>
          </cell>
          <cell r="Z47"/>
          <cell r="AA47" t="str">
            <v>Oui</v>
          </cell>
          <cell r="AB47" t="str">
            <v>Non</v>
          </cell>
          <cell r="AC47" t="str">
            <v>OUI - AUTORISE</v>
          </cell>
          <cell r="AD47"/>
          <cell r="AE47"/>
          <cell r="AF47"/>
          <cell r="AG47"/>
          <cell r="AH47"/>
          <cell r="AI47"/>
          <cell r="AJ47"/>
          <cell r="AK47"/>
          <cell r="AL47"/>
          <cell r="AM47"/>
          <cell r="AN47"/>
          <cell r="AO47" t="str">
            <v>Oui</v>
          </cell>
        </row>
        <row r="48">
          <cell r="B48">
            <v>330780206</v>
          </cell>
          <cell r="C48" t="str">
            <v>CLINIQUE D'ARCACHON</v>
          </cell>
          <cell r="D48">
            <v>330780206</v>
          </cell>
          <cell r="E48"/>
          <cell r="F48">
            <v>330000126</v>
          </cell>
          <cell r="G48"/>
          <cell r="H48" t="str">
            <v>Privé</v>
          </cell>
          <cell r="I48" t="str">
            <v>CL &lt;100 LP</v>
          </cell>
          <cell r="J48" t="str">
            <v>CL MCO &lt; 100</v>
          </cell>
          <cell r="K48" t="str">
            <v>Oui</v>
          </cell>
          <cell r="L48">
            <v>67</v>
          </cell>
          <cell r="M48" t="str">
            <v>Oui</v>
          </cell>
          <cell r="N48" t="str">
            <v>Oui</v>
          </cell>
          <cell r="O48" t="str">
            <v>Non</v>
          </cell>
          <cell r="P48" t="str">
            <v>Non</v>
          </cell>
          <cell r="Q48">
            <v>0</v>
          </cell>
          <cell r="R48" t="str">
            <v>Non</v>
          </cell>
          <cell r="S48">
            <v>0</v>
          </cell>
          <cell r="T48" t="str">
            <v>Non</v>
          </cell>
          <cell r="U48">
            <v>0</v>
          </cell>
          <cell r="V48" t="str">
            <v>Oui</v>
          </cell>
          <cell r="W48">
            <v>23</v>
          </cell>
          <cell r="X48" t="str">
            <v>Non</v>
          </cell>
          <cell r="Y48">
            <v>0</v>
          </cell>
          <cell r="Z48"/>
          <cell r="AA48" t="str">
            <v>Oui</v>
          </cell>
          <cell r="AB48" t="str">
            <v>Non</v>
          </cell>
          <cell r="AC48" t="str">
            <v>OUI - ASSOCIE</v>
          </cell>
          <cell r="AD48"/>
          <cell r="AE48"/>
          <cell r="AF48"/>
          <cell r="AG48"/>
          <cell r="AH48"/>
          <cell r="AI48"/>
          <cell r="AJ48"/>
          <cell r="AK48"/>
          <cell r="AL48"/>
          <cell r="AM48"/>
          <cell r="AN48"/>
          <cell r="AO48" t="str">
            <v>Oui</v>
          </cell>
        </row>
        <row r="49">
          <cell r="B49">
            <v>330780263</v>
          </cell>
          <cell r="C49" t="str">
            <v>POLYCLINIQUE BORDEAUX RIVE DROITE</v>
          </cell>
          <cell r="D49">
            <v>330780263</v>
          </cell>
          <cell r="E49"/>
          <cell r="F49">
            <v>330000134</v>
          </cell>
          <cell r="G49"/>
          <cell r="H49" t="str">
            <v>Privé</v>
          </cell>
          <cell r="I49" t="str">
            <v>CL &gt;100 LP</v>
          </cell>
          <cell r="J49" t="str">
            <v>CL MCO &gt; 100</v>
          </cell>
          <cell r="K49" t="str">
            <v>Oui</v>
          </cell>
          <cell r="L49">
            <v>190</v>
          </cell>
          <cell r="M49" t="str">
            <v>Oui</v>
          </cell>
          <cell r="N49" t="str">
            <v>Oui</v>
          </cell>
          <cell r="O49" t="str">
            <v>Oui</v>
          </cell>
          <cell r="P49" t="str">
            <v>Non</v>
          </cell>
          <cell r="Q49">
            <v>0</v>
          </cell>
          <cell r="R49" t="str">
            <v>Oui</v>
          </cell>
          <cell r="S49">
            <v>24</v>
          </cell>
          <cell r="T49" t="str">
            <v>Non</v>
          </cell>
          <cell r="U49">
            <v>0</v>
          </cell>
          <cell r="V49" t="str">
            <v>Oui</v>
          </cell>
          <cell r="W49">
            <v>12</v>
          </cell>
          <cell r="X49" t="str">
            <v>Non</v>
          </cell>
          <cell r="Y49">
            <v>0</v>
          </cell>
          <cell r="Z49"/>
          <cell r="AA49" t="str">
            <v>Oui</v>
          </cell>
          <cell r="AB49" t="str">
            <v>Non</v>
          </cell>
          <cell r="AC49" t="str">
            <v>OUI - AUTORISE</v>
          </cell>
          <cell r="AD49"/>
          <cell r="AE49"/>
          <cell r="AF49"/>
          <cell r="AG49"/>
          <cell r="AH49"/>
          <cell r="AI49"/>
          <cell r="AJ49"/>
          <cell r="AK49"/>
          <cell r="AL49"/>
          <cell r="AM49"/>
          <cell r="AN49"/>
          <cell r="AO49" t="str">
            <v>Oui</v>
          </cell>
        </row>
        <row r="50">
          <cell r="B50">
            <v>330780354</v>
          </cell>
          <cell r="C50" t="str">
            <v>POLYCLINIQUE BORDEAUX-CAUDERAN</v>
          </cell>
          <cell r="D50">
            <v>330780354</v>
          </cell>
          <cell r="E50"/>
          <cell r="F50">
            <v>330000225</v>
          </cell>
          <cell r="G50"/>
          <cell r="H50" t="str">
            <v>Privé</v>
          </cell>
          <cell r="I50" t="str">
            <v>CL &lt;100 LP</v>
          </cell>
          <cell r="J50" t="str">
            <v>CL MCO &lt; 100</v>
          </cell>
          <cell r="K50" t="str">
            <v>Oui</v>
          </cell>
          <cell r="L50">
            <v>77</v>
          </cell>
          <cell r="M50" t="str">
            <v>Oui</v>
          </cell>
          <cell r="N50" t="str">
            <v>Oui</v>
          </cell>
          <cell r="O50" t="str">
            <v>Non</v>
          </cell>
          <cell r="P50" t="str">
            <v>Non</v>
          </cell>
          <cell r="Q50">
            <v>0</v>
          </cell>
          <cell r="R50" t="str">
            <v>Non</v>
          </cell>
          <cell r="S50">
            <v>0</v>
          </cell>
          <cell r="T50" t="str">
            <v>Non</v>
          </cell>
          <cell r="U50">
            <v>0</v>
          </cell>
          <cell r="V50" t="str">
            <v>Non</v>
          </cell>
          <cell r="W50">
            <v>0</v>
          </cell>
          <cell r="X50" t="str">
            <v>Non</v>
          </cell>
          <cell r="Y50">
            <v>0</v>
          </cell>
          <cell r="Z50"/>
          <cell r="AA50" t="str">
            <v>Oui</v>
          </cell>
          <cell r="AB50" t="str">
            <v>Non</v>
          </cell>
          <cell r="AC50" t="str">
            <v>NON</v>
          </cell>
          <cell r="AD50"/>
          <cell r="AE50"/>
          <cell r="AF50"/>
          <cell r="AG50"/>
          <cell r="AH50"/>
          <cell r="AI50"/>
          <cell r="AJ50"/>
          <cell r="AK50"/>
          <cell r="AL50"/>
          <cell r="AM50"/>
          <cell r="AN50"/>
          <cell r="AO50" t="str">
            <v>Oui</v>
          </cell>
        </row>
        <row r="51">
          <cell r="B51">
            <v>330000258</v>
          </cell>
          <cell r="C51" t="str">
            <v>NEPHRO-DIALYSE SAS CTMR ST-AUGUSTIN</v>
          </cell>
          <cell r="D51" t="str">
            <v>330780446
+ ANTENNE AUTODIALYSE CTMR MERIGNAC
ANTENNE AUTODIALYSE CTMR LEGE CAP FERRET</v>
          </cell>
          <cell r="E51"/>
          <cell r="F51">
            <v>330000258</v>
          </cell>
          <cell r="G51"/>
          <cell r="H51" t="str">
            <v>Privé</v>
          </cell>
          <cell r="I51" t="str">
            <v>DIALYSE</v>
          </cell>
          <cell r="J51" t="str">
            <v>CL DIALYSE</v>
          </cell>
          <cell r="K51" t="str">
            <v>Non</v>
          </cell>
          <cell r="L51">
            <v>0</v>
          </cell>
          <cell r="M51" t="str">
            <v>Non</v>
          </cell>
          <cell r="N51" t="str">
            <v>Non</v>
          </cell>
          <cell r="O51" t="str">
            <v>Non</v>
          </cell>
          <cell r="P51" t="str">
            <v>Non</v>
          </cell>
          <cell r="Q51">
            <v>0</v>
          </cell>
          <cell r="R51" t="str">
            <v>Oui</v>
          </cell>
          <cell r="S51">
            <v>62</v>
          </cell>
          <cell r="T51" t="str">
            <v>Non</v>
          </cell>
          <cell r="U51">
            <v>0</v>
          </cell>
          <cell r="V51" t="str">
            <v>Non</v>
          </cell>
          <cell r="W51">
            <v>0</v>
          </cell>
          <cell r="X51" t="str">
            <v>Non</v>
          </cell>
          <cell r="Y51">
            <v>0</v>
          </cell>
          <cell r="Z51"/>
          <cell r="AA51" t="str">
            <v>Oui</v>
          </cell>
          <cell r="AB51" t="str">
            <v>Non</v>
          </cell>
          <cell r="AC51" t="str">
            <v>NON</v>
          </cell>
          <cell r="AD51"/>
          <cell r="AE51"/>
          <cell r="AF51"/>
          <cell r="AG51"/>
          <cell r="AH51"/>
          <cell r="AI51"/>
          <cell r="AJ51"/>
          <cell r="AK51"/>
          <cell r="AL51"/>
          <cell r="AM51"/>
          <cell r="AN51"/>
          <cell r="AO51" t="str">
            <v>Oui</v>
          </cell>
        </row>
        <row r="52">
          <cell r="B52">
            <v>330000266</v>
          </cell>
          <cell r="C52" t="str">
            <v>ASSOCIATION AURAD-AQUITAINE</v>
          </cell>
          <cell r="D52">
            <v>330780461</v>
          </cell>
          <cell r="E52"/>
          <cell r="F52">
            <v>330000266</v>
          </cell>
          <cell r="G52"/>
          <cell r="H52" t="str">
            <v>Privé</v>
          </cell>
          <cell r="I52" t="str">
            <v>DIALYSE</v>
          </cell>
          <cell r="J52" t="str">
            <v>CL DIALYSE</v>
          </cell>
          <cell r="K52" t="str">
            <v>Non</v>
          </cell>
          <cell r="L52">
            <v>0</v>
          </cell>
          <cell r="M52" t="str">
            <v>Non</v>
          </cell>
          <cell r="N52" t="str">
            <v>Non</v>
          </cell>
          <cell r="O52" t="str">
            <v>Non</v>
          </cell>
          <cell r="P52" t="str">
            <v>Non</v>
          </cell>
          <cell r="Q52">
            <v>0</v>
          </cell>
          <cell r="R52" t="str">
            <v>Oui</v>
          </cell>
          <cell r="S52">
            <v>304</v>
          </cell>
          <cell r="T52" t="str">
            <v>Non</v>
          </cell>
          <cell r="U52">
            <v>0</v>
          </cell>
          <cell r="V52" t="str">
            <v>Non</v>
          </cell>
          <cell r="W52">
            <v>0</v>
          </cell>
          <cell r="X52" t="str">
            <v>Non</v>
          </cell>
          <cell r="Y52">
            <v>0</v>
          </cell>
          <cell r="Z52"/>
          <cell r="AA52" t="str">
            <v>Oui</v>
          </cell>
          <cell r="AB52" t="str">
            <v>Non</v>
          </cell>
          <cell r="AC52" t="str">
            <v>NON</v>
          </cell>
          <cell r="AD52"/>
          <cell r="AE52"/>
          <cell r="AF52"/>
          <cell r="AG52"/>
          <cell r="AH52"/>
          <cell r="AI52"/>
          <cell r="AJ52"/>
          <cell r="AK52"/>
          <cell r="AL52"/>
          <cell r="AM52"/>
          <cell r="AN52"/>
          <cell r="AO52" t="str">
            <v>Oui</v>
          </cell>
        </row>
        <row r="53">
          <cell r="B53">
            <v>330780479</v>
          </cell>
          <cell r="C53" t="str">
            <v>POLYCLINIQUE BORDEAUX NORD AQUITAINE</v>
          </cell>
          <cell r="D53" t="str">
            <v>330780479
+ CENTRE HEMODIALYSE PBNA
ANTENNE AUTODIALYSE BLAYE
ANTENNE AUTODIALYSE BORDEAUX
ANTENNE AUTODIALYSE CASTELNAU MEDIOC
ANTENNE AUTODIALYSE LESPARRE MEDOC
ANTENNE AUTODIALYSE LORMONT</v>
          </cell>
          <cell r="E53"/>
          <cell r="F53">
            <v>330000274</v>
          </cell>
          <cell r="G53"/>
          <cell r="H53" t="str">
            <v>Privé</v>
          </cell>
          <cell r="I53" t="str">
            <v>CL &gt;100 LP</v>
          </cell>
          <cell r="J53" t="str">
            <v>CL MCO &gt; 100</v>
          </cell>
          <cell r="K53" t="str">
            <v>Oui</v>
          </cell>
          <cell r="L53">
            <v>495</v>
          </cell>
          <cell r="M53" t="str">
            <v>Oui</v>
          </cell>
          <cell r="N53" t="str">
            <v>Oui</v>
          </cell>
          <cell r="O53" t="str">
            <v>Oui</v>
          </cell>
          <cell r="P53" t="str">
            <v>Non</v>
          </cell>
          <cell r="Q53">
            <v>0</v>
          </cell>
          <cell r="R53" t="str">
            <v>Oui</v>
          </cell>
          <cell r="S53">
            <v>70</v>
          </cell>
          <cell r="T53" t="str">
            <v>Non</v>
          </cell>
          <cell r="U53">
            <v>0</v>
          </cell>
          <cell r="V53" t="str">
            <v>Oui</v>
          </cell>
          <cell r="W53">
            <v>22</v>
          </cell>
          <cell r="X53" t="str">
            <v>Non</v>
          </cell>
          <cell r="Y53">
            <v>0</v>
          </cell>
          <cell r="Z53"/>
          <cell r="AA53" t="str">
            <v>Oui</v>
          </cell>
          <cell r="AB53" t="str">
            <v>Oui</v>
          </cell>
          <cell r="AC53" t="str">
            <v>OUI - AUTORISE</v>
          </cell>
          <cell r="AD53"/>
          <cell r="AE53"/>
          <cell r="AF53"/>
          <cell r="AG53"/>
          <cell r="AH53"/>
          <cell r="AI53"/>
          <cell r="AJ53"/>
          <cell r="AK53"/>
          <cell r="AL53"/>
          <cell r="AM53"/>
          <cell r="AN53"/>
          <cell r="AO53" t="str">
            <v>Oui</v>
          </cell>
        </row>
        <row r="54">
          <cell r="B54">
            <v>330780487</v>
          </cell>
          <cell r="C54" t="str">
            <v>CLINIQUE OPHTALMOLOGIQUE THIERS</v>
          </cell>
          <cell r="D54">
            <v>330780487</v>
          </cell>
          <cell r="E54"/>
          <cell r="F54">
            <v>330000282</v>
          </cell>
          <cell r="G54"/>
          <cell r="H54" t="str">
            <v>Privé</v>
          </cell>
          <cell r="I54" t="str">
            <v>CL &lt;100 LP</v>
          </cell>
          <cell r="J54" t="str">
            <v>CL MCO &lt; 100</v>
          </cell>
          <cell r="K54" t="str">
            <v>Oui</v>
          </cell>
          <cell r="L54">
            <v>47</v>
          </cell>
          <cell r="M54" t="str">
            <v>Non</v>
          </cell>
          <cell r="N54" t="str">
            <v>Oui</v>
          </cell>
          <cell r="O54" t="str">
            <v>Oui</v>
          </cell>
          <cell r="P54" t="str">
            <v>Non</v>
          </cell>
          <cell r="Q54">
            <v>0</v>
          </cell>
          <cell r="R54" t="str">
            <v>Non</v>
          </cell>
          <cell r="S54">
            <v>0</v>
          </cell>
          <cell r="T54" t="str">
            <v>Non</v>
          </cell>
          <cell r="U54">
            <v>0</v>
          </cell>
          <cell r="V54" t="str">
            <v>Non</v>
          </cell>
          <cell r="W54">
            <v>0</v>
          </cell>
          <cell r="X54" t="str">
            <v>Non</v>
          </cell>
          <cell r="Y54">
            <v>0</v>
          </cell>
          <cell r="Z54"/>
          <cell r="AA54" t="str">
            <v>Oui</v>
          </cell>
          <cell r="AB54" t="str">
            <v>Non</v>
          </cell>
          <cell r="AC54" t="str">
            <v>NON</v>
          </cell>
          <cell r="AD54"/>
          <cell r="AE54"/>
          <cell r="AF54"/>
          <cell r="AG54"/>
          <cell r="AH54"/>
          <cell r="AI54"/>
          <cell r="AJ54"/>
          <cell r="AK54"/>
          <cell r="AL54"/>
          <cell r="AM54"/>
          <cell r="AN54"/>
          <cell r="AO54" t="str">
            <v>Oui</v>
          </cell>
        </row>
        <row r="55">
          <cell r="B55">
            <v>330780503</v>
          </cell>
          <cell r="C55" t="str">
            <v>HOPITAL PRIVE SAINT-MARTIN</v>
          </cell>
          <cell r="D55">
            <v>330780503</v>
          </cell>
          <cell r="E55"/>
          <cell r="F55">
            <v>330000308</v>
          </cell>
          <cell r="G55"/>
          <cell r="H55" t="str">
            <v>Privé</v>
          </cell>
          <cell r="I55" t="str">
            <v>CL &gt;100 LP</v>
          </cell>
          <cell r="J55" t="str">
            <v>CL MCO &gt; 100</v>
          </cell>
          <cell r="K55" t="str">
            <v>Oui</v>
          </cell>
          <cell r="L55">
            <v>193</v>
          </cell>
          <cell r="M55" t="str">
            <v>Oui</v>
          </cell>
          <cell r="N55" t="str">
            <v>Oui</v>
          </cell>
          <cell r="O55" t="str">
            <v>Non</v>
          </cell>
          <cell r="P55" t="str">
            <v>Non</v>
          </cell>
          <cell r="Q55">
            <v>0</v>
          </cell>
          <cell r="R55" t="str">
            <v>Oui</v>
          </cell>
          <cell r="S55">
            <v>30</v>
          </cell>
          <cell r="T55" t="str">
            <v>Non</v>
          </cell>
          <cell r="U55">
            <v>0</v>
          </cell>
          <cell r="V55" t="str">
            <v>Oui</v>
          </cell>
          <cell r="W55">
            <v>35</v>
          </cell>
          <cell r="X55" t="str">
            <v>Non</v>
          </cell>
          <cell r="Y55">
            <v>0</v>
          </cell>
          <cell r="Z55"/>
          <cell r="AA55" t="str">
            <v>Oui</v>
          </cell>
          <cell r="AB55" t="str">
            <v>Non</v>
          </cell>
          <cell r="AC55" t="str">
            <v>NON</v>
          </cell>
          <cell r="AD55"/>
          <cell r="AE55"/>
          <cell r="AF55"/>
          <cell r="AG55"/>
          <cell r="AH55"/>
          <cell r="AI55"/>
          <cell r="AJ55"/>
          <cell r="AK55"/>
          <cell r="AL55"/>
          <cell r="AM55"/>
          <cell r="AN55"/>
          <cell r="AO55" t="str">
            <v>Oui</v>
          </cell>
        </row>
        <row r="56">
          <cell r="B56">
            <v>330780511</v>
          </cell>
          <cell r="C56" t="str">
            <v>CLINIQUE SAINTE-ANNE</v>
          </cell>
          <cell r="D56">
            <v>330780511</v>
          </cell>
          <cell r="E56"/>
          <cell r="F56">
            <v>330000316</v>
          </cell>
          <cell r="G56"/>
          <cell r="H56" t="str">
            <v>Privé</v>
          </cell>
          <cell r="I56" t="str">
            <v>CL &lt;100 LP</v>
          </cell>
          <cell r="J56" t="str">
            <v>CL MCO &lt; 100</v>
          </cell>
          <cell r="K56" t="str">
            <v>Oui</v>
          </cell>
          <cell r="L56">
            <v>79</v>
          </cell>
          <cell r="M56" t="str">
            <v>Oui</v>
          </cell>
          <cell r="N56" t="str">
            <v>Oui</v>
          </cell>
          <cell r="O56" t="str">
            <v>Non</v>
          </cell>
          <cell r="P56" t="str">
            <v>Non</v>
          </cell>
          <cell r="Q56">
            <v>0</v>
          </cell>
          <cell r="R56" t="str">
            <v>Non</v>
          </cell>
          <cell r="S56">
            <v>0</v>
          </cell>
          <cell r="T56" t="str">
            <v>Non</v>
          </cell>
          <cell r="U56">
            <v>0</v>
          </cell>
          <cell r="V56" t="str">
            <v>Non</v>
          </cell>
          <cell r="W56">
            <v>0</v>
          </cell>
          <cell r="X56" t="str">
            <v>Non</v>
          </cell>
          <cell r="Y56">
            <v>0</v>
          </cell>
          <cell r="Z56"/>
          <cell r="AA56" t="str">
            <v>Oui</v>
          </cell>
          <cell r="AB56" t="str">
            <v>Oui</v>
          </cell>
          <cell r="AC56" t="str">
            <v>OUI - AUTORISE</v>
          </cell>
          <cell r="AD56"/>
          <cell r="AE56"/>
          <cell r="AF56"/>
          <cell r="AG56"/>
          <cell r="AH56"/>
          <cell r="AI56"/>
          <cell r="AJ56"/>
          <cell r="AK56"/>
          <cell r="AL56"/>
          <cell r="AM56"/>
          <cell r="AN56"/>
          <cell r="AO56" t="str">
            <v>Oui</v>
          </cell>
        </row>
        <row r="57">
          <cell r="B57">
            <v>330780537</v>
          </cell>
          <cell r="C57" t="str">
            <v>CLINIQUE MED CHIR WALLERSTEIN</v>
          </cell>
          <cell r="D57">
            <v>330780537</v>
          </cell>
          <cell r="E57"/>
          <cell r="F57">
            <v>330000324</v>
          </cell>
          <cell r="G57"/>
          <cell r="H57" t="str">
            <v>ESPIC</v>
          </cell>
          <cell r="I57" t="str">
            <v>CH &lt;300 LP</v>
          </cell>
          <cell r="J57" t="str">
            <v>CH MCO &lt; 300</v>
          </cell>
          <cell r="K57" t="str">
            <v>Oui</v>
          </cell>
          <cell r="L57">
            <v>135</v>
          </cell>
          <cell r="M57" t="str">
            <v>Oui</v>
          </cell>
          <cell r="N57" t="str">
            <v>Oui</v>
          </cell>
          <cell r="O57" t="str">
            <v>Oui</v>
          </cell>
          <cell r="P57" t="str">
            <v>Non</v>
          </cell>
          <cell r="Q57">
            <v>0</v>
          </cell>
          <cell r="R57" t="str">
            <v>Non</v>
          </cell>
          <cell r="S57">
            <v>0</v>
          </cell>
          <cell r="T57" t="str">
            <v>Non</v>
          </cell>
          <cell r="U57">
            <v>0</v>
          </cell>
          <cell r="V57" t="str">
            <v>Non</v>
          </cell>
          <cell r="W57">
            <v>0</v>
          </cell>
          <cell r="X57" t="str">
            <v>Non</v>
          </cell>
          <cell r="Y57">
            <v>0</v>
          </cell>
          <cell r="Z57"/>
          <cell r="AA57" t="str">
            <v>Oui</v>
          </cell>
          <cell r="AB57" t="str">
            <v>Non</v>
          </cell>
          <cell r="AC57" t="str">
            <v>NON</v>
          </cell>
          <cell r="AD57"/>
          <cell r="AE57"/>
          <cell r="AF57"/>
          <cell r="AG57"/>
          <cell r="AH57"/>
          <cell r="AI57"/>
          <cell r="AJ57"/>
          <cell r="AK57"/>
          <cell r="AL57"/>
          <cell r="AM57"/>
          <cell r="AN57"/>
          <cell r="AO57" t="str">
            <v>Oui</v>
          </cell>
        </row>
        <row r="58">
          <cell r="B58">
            <v>330781402</v>
          </cell>
          <cell r="C58" t="str">
            <v>POLYCLINIQUE BORDEAUX-TONDU</v>
          </cell>
          <cell r="D58">
            <v>330781402</v>
          </cell>
          <cell r="E58"/>
          <cell r="F58">
            <v>330000670</v>
          </cell>
          <cell r="G58"/>
          <cell r="H58" t="str">
            <v>Privé</v>
          </cell>
          <cell r="I58" t="str">
            <v>CL &gt;100 LP</v>
          </cell>
          <cell r="J58" t="str">
            <v>CL MCO &gt; 100</v>
          </cell>
          <cell r="K58" t="str">
            <v>Oui</v>
          </cell>
          <cell r="L58">
            <v>111</v>
          </cell>
          <cell r="M58" t="str">
            <v>Oui</v>
          </cell>
          <cell r="N58" t="str">
            <v>Oui</v>
          </cell>
          <cell r="O58" t="str">
            <v>Non</v>
          </cell>
          <cell r="P58" t="str">
            <v>Non</v>
          </cell>
          <cell r="Q58">
            <v>0</v>
          </cell>
          <cell r="R58" t="str">
            <v>Non</v>
          </cell>
          <cell r="S58">
            <v>0</v>
          </cell>
          <cell r="T58" t="str">
            <v>Non</v>
          </cell>
          <cell r="U58">
            <v>0</v>
          </cell>
          <cell r="V58" t="str">
            <v>Oui</v>
          </cell>
          <cell r="W58">
            <v>39</v>
          </cell>
          <cell r="X58" t="str">
            <v>Non</v>
          </cell>
          <cell r="Y58">
            <v>0</v>
          </cell>
          <cell r="Z58"/>
          <cell r="AA58" t="str">
            <v>Oui</v>
          </cell>
          <cell r="AB58" t="str">
            <v>Non</v>
          </cell>
          <cell r="AC58" t="str">
            <v>OUI - ASSOCIE</v>
          </cell>
          <cell r="AD58"/>
          <cell r="AE58"/>
          <cell r="AF58"/>
          <cell r="AG58"/>
          <cell r="AH58"/>
          <cell r="AI58"/>
          <cell r="AJ58"/>
          <cell r="AK58"/>
          <cell r="AL58"/>
          <cell r="AM58"/>
          <cell r="AN58"/>
          <cell r="AO58" t="str">
            <v>Oui</v>
          </cell>
        </row>
        <row r="59">
          <cell r="B59">
            <v>330782582</v>
          </cell>
          <cell r="C59" t="str">
            <v>POLYCLINIQUE JEAN VILLAR</v>
          </cell>
          <cell r="D59">
            <v>330782582</v>
          </cell>
          <cell r="E59"/>
          <cell r="F59">
            <v>330000928</v>
          </cell>
          <cell r="G59"/>
          <cell r="H59" t="str">
            <v>Privé</v>
          </cell>
          <cell r="I59" t="str">
            <v>CL &gt;100 LP</v>
          </cell>
          <cell r="J59" t="str">
            <v>CL MCO &gt; 100</v>
          </cell>
          <cell r="K59" t="str">
            <v>Oui</v>
          </cell>
          <cell r="L59">
            <v>236</v>
          </cell>
          <cell r="M59" t="str">
            <v>Oui</v>
          </cell>
          <cell r="N59" t="str">
            <v>Oui</v>
          </cell>
          <cell r="O59" t="str">
            <v>Oui</v>
          </cell>
          <cell r="P59" t="str">
            <v>Non</v>
          </cell>
          <cell r="Q59">
            <v>0</v>
          </cell>
          <cell r="R59" t="str">
            <v>Non</v>
          </cell>
          <cell r="S59">
            <v>0</v>
          </cell>
          <cell r="T59" t="str">
            <v>Non</v>
          </cell>
          <cell r="U59">
            <v>0</v>
          </cell>
          <cell r="V59" t="str">
            <v>Non</v>
          </cell>
          <cell r="W59">
            <v>0</v>
          </cell>
          <cell r="X59" t="str">
            <v>Non</v>
          </cell>
          <cell r="Y59">
            <v>0</v>
          </cell>
          <cell r="Z59"/>
          <cell r="AA59" t="str">
            <v>Oui</v>
          </cell>
          <cell r="AB59" t="str">
            <v>Non</v>
          </cell>
          <cell r="AC59" t="str">
            <v>OUI - ASSOCIE</v>
          </cell>
          <cell r="AD59"/>
          <cell r="AE59"/>
          <cell r="AF59"/>
          <cell r="AG59"/>
          <cell r="AH59"/>
          <cell r="AI59"/>
          <cell r="AJ59"/>
          <cell r="AK59"/>
          <cell r="AL59"/>
          <cell r="AM59"/>
          <cell r="AN59"/>
          <cell r="AO59" t="str">
            <v>Oui</v>
          </cell>
        </row>
        <row r="60">
          <cell r="B60">
            <v>330007386</v>
          </cell>
          <cell r="C60" t="str">
            <v>CENTRE AQUITAIN DIALYSE DOMICILE- CA3D</v>
          </cell>
          <cell r="D60">
            <v>330007410</v>
          </cell>
          <cell r="E60"/>
          <cell r="F60">
            <v>330007386</v>
          </cell>
          <cell r="G60"/>
          <cell r="H60" t="str">
            <v>Privé</v>
          </cell>
          <cell r="I60">
            <v>0</v>
          </cell>
          <cell r="J60" t="str">
            <v>CL DIALYSE</v>
          </cell>
          <cell r="K60" t="str">
            <v>Non</v>
          </cell>
          <cell r="L60">
            <v>0</v>
          </cell>
          <cell r="M60" t="str">
            <v>Non</v>
          </cell>
          <cell r="N60" t="str">
            <v>Non</v>
          </cell>
          <cell r="O60" t="str">
            <v>Non</v>
          </cell>
          <cell r="P60" t="str">
            <v>Non</v>
          </cell>
          <cell r="Q60">
            <v>0</v>
          </cell>
          <cell r="R60" t="str">
            <v>Oui</v>
          </cell>
          <cell r="S60">
            <v>68</v>
          </cell>
          <cell r="T60" t="str">
            <v>Non</v>
          </cell>
          <cell r="U60">
            <v>0</v>
          </cell>
          <cell r="V60" t="str">
            <v>Non</v>
          </cell>
          <cell r="W60">
            <v>0</v>
          </cell>
          <cell r="X60" t="str">
            <v>Non</v>
          </cell>
          <cell r="Y60">
            <v>0</v>
          </cell>
          <cell r="Z60"/>
          <cell r="AA60" t="str">
            <v>Oui</v>
          </cell>
          <cell r="AB60" t="str">
            <v>Non</v>
          </cell>
          <cell r="AC60" t="str">
            <v>NON</v>
          </cell>
          <cell r="AD60"/>
          <cell r="AE60"/>
          <cell r="AF60"/>
          <cell r="AG60"/>
          <cell r="AH60"/>
          <cell r="AI60"/>
          <cell r="AJ60"/>
          <cell r="AK60"/>
          <cell r="AL60"/>
          <cell r="AM60"/>
          <cell r="AN60"/>
          <cell r="AO60" t="str">
            <v>Oui</v>
          </cell>
        </row>
        <row r="61">
          <cell r="B61">
            <v>330780255</v>
          </cell>
          <cell r="C61" t="str">
            <v>CLINIQUE CHIRURGICALE DU LIBOURNAIS</v>
          </cell>
          <cell r="D61">
            <v>330780255</v>
          </cell>
          <cell r="E61"/>
          <cell r="F61">
            <v>330010059</v>
          </cell>
          <cell r="G61"/>
          <cell r="H61" t="str">
            <v>Privé</v>
          </cell>
          <cell r="I61" t="str">
            <v>CL &lt;100 LP</v>
          </cell>
          <cell r="J61" t="str">
            <v>CL MCO &lt; 100</v>
          </cell>
          <cell r="K61" t="str">
            <v>Oui</v>
          </cell>
          <cell r="L61">
            <v>73</v>
          </cell>
          <cell r="M61" t="str">
            <v>Non</v>
          </cell>
          <cell r="N61" t="str">
            <v>Oui</v>
          </cell>
          <cell r="O61" t="str">
            <v>Non</v>
          </cell>
          <cell r="P61" t="str">
            <v>Non</v>
          </cell>
          <cell r="Q61">
            <v>0</v>
          </cell>
          <cell r="R61" t="str">
            <v>Non</v>
          </cell>
          <cell r="S61">
            <v>0</v>
          </cell>
          <cell r="T61" t="str">
            <v>Non</v>
          </cell>
          <cell r="U61">
            <v>0</v>
          </cell>
          <cell r="V61" t="str">
            <v>Non</v>
          </cell>
          <cell r="W61">
            <v>0</v>
          </cell>
          <cell r="X61" t="str">
            <v>Non</v>
          </cell>
          <cell r="Y61">
            <v>0</v>
          </cell>
          <cell r="Z61"/>
          <cell r="AA61" t="str">
            <v>Oui</v>
          </cell>
          <cell r="AB61" t="str">
            <v>Non</v>
          </cell>
          <cell r="AC61" t="str">
            <v>NON</v>
          </cell>
          <cell r="AD61"/>
          <cell r="AE61"/>
          <cell r="AF61"/>
          <cell r="AG61"/>
          <cell r="AH61"/>
          <cell r="AI61"/>
          <cell r="AJ61"/>
          <cell r="AK61"/>
          <cell r="AL61"/>
          <cell r="AM61"/>
          <cell r="AN61"/>
          <cell r="AO61" t="str">
            <v>Oui</v>
          </cell>
        </row>
        <row r="62">
          <cell r="B62">
            <v>330780271</v>
          </cell>
          <cell r="C62" t="str">
            <v>CLINIQUE DU SPORT DE BORDEAUX MERIGNAC</v>
          </cell>
          <cell r="D62">
            <v>330780271</v>
          </cell>
          <cell r="E62"/>
          <cell r="F62">
            <v>330021429</v>
          </cell>
          <cell r="G62"/>
          <cell r="H62" t="str">
            <v>Privé</v>
          </cell>
          <cell r="I62" t="str">
            <v>CL &lt;100 LP</v>
          </cell>
          <cell r="J62" t="str">
            <v>CL MCO &lt; 100</v>
          </cell>
          <cell r="K62" t="str">
            <v>Oui</v>
          </cell>
          <cell r="L62">
            <v>85</v>
          </cell>
          <cell r="M62" t="str">
            <v>Non</v>
          </cell>
          <cell r="N62" t="str">
            <v>Oui</v>
          </cell>
          <cell r="O62" t="str">
            <v>Non</v>
          </cell>
          <cell r="P62" t="str">
            <v>Non</v>
          </cell>
          <cell r="Q62">
            <v>0</v>
          </cell>
          <cell r="R62" t="str">
            <v>Non</v>
          </cell>
          <cell r="S62">
            <v>0</v>
          </cell>
          <cell r="T62" t="str">
            <v>Non</v>
          </cell>
          <cell r="U62">
            <v>0</v>
          </cell>
          <cell r="V62" t="str">
            <v>Non</v>
          </cell>
          <cell r="W62">
            <v>0</v>
          </cell>
          <cell r="X62" t="str">
            <v>Non</v>
          </cell>
          <cell r="Y62">
            <v>0</v>
          </cell>
          <cell r="Z62"/>
          <cell r="AA62" t="str">
            <v>Oui</v>
          </cell>
          <cell r="AB62" t="str">
            <v>Non</v>
          </cell>
          <cell r="AC62" t="str">
            <v>NON</v>
          </cell>
          <cell r="AD62"/>
          <cell r="AE62"/>
          <cell r="AF62"/>
          <cell r="AG62"/>
          <cell r="AH62"/>
          <cell r="AI62"/>
          <cell r="AJ62"/>
          <cell r="AK62"/>
          <cell r="AL62"/>
          <cell r="AM62"/>
          <cell r="AN62"/>
          <cell r="AO62" t="str">
            <v>Oui</v>
          </cell>
        </row>
        <row r="63">
          <cell r="B63">
            <v>330025958</v>
          </cell>
          <cell r="C63" t="str">
            <v>HAD DES VIGNES ET DES RIVIERES</v>
          </cell>
          <cell r="D63">
            <v>330025958</v>
          </cell>
          <cell r="E63"/>
          <cell r="F63">
            <v>330025859</v>
          </cell>
          <cell r="G63"/>
          <cell r="H63" t="str">
            <v>Privé</v>
          </cell>
          <cell r="I63" t="str">
            <v>HAD</v>
          </cell>
          <cell r="J63" t="str">
            <v xml:space="preserve">CH HAD </v>
          </cell>
          <cell r="K63" t="str">
            <v>Non</v>
          </cell>
          <cell r="L63">
            <v>0</v>
          </cell>
          <cell r="M63" t="str">
            <v>Non</v>
          </cell>
          <cell r="N63" t="str">
            <v>Non</v>
          </cell>
          <cell r="O63" t="str">
            <v>Non</v>
          </cell>
          <cell r="P63" t="str">
            <v>Oui</v>
          </cell>
          <cell r="Q63">
            <v>90</v>
          </cell>
          <cell r="R63" t="str">
            <v>Non</v>
          </cell>
          <cell r="S63">
            <v>0</v>
          </cell>
          <cell r="T63" t="str">
            <v>Non</v>
          </cell>
          <cell r="U63">
            <v>0</v>
          </cell>
          <cell r="V63" t="str">
            <v>Non</v>
          </cell>
          <cell r="W63">
            <v>0</v>
          </cell>
          <cell r="X63" t="str">
            <v>Non</v>
          </cell>
          <cell r="Y63">
            <v>0</v>
          </cell>
          <cell r="Z63"/>
          <cell r="AA63"/>
          <cell r="AB63"/>
          <cell r="AC63"/>
          <cell r="AD63"/>
          <cell r="AE63"/>
          <cell r="AF63"/>
          <cell r="AG63"/>
          <cell r="AH63"/>
          <cell r="AI63"/>
          <cell r="AJ63"/>
          <cell r="AK63"/>
          <cell r="AL63"/>
          <cell r="AM63"/>
          <cell r="AN63"/>
          <cell r="AO63" t="str">
            <v>Oui</v>
          </cell>
        </row>
        <row r="64">
          <cell r="B64">
            <v>330027509</v>
          </cell>
          <cell r="C64" t="str">
            <v>CH SUD GIRONDE LANGON-LA REOLE</v>
          </cell>
          <cell r="D64">
            <v>330000589</v>
          </cell>
          <cell r="E64" t="str">
            <v>330000589 - CH SUD GIRONDE - SITE LANGON
330000597 - CH SUD GIRONDE - SITE LA REOLE</v>
          </cell>
          <cell r="F64">
            <v>330027509</v>
          </cell>
          <cell r="G64"/>
          <cell r="H64" t="str">
            <v>Public</v>
          </cell>
          <cell r="I64" t="str">
            <v>CH &lt;300 LP</v>
          </cell>
          <cell r="J64" t="str">
            <v>CH MCO &lt; 300</v>
          </cell>
          <cell r="K64" t="str">
            <v>Oui</v>
          </cell>
          <cell r="L64">
            <v>163</v>
          </cell>
          <cell r="M64" t="str">
            <v>Oui</v>
          </cell>
          <cell r="N64" t="str">
            <v>Oui</v>
          </cell>
          <cell r="O64" t="str">
            <v>Oui</v>
          </cell>
          <cell r="P64" t="str">
            <v>Oui</v>
          </cell>
          <cell r="Q64">
            <v>40</v>
          </cell>
          <cell r="R64" t="str">
            <v>Non</v>
          </cell>
          <cell r="S64">
            <v>0</v>
          </cell>
          <cell r="T64" t="str">
            <v>Non</v>
          </cell>
          <cell r="U64">
            <v>0</v>
          </cell>
          <cell r="V64" t="str">
            <v>Oui</v>
          </cell>
          <cell r="W64">
            <v>38</v>
          </cell>
          <cell r="X64" t="str">
            <v>Non</v>
          </cell>
          <cell r="Y64">
            <v>0</v>
          </cell>
          <cell r="Z64"/>
          <cell r="AA64" t="str">
            <v>Oui</v>
          </cell>
          <cell r="AB64" t="str">
            <v>Oui</v>
          </cell>
          <cell r="AC64" t="str">
            <v>OUI - ASSOCIE</v>
          </cell>
          <cell r="AD64"/>
          <cell r="AE64"/>
          <cell r="AF64"/>
          <cell r="AG64"/>
          <cell r="AH64"/>
          <cell r="AI64"/>
          <cell r="AJ64"/>
          <cell r="AK64"/>
          <cell r="AL64"/>
          <cell r="AM64"/>
          <cell r="AN64"/>
          <cell r="AO64" t="str">
            <v>Oui</v>
          </cell>
        </row>
        <row r="65">
          <cell r="B65">
            <v>330781139</v>
          </cell>
          <cell r="C65" t="str">
            <v>CRF LA TOUR DE GASSIES</v>
          </cell>
          <cell r="D65">
            <v>330781139</v>
          </cell>
          <cell r="E65"/>
          <cell r="F65">
            <v>330056540</v>
          </cell>
          <cell r="G65"/>
          <cell r="H65" t="str">
            <v>ESPIC</v>
          </cell>
          <cell r="I65" t="str">
            <v>CH &lt;300 LP</v>
          </cell>
          <cell r="J65" t="str">
            <v>CH SSR &gt; 100</v>
          </cell>
          <cell r="K65" t="str">
            <v>Oui</v>
          </cell>
          <cell r="L65">
            <v>2</v>
          </cell>
          <cell r="M65" t="str">
            <v>Oui</v>
          </cell>
          <cell r="N65" t="str">
            <v>Non</v>
          </cell>
          <cell r="O65" t="str">
            <v>Non</v>
          </cell>
          <cell r="P65" t="str">
            <v>Non</v>
          </cell>
          <cell r="Q65">
            <v>0</v>
          </cell>
          <cell r="R65" t="str">
            <v>Non</v>
          </cell>
          <cell r="S65">
            <v>0</v>
          </cell>
          <cell r="T65" t="str">
            <v>Non</v>
          </cell>
          <cell r="U65">
            <v>0</v>
          </cell>
          <cell r="V65" t="str">
            <v>Oui</v>
          </cell>
          <cell r="W65">
            <v>240</v>
          </cell>
          <cell r="X65" t="str">
            <v>Non</v>
          </cell>
          <cell r="Y65">
            <v>0</v>
          </cell>
          <cell r="Z65"/>
          <cell r="AA65" t="str">
            <v>Oui</v>
          </cell>
          <cell r="AB65" t="str">
            <v>Non</v>
          </cell>
          <cell r="AC65" t="str">
            <v>NON</v>
          </cell>
          <cell r="AD65"/>
          <cell r="AE65"/>
          <cell r="AF65"/>
          <cell r="AG65"/>
          <cell r="AH65"/>
          <cell r="AI65"/>
          <cell r="AJ65"/>
          <cell r="AK65"/>
          <cell r="AL65"/>
          <cell r="AM65"/>
          <cell r="AN65"/>
          <cell r="AO65" t="str">
            <v>Oui</v>
          </cell>
        </row>
        <row r="66">
          <cell r="B66">
            <v>330000217</v>
          </cell>
          <cell r="C66" t="str">
            <v>MAISON DE SANTE MARIE GALENE</v>
          </cell>
          <cell r="D66">
            <v>330000217</v>
          </cell>
          <cell r="E66"/>
          <cell r="F66">
            <v>330780347</v>
          </cell>
          <cell r="G66"/>
          <cell r="H66" t="str">
            <v>ESPIC</v>
          </cell>
          <cell r="I66" t="str">
            <v>CH &lt;300 LP</v>
          </cell>
          <cell r="J66" t="str">
            <v>CH SSR &lt; 100</v>
          </cell>
          <cell r="K66" t="str">
            <v>Oui</v>
          </cell>
          <cell r="L66">
            <v>15</v>
          </cell>
          <cell r="M66" t="str">
            <v>Oui</v>
          </cell>
          <cell r="N66" t="str">
            <v>Non</v>
          </cell>
          <cell r="O66" t="str">
            <v>Non</v>
          </cell>
          <cell r="P66" t="str">
            <v>Non</v>
          </cell>
          <cell r="Q66">
            <v>0</v>
          </cell>
          <cell r="R66" t="str">
            <v>Non</v>
          </cell>
          <cell r="S66">
            <v>0</v>
          </cell>
          <cell r="T66" t="str">
            <v>Non</v>
          </cell>
          <cell r="U66">
            <v>0</v>
          </cell>
          <cell r="V66" t="str">
            <v>Oui</v>
          </cell>
          <cell r="W66">
            <v>58</v>
          </cell>
          <cell r="X66" t="str">
            <v>Non</v>
          </cell>
          <cell r="Y66">
            <v>0</v>
          </cell>
          <cell r="Z66"/>
          <cell r="AA66" t="str">
            <v>Oui</v>
          </cell>
          <cell r="AB66" t="str">
            <v>Non</v>
          </cell>
          <cell r="AC66" t="str">
            <v>NON</v>
          </cell>
          <cell r="AD66"/>
          <cell r="AE66"/>
          <cell r="AF66"/>
          <cell r="AG66"/>
          <cell r="AH66"/>
          <cell r="AI66"/>
          <cell r="AJ66"/>
          <cell r="AK66"/>
          <cell r="AL66"/>
          <cell r="AM66"/>
          <cell r="AN66"/>
          <cell r="AO66" t="str">
            <v>Oui</v>
          </cell>
        </row>
        <row r="67">
          <cell r="B67">
            <v>330000332</v>
          </cell>
          <cell r="C67" t="str">
            <v>HOPITAL SUBURBAIN DU BOUSCAT</v>
          </cell>
          <cell r="D67">
            <v>330000332</v>
          </cell>
          <cell r="E67"/>
          <cell r="F67">
            <v>330780545</v>
          </cell>
          <cell r="G67"/>
          <cell r="H67" t="str">
            <v>ESPIC</v>
          </cell>
          <cell r="I67" t="str">
            <v>CH &lt;300 LP</v>
          </cell>
          <cell r="J67" t="str">
            <v>CH MCO &lt; 300</v>
          </cell>
          <cell r="K67" t="str">
            <v>Oui</v>
          </cell>
          <cell r="L67">
            <v>78</v>
          </cell>
          <cell r="M67" t="str">
            <v>Oui</v>
          </cell>
          <cell r="N67" t="str">
            <v>Oui</v>
          </cell>
          <cell r="O67" t="str">
            <v>Non</v>
          </cell>
          <cell r="P67" t="str">
            <v>Oui</v>
          </cell>
          <cell r="Q67">
            <v>65</v>
          </cell>
          <cell r="R67" t="str">
            <v>Non</v>
          </cell>
          <cell r="S67">
            <v>0</v>
          </cell>
          <cell r="T67" t="str">
            <v>Non</v>
          </cell>
          <cell r="U67">
            <v>0</v>
          </cell>
          <cell r="V67" t="str">
            <v>Non</v>
          </cell>
          <cell r="W67">
            <v>0</v>
          </cell>
          <cell r="X67" t="str">
            <v>Non</v>
          </cell>
          <cell r="Y67">
            <v>0</v>
          </cell>
          <cell r="Z67"/>
          <cell r="AA67" t="str">
            <v>Oui</v>
          </cell>
          <cell r="AB67" t="str">
            <v>Non</v>
          </cell>
          <cell r="AC67" t="str">
            <v>OUI - ASSOCIE</v>
          </cell>
          <cell r="AD67"/>
          <cell r="AE67"/>
          <cell r="AF67"/>
          <cell r="AG67"/>
          <cell r="AH67"/>
          <cell r="AI67"/>
          <cell r="AJ67"/>
          <cell r="AK67"/>
          <cell r="AL67"/>
          <cell r="AM67"/>
          <cell r="AN67"/>
          <cell r="AO67" t="str">
            <v>Oui</v>
          </cell>
        </row>
        <row r="68">
          <cell r="B68">
            <v>330000340</v>
          </cell>
          <cell r="C68" t="str">
            <v>M.S.P.BX. BAGATELLE</v>
          </cell>
          <cell r="D68">
            <v>330000340</v>
          </cell>
          <cell r="E68" t="str">
            <v>330000340
+ CENTRE DE SOINS DE SUITE L'AJONCIERE</v>
          </cell>
          <cell r="F68">
            <v>330780552</v>
          </cell>
          <cell r="G68"/>
          <cell r="H68" t="str">
            <v>ESPIC</v>
          </cell>
          <cell r="I68" t="str">
            <v>CH &gt;300 LP</v>
          </cell>
          <cell r="J68" t="str">
            <v>CH MCO &gt; 300</v>
          </cell>
          <cell r="K68" t="str">
            <v>Oui</v>
          </cell>
          <cell r="L68">
            <v>321</v>
          </cell>
          <cell r="M68" t="str">
            <v>Oui</v>
          </cell>
          <cell r="N68" t="str">
            <v>Oui</v>
          </cell>
          <cell r="O68" t="str">
            <v>Oui</v>
          </cell>
          <cell r="P68" t="str">
            <v>Oui</v>
          </cell>
          <cell r="Q68">
            <v>230</v>
          </cell>
          <cell r="R68" t="str">
            <v>Non</v>
          </cell>
          <cell r="S68">
            <v>0</v>
          </cell>
          <cell r="T68" t="str">
            <v>Non</v>
          </cell>
          <cell r="U68">
            <v>0</v>
          </cell>
          <cell r="V68" t="str">
            <v>Oui</v>
          </cell>
          <cell r="W68">
            <v>63</v>
          </cell>
          <cell r="X68" t="str">
            <v>Non</v>
          </cell>
          <cell r="Y68">
            <v>0</v>
          </cell>
          <cell r="Z68"/>
          <cell r="AA68" t="str">
            <v>Oui</v>
          </cell>
          <cell r="AB68" t="str">
            <v>Non</v>
          </cell>
          <cell r="AC68" t="str">
            <v>OUI - AUTORISE</v>
          </cell>
          <cell r="AD68"/>
          <cell r="AE68"/>
          <cell r="AF68"/>
          <cell r="AG68"/>
          <cell r="AH68"/>
          <cell r="AI68"/>
          <cell r="AJ68"/>
          <cell r="AK68"/>
          <cell r="AL68"/>
          <cell r="AM68"/>
          <cell r="AN68"/>
          <cell r="AO68" t="str">
            <v>Oui</v>
          </cell>
        </row>
        <row r="69">
          <cell r="B69">
            <v>330781196</v>
          </cell>
          <cell r="C69" t="str">
            <v>CHU HOPITAUX DE BORDEAUX</v>
          </cell>
          <cell r="D69">
            <v>330783648</v>
          </cell>
          <cell r="E69" t="str">
            <v>330783648 HAUT LEVEQUE
330781360 PELLEGRIN
330781352 ST ANDRE</v>
          </cell>
          <cell r="F69">
            <v>330781196</v>
          </cell>
          <cell r="G69"/>
          <cell r="H69" t="str">
            <v>Public</v>
          </cell>
          <cell r="I69" t="str">
            <v>CHR-CHU</v>
          </cell>
          <cell r="J69" t="str">
            <v>CHR-CHU</v>
          </cell>
          <cell r="K69" t="str">
            <v>Oui</v>
          </cell>
          <cell r="L69">
            <v>2643</v>
          </cell>
          <cell r="M69" t="str">
            <v>Oui</v>
          </cell>
          <cell r="N69" t="str">
            <v>Oui</v>
          </cell>
          <cell r="O69" t="str">
            <v>Oui</v>
          </cell>
          <cell r="P69" t="str">
            <v>Non</v>
          </cell>
          <cell r="Q69">
            <v>0</v>
          </cell>
          <cell r="R69" t="str">
            <v>Oui</v>
          </cell>
          <cell r="S69">
            <v>40</v>
          </cell>
          <cell r="T69" t="str">
            <v>Oui</v>
          </cell>
          <cell r="U69">
            <v>15</v>
          </cell>
          <cell r="V69" t="str">
            <v>Oui</v>
          </cell>
          <cell r="W69">
            <v>130</v>
          </cell>
          <cell r="X69" t="str">
            <v>Oui</v>
          </cell>
          <cell r="Y69">
            <v>0</v>
          </cell>
          <cell r="Z69"/>
          <cell r="AA69" t="str">
            <v>Oui</v>
          </cell>
          <cell r="AB69" t="str">
            <v>Oui</v>
          </cell>
          <cell r="AC69" t="str">
            <v>OUI - AUTORISE</v>
          </cell>
          <cell r="AD69"/>
          <cell r="AE69"/>
          <cell r="AF69"/>
          <cell r="AG69"/>
          <cell r="AH69"/>
          <cell r="AI69"/>
          <cell r="AJ69"/>
          <cell r="AK69"/>
          <cell r="AL69"/>
          <cell r="AM69"/>
          <cell r="AN69"/>
          <cell r="AO69" t="str">
            <v>Oui</v>
          </cell>
        </row>
        <row r="70">
          <cell r="B70">
            <v>330781204</v>
          </cell>
          <cell r="C70" t="str">
            <v>CENTRE HOSPITALIER D'ARCACHON</v>
          </cell>
          <cell r="D70">
            <v>330000555</v>
          </cell>
          <cell r="E70"/>
          <cell r="F70">
            <v>330781204</v>
          </cell>
          <cell r="G70"/>
          <cell r="H70" t="str">
            <v>Public</v>
          </cell>
          <cell r="I70" t="str">
            <v>CH &lt;300 LP</v>
          </cell>
          <cell r="J70" t="str">
            <v>CH MCO &lt; 300</v>
          </cell>
          <cell r="K70" t="str">
            <v>Oui</v>
          </cell>
          <cell r="L70">
            <v>180</v>
          </cell>
          <cell r="M70" t="str">
            <v>Oui</v>
          </cell>
          <cell r="N70" t="str">
            <v>Oui</v>
          </cell>
          <cell r="O70" t="str">
            <v>Oui</v>
          </cell>
          <cell r="P70" t="str">
            <v>Non</v>
          </cell>
          <cell r="Q70">
            <v>0</v>
          </cell>
          <cell r="R70" t="str">
            <v>Non</v>
          </cell>
          <cell r="S70">
            <v>0</v>
          </cell>
          <cell r="T70" t="str">
            <v>Non</v>
          </cell>
          <cell r="U70">
            <v>0</v>
          </cell>
          <cell r="V70" t="str">
            <v>Oui</v>
          </cell>
          <cell r="W70">
            <v>20</v>
          </cell>
          <cell r="X70" t="str">
            <v>Non</v>
          </cell>
          <cell r="Y70">
            <v>0</v>
          </cell>
          <cell r="Z70"/>
          <cell r="AA70" t="str">
            <v>Oui</v>
          </cell>
          <cell r="AB70" t="str">
            <v>Oui</v>
          </cell>
          <cell r="AC70" t="str">
            <v>OUI - ASSOCIE</v>
          </cell>
          <cell r="AD70"/>
          <cell r="AE70"/>
          <cell r="AF70"/>
          <cell r="AG70"/>
          <cell r="AH70"/>
          <cell r="AI70"/>
          <cell r="AJ70"/>
          <cell r="AK70"/>
          <cell r="AL70"/>
          <cell r="AM70"/>
          <cell r="AN70"/>
          <cell r="AO70" t="str">
            <v>Oui</v>
          </cell>
        </row>
        <row r="71">
          <cell r="B71">
            <v>330781212</v>
          </cell>
          <cell r="C71" t="str">
            <v>CENTRE HOSPITALIER DE BAZAS</v>
          </cell>
          <cell r="D71">
            <v>330804501</v>
          </cell>
          <cell r="E71"/>
          <cell r="F71">
            <v>330781212</v>
          </cell>
          <cell r="G71"/>
          <cell r="H71" t="str">
            <v>Public</v>
          </cell>
          <cell r="I71" t="str">
            <v>CH &lt;300 LP</v>
          </cell>
          <cell r="J71" t="str">
            <v>CH SSR &lt; 100</v>
          </cell>
          <cell r="K71" t="str">
            <v>Oui</v>
          </cell>
          <cell r="L71">
            <v>18</v>
          </cell>
          <cell r="M71" t="str">
            <v>Oui</v>
          </cell>
          <cell r="N71" t="str">
            <v>Non</v>
          </cell>
          <cell r="O71" t="str">
            <v>Non</v>
          </cell>
          <cell r="P71" t="str">
            <v>Non</v>
          </cell>
          <cell r="Q71">
            <v>0</v>
          </cell>
          <cell r="R71" t="str">
            <v>Non</v>
          </cell>
          <cell r="S71">
            <v>0</v>
          </cell>
          <cell r="T71" t="str">
            <v>Non</v>
          </cell>
          <cell r="U71">
            <v>0</v>
          </cell>
          <cell r="V71" t="str">
            <v>Oui</v>
          </cell>
          <cell r="W71">
            <v>43</v>
          </cell>
          <cell r="X71" t="str">
            <v>Non</v>
          </cell>
          <cell r="Y71">
            <v>0</v>
          </cell>
          <cell r="Z71"/>
          <cell r="AA71" t="str">
            <v>Oui</v>
          </cell>
          <cell r="AB71" t="str">
            <v>Oui</v>
          </cell>
          <cell r="AC71" t="str">
            <v>NON</v>
          </cell>
          <cell r="AD71"/>
          <cell r="AE71"/>
          <cell r="AF71"/>
          <cell r="AG71"/>
          <cell r="AH71"/>
          <cell r="AI71"/>
          <cell r="AJ71"/>
          <cell r="AK71"/>
          <cell r="AL71"/>
          <cell r="AM71"/>
          <cell r="AN71"/>
          <cell r="AO71" t="str">
            <v>Oui</v>
          </cell>
        </row>
        <row r="72">
          <cell r="B72">
            <v>330781220</v>
          </cell>
          <cell r="C72" t="str">
            <v>CH DE LA HAUTE GIRONDE</v>
          </cell>
          <cell r="D72">
            <v>330000571</v>
          </cell>
          <cell r="E72"/>
          <cell r="F72">
            <v>330781220</v>
          </cell>
          <cell r="G72"/>
          <cell r="H72" t="str">
            <v>Public</v>
          </cell>
          <cell r="I72" t="str">
            <v>CH &lt;300 LP</v>
          </cell>
          <cell r="J72" t="str">
            <v>CH MCO &lt; 300</v>
          </cell>
          <cell r="K72" t="str">
            <v>Oui</v>
          </cell>
          <cell r="L72">
            <v>95</v>
          </cell>
          <cell r="M72" t="str">
            <v>Oui</v>
          </cell>
          <cell r="N72" t="str">
            <v>Oui</v>
          </cell>
          <cell r="O72" t="str">
            <v>Oui</v>
          </cell>
          <cell r="P72" t="str">
            <v>Non</v>
          </cell>
          <cell r="Q72">
            <v>0</v>
          </cell>
          <cell r="R72" t="str">
            <v>Non</v>
          </cell>
          <cell r="S72">
            <v>0</v>
          </cell>
          <cell r="T72" t="str">
            <v>Non</v>
          </cell>
          <cell r="U72">
            <v>0</v>
          </cell>
          <cell r="V72" t="str">
            <v>Oui</v>
          </cell>
          <cell r="W72">
            <v>20</v>
          </cell>
          <cell r="X72" t="str">
            <v>Oui</v>
          </cell>
          <cell r="Y72">
            <v>20</v>
          </cell>
          <cell r="Z72"/>
          <cell r="AA72" t="str">
            <v>Oui</v>
          </cell>
          <cell r="AB72" t="str">
            <v>Oui</v>
          </cell>
          <cell r="AC72" t="str">
            <v>NON</v>
          </cell>
          <cell r="AD72"/>
          <cell r="AE72"/>
          <cell r="AF72"/>
          <cell r="AG72"/>
          <cell r="AH72"/>
          <cell r="AI72"/>
          <cell r="AJ72"/>
          <cell r="AK72"/>
          <cell r="AL72"/>
          <cell r="AM72"/>
          <cell r="AN72"/>
          <cell r="AO72" t="str">
            <v>Oui</v>
          </cell>
        </row>
        <row r="73">
          <cell r="B73">
            <v>330781253</v>
          </cell>
          <cell r="C73" t="str">
            <v>CENTRE HOSPITALIER ROBERT BOULIN (LIBOURNE)</v>
          </cell>
          <cell r="D73">
            <v>330000605</v>
          </cell>
          <cell r="E73"/>
          <cell r="F73">
            <v>330781253</v>
          </cell>
          <cell r="G73"/>
          <cell r="H73" t="str">
            <v>Public</v>
          </cell>
          <cell r="I73" t="str">
            <v>CH &gt;300 LP</v>
          </cell>
          <cell r="J73" t="str">
            <v>CH MCO &gt; 300</v>
          </cell>
          <cell r="K73" t="str">
            <v>Oui</v>
          </cell>
          <cell r="L73">
            <v>575</v>
          </cell>
          <cell r="M73" t="str">
            <v>Oui</v>
          </cell>
          <cell r="N73" t="str">
            <v>Oui</v>
          </cell>
          <cell r="O73" t="str">
            <v>Oui</v>
          </cell>
          <cell r="P73" t="str">
            <v>Non</v>
          </cell>
          <cell r="Q73">
            <v>0</v>
          </cell>
          <cell r="R73" t="str">
            <v>Oui</v>
          </cell>
          <cell r="S73">
            <v>22</v>
          </cell>
          <cell r="T73" t="str">
            <v>Oui</v>
          </cell>
          <cell r="U73">
            <v>0</v>
          </cell>
          <cell r="V73" t="str">
            <v>Oui</v>
          </cell>
          <cell r="W73">
            <v>114</v>
          </cell>
          <cell r="X73" t="str">
            <v>Non</v>
          </cell>
          <cell r="Y73">
            <v>0</v>
          </cell>
          <cell r="Z73"/>
          <cell r="AA73" t="str">
            <v>Oui</v>
          </cell>
          <cell r="AB73" t="str">
            <v>Oui</v>
          </cell>
          <cell r="AC73" t="str">
            <v>OUI - AUTORISE</v>
          </cell>
          <cell r="AD73"/>
          <cell r="AE73"/>
          <cell r="AF73"/>
          <cell r="AG73"/>
          <cell r="AH73"/>
          <cell r="AI73"/>
          <cell r="AJ73"/>
          <cell r="AK73"/>
          <cell r="AL73"/>
          <cell r="AM73"/>
          <cell r="AN73"/>
          <cell r="AO73" t="str">
            <v>Oui</v>
          </cell>
        </row>
        <row r="74">
          <cell r="B74">
            <v>330781261</v>
          </cell>
          <cell r="C74" t="str">
            <v>CENTRE HOSPITALIER STE FOY LA GRANDE</v>
          </cell>
          <cell r="D74">
            <v>330000613</v>
          </cell>
          <cell r="E74"/>
          <cell r="F74">
            <v>330781261</v>
          </cell>
          <cell r="G74"/>
          <cell r="H74" t="str">
            <v>Public</v>
          </cell>
          <cell r="I74" t="str">
            <v>CH &lt;300 LP</v>
          </cell>
          <cell r="J74" t="str">
            <v>CH SSR &gt; 100</v>
          </cell>
          <cell r="K74" t="str">
            <v>Oui</v>
          </cell>
          <cell r="L74">
            <v>39</v>
          </cell>
          <cell r="M74" t="str">
            <v>Oui</v>
          </cell>
          <cell r="N74" t="str">
            <v>Non</v>
          </cell>
          <cell r="O74" t="str">
            <v>Non</v>
          </cell>
          <cell r="P74" t="str">
            <v>Non</v>
          </cell>
          <cell r="Q74">
            <v>0</v>
          </cell>
          <cell r="R74" t="str">
            <v>Non</v>
          </cell>
          <cell r="S74">
            <v>0</v>
          </cell>
          <cell r="T74" t="str">
            <v>Non</v>
          </cell>
          <cell r="U74">
            <v>0</v>
          </cell>
          <cell r="V74" t="str">
            <v>Oui</v>
          </cell>
          <cell r="W74">
            <v>60</v>
          </cell>
          <cell r="X74" t="str">
            <v>Oui</v>
          </cell>
          <cell r="Y74">
            <v>60</v>
          </cell>
          <cell r="Z74"/>
          <cell r="AA74" t="str">
            <v>Oui</v>
          </cell>
          <cell r="AB74" t="str">
            <v>Oui</v>
          </cell>
          <cell r="AC74" t="str">
            <v>NON</v>
          </cell>
          <cell r="AD74"/>
          <cell r="AE74"/>
          <cell r="AF74"/>
          <cell r="AG74"/>
          <cell r="AH74"/>
          <cell r="AI74"/>
          <cell r="AJ74"/>
          <cell r="AK74"/>
          <cell r="AL74"/>
          <cell r="AM74"/>
          <cell r="AN74"/>
          <cell r="AO74" t="str">
            <v>Oui</v>
          </cell>
        </row>
        <row r="75">
          <cell r="B75">
            <v>330000662</v>
          </cell>
          <cell r="C75" t="str">
            <v>INSTITUT BERGONIE</v>
          </cell>
          <cell r="D75">
            <v>330000662</v>
          </cell>
          <cell r="E75"/>
          <cell r="F75">
            <v>330781329</v>
          </cell>
          <cell r="G75"/>
          <cell r="H75" t="str">
            <v>ESPIC</v>
          </cell>
          <cell r="I75" t="str">
            <v>CLCC</v>
          </cell>
          <cell r="J75" t="str">
            <v>CLCC</v>
          </cell>
          <cell r="K75" t="str">
            <v>Oui</v>
          </cell>
          <cell r="L75">
            <v>183</v>
          </cell>
          <cell r="M75" t="str">
            <v>Oui</v>
          </cell>
          <cell r="N75" t="str">
            <v>Oui</v>
          </cell>
          <cell r="O75" t="str">
            <v>Non</v>
          </cell>
          <cell r="P75" t="str">
            <v>Non</v>
          </cell>
          <cell r="Q75">
            <v>0</v>
          </cell>
          <cell r="R75" t="str">
            <v>Non</v>
          </cell>
          <cell r="S75">
            <v>0</v>
          </cell>
          <cell r="T75" t="str">
            <v>Non</v>
          </cell>
          <cell r="U75">
            <v>0</v>
          </cell>
          <cell r="V75" t="str">
            <v>Non</v>
          </cell>
          <cell r="W75">
            <v>0</v>
          </cell>
          <cell r="X75" t="str">
            <v>Non</v>
          </cell>
          <cell r="Y75">
            <v>0</v>
          </cell>
          <cell r="Z75"/>
          <cell r="AA75" t="str">
            <v>Oui</v>
          </cell>
          <cell r="AB75" t="str">
            <v>Oui</v>
          </cell>
          <cell r="AC75" t="str">
            <v>OUI - AUTORISE</v>
          </cell>
          <cell r="AD75"/>
          <cell r="AE75"/>
          <cell r="AF75"/>
          <cell r="AG75"/>
          <cell r="AH75"/>
          <cell r="AI75"/>
          <cell r="AJ75"/>
          <cell r="AK75"/>
          <cell r="AL75"/>
          <cell r="AM75"/>
          <cell r="AN75"/>
          <cell r="AO75" t="str">
            <v>Oui</v>
          </cell>
        </row>
        <row r="76">
          <cell r="B76">
            <v>330780495</v>
          </cell>
          <cell r="C76" t="str">
            <v>CLINIQUE MUTUALISTE DU MEDOC</v>
          </cell>
          <cell r="D76">
            <v>330780495</v>
          </cell>
          <cell r="E76"/>
          <cell r="F76">
            <v>330796392</v>
          </cell>
          <cell r="G76"/>
          <cell r="H76" t="str">
            <v>ESPIC</v>
          </cell>
          <cell r="I76" t="str">
            <v>CH &lt;300 LP</v>
          </cell>
          <cell r="J76" t="str">
            <v>CH MCO &lt; 300</v>
          </cell>
          <cell r="K76" t="str">
            <v>Oui</v>
          </cell>
          <cell r="L76">
            <v>118</v>
          </cell>
          <cell r="M76" t="str">
            <v>Oui</v>
          </cell>
          <cell r="N76" t="str">
            <v>Oui</v>
          </cell>
          <cell r="O76" t="str">
            <v>Oui</v>
          </cell>
          <cell r="P76" t="str">
            <v>Non</v>
          </cell>
          <cell r="Q76">
            <v>0</v>
          </cell>
          <cell r="R76" t="str">
            <v>Non</v>
          </cell>
          <cell r="S76">
            <v>0</v>
          </cell>
          <cell r="T76" t="str">
            <v>Non</v>
          </cell>
          <cell r="U76">
            <v>0</v>
          </cell>
          <cell r="V76" t="str">
            <v>Oui</v>
          </cell>
          <cell r="W76">
            <v>30</v>
          </cell>
          <cell r="X76" t="str">
            <v>Non</v>
          </cell>
          <cell r="Y76">
            <v>0</v>
          </cell>
          <cell r="Z76"/>
          <cell r="AA76" t="str">
            <v>Oui</v>
          </cell>
          <cell r="AB76" t="str">
            <v>Oui</v>
          </cell>
          <cell r="AC76" t="str">
            <v>OUI - ASSOCIE</v>
          </cell>
          <cell r="AD76"/>
          <cell r="AE76"/>
          <cell r="AF76"/>
          <cell r="AG76"/>
          <cell r="AH76"/>
          <cell r="AI76"/>
          <cell r="AJ76"/>
          <cell r="AK76"/>
          <cell r="AL76"/>
          <cell r="AM76"/>
          <cell r="AN76"/>
          <cell r="AO76" t="str">
            <v>Oui</v>
          </cell>
        </row>
        <row r="77">
          <cell r="B77">
            <v>330780529</v>
          </cell>
          <cell r="C77" t="str">
            <v>CL MUTUALISTE DE PESSAC</v>
          </cell>
          <cell r="D77">
            <v>330780529</v>
          </cell>
          <cell r="E77"/>
          <cell r="F77">
            <v>330796392</v>
          </cell>
          <cell r="G77"/>
          <cell r="H77" t="str">
            <v>ESPIC</v>
          </cell>
          <cell r="I77" t="str">
            <v>CH &lt;300 LP</v>
          </cell>
          <cell r="J77" t="str">
            <v>CH MCO &lt; 300</v>
          </cell>
          <cell r="K77" t="str">
            <v>Oui</v>
          </cell>
          <cell r="L77">
            <v>177</v>
          </cell>
          <cell r="M77" t="str">
            <v>Oui</v>
          </cell>
          <cell r="N77" t="str">
            <v>Oui</v>
          </cell>
          <cell r="O77" t="str">
            <v>Non</v>
          </cell>
          <cell r="P77" t="str">
            <v>Non</v>
          </cell>
          <cell r="Q77">
            <v>0</v>
          </cell>
          <cell r="R77" t="str">
            <v>Non</v>
          </cell>
          <cell r="S77">
            <v>0</v>
          </cell>
          <cell r="T77" t="str">
            <v>Non</v>
          </cell>
          <cell r="U77">
            <v>0</v>
          </cell>
          <cell r="V77" t="str">
            <v>Oui</v>
          </cell>
          <cell r="W77">
            <v>20</v>
          </cell>
          <cell r="X77" t="str">
            <v>Non</v>
          </cell>
          <cell r="Y77">
            <v>0</v>
          </cell>
          <cell r="Z77"/>
          <cell r="AA77" t="str">
            <v>Oui</v>
          </cell>
          <cell r="AB77" t="str">
            <v>Non</v>
          </cell>
          <cell r="AC77" t="str">
            <v>OUI - ASSOCIE</v>
          </cell>
          <cell r="AD77"/>
          <cell r="AE77"/>
          <cell r="AF77"/>
          <cell r="AG77"/>
          <cell r="AH77"/>
          <cell r="AI77"/>
          <cell r="AJ77"/>
          <cell r="AK77"/>
          <cell r="AL77"/>
          <cell r="AM77"/>
          <cell r="AN77"/>
          <cell r="AO77" t="str">
            <v>Oui</v>
          </cell>
        </row>
        <row r="78">
          <cell r="B78">
            <v>400780342</v>
          </cell>
          <cell r="C78" t="str">
            <v>CAPIO CLINIQUE JEAN LE BON</v>
          </cell>
          <cell r="D78">
            <v>400780342</v>
          </cell>
          <cell r="E78"/>
          <cell r="F78">
            <v>400000196</v>
          </cell>
          <cell r="G78"/>
          <cell r="H78" t="str">
            <v>Privé</v>
          </cell>
          <cell r="I78" t="str">
            <v>CL &lt;100 LP</v>
          </cell>
          <cell r="J78" t="str">
            <v>CL MCO &lt; 100</v>
          </cell>
          <cell r="K78" t="str">
            <v>Oui</v>
          </cell>
          <cell r="L78">
            <v>34</v>
          </cell>
          <cell r="M78" t="str">
            <v>Oui</v>
          </cell>
          <cell r="N78" t="str">
            <v>Oui</v>
          </cell>
          <cell r="O78" t="str">
            <v>Non</v>
          </cell>
          <cell r="P78" t="str">
            <v>Non</v>
          </cell>
          <cell r="Q78">
            <v>0</v>
          </cell>
          <cell r="R78" t="str">
            <v>Non</v>
          </cell>
          <cell r="S78">
            <v>0</v>
          </cell>
          <cell r="T78" t="str">
            <v>Non</v>
          </cell>
          <cell r="U78">
            <v>0</v>
          </cell>
          <cell r="V78" t="str">
            <v>Non</v>
          </cell>
          <cell r="W78">
            <v>0</v>
          </cell>
          <cell r="X78" t="str">
            <v>Non</v>
          </cell>
          <cell r="Y78">
            <v>0</v>
          </cell>
          <cell r="Z78"/>
          <cell r="AA78" t="str">
            <v>Oui</v>
          </cell>
          <cell r="AB78" t="str">
            <v>Non</v>
          </cell>
          <cell r="AC78" t="str">
            <v>NON</v>
          </cell>
          <cell r="AD78"/>
          <cell r="AE78"/>
          <cell r="AF78"/>
          <cell r="AG78"/>
          <cell r="AH78"/>
          <cell r="AI78"/>
          <cell r="AJ78"/>
          <cell r="AK78"/>
          <cell r="AL78"/>
          <cell r="AM78"/>
          <cell r="AN78"/>
          <cell r="AO78" t="str">
            <v>Oui</v>
          </cell>
        </row>
        <row r="79">
          <cell r="B79">
            <v>400780359</v>
          </cell>
          <cell r="C79" t="str">
            <v>CLINIQUE DES LANDES</v>
          </cell>
          <cell r="D79">
            <v>400780359</v>
          </cell>
          <cell r="E79"/>
          <cell r="F79">
            <v>400000204</v>
          </cell>
          <cell r="G79"/>
          <cell r="H79" t="str">
            <v>Privé</v>
          </cell>
          <cell r="I79" t="str">
            <v>CL &lt;100 LP</v>
          </cell>
          <cell r="J79" t="str">
            <v>CL MCO &lt; 100</v>
          </cell>
          <cell r="K79" t="str">
            <v>Oui</v>
          </cell>
          <cell r="L79">
            <v>96</v>
          </cell>
          <cell r="M79" t="str">
            <v>Oui</v>
          </cell>
          <cell r="N79" t="str">
            <v>Oui</v>
          </cell>
          <cell r="O79" t="str">
            <v>Non</v>
          </cell>
          <cell r="P79" t="str">
            <v>Non</v>
          </cell>
          <cell r="Q79">
            <v>0</v>
          </cell>
          <cell r="R79" t="str">
            <v>Non</v>
          </cell>
          <cell r="S79">
            <v>0</v>
          </cell>
          <cell r="T79" t="str">
            <v>Non</v>
          </cell>
          <cell r="U79">
            <v>0</v>
          </cell>
          <cell r="V79" t="str">
            <v>Non</v>
          </cell>
          <cell r="W79">
            <v>0</v>
          </cell>
          <cell r="X79" t="str">
            <v>Non</v>
          </cell>
          <cell r="Y79">
            <v>0</v>
          </cell>
          <cell r="Z79"/>
          <cell r="AA79" t="str">
            <v>Oui</v>
          </cell>
          <cell r="AB79" t="str">
            <v>Non</v>
          </cell>
          <cell r="AC79" t="str">
            <v>NON</v>
          </cell>
          <cell r="AD79"/>
          <cell r="AE79"/>
          <cell r="AF79"/>
          <cell r="AG79"/>
          <cell r="AH79"/>
          <cell r="AI79"/>
          <cell r="AJ79"/>
          <cell r="AK79"/>
          <cell r="AL79"/>
          <cell r="AM79"/>
          <cell r="AN79"/>
          <cell r="AO79" t="str">
            <v>Oui</v>
          </cell>
        </row>
        <row r="80">
          <cell r="B80">
            <v>400780888</v>
          </cell>
          <cell r="C80" t="str">
            <v>SANTE SERVICE DAX -HAD-</v>
          </cell>
          <cell r="D80">
            <v>400780888</v>
          </cell>
          <cell r="E80"/>
          <cell r="F80">
            <v>400000535</v>
          </cell>
          <cell r="G80"/>
          <cell r="H80" t="str">
            <v>Privé</v>
          </cell>
          <cell r="I80">
            <v>0</v>
          </cell>
          <cell r="J80" t="str">
            <v xml:space="preserve">CL HAD </v>
          </cell>
          <cell r="K80" t="str">
            <v>Non</v>
          </cell>
          <cell r="L80">
            <v>0</v>
          </cell>
          <cell r="M80" t="str">
            <v>Non</v>
          </cell>
          <cell r="N80" t="str">
            <v>Non</v>
          </cell>
          <cell r="O80" t="str">
            <v>Non</v>
          </cell>
          <cell r="P80" t="str">
            <v>Oui</v>
          </cell>
          <cell r="Q80">
            <v>170</v>
          </cell>
          <cell r="R80" t="str">
            <v>Non</v>
          </cell>
          <cell r="S80">
            <v>0</v>
          </cell>
          <cell r="T80" t="str">
            <v>Non</v>
          </cell>
          <cell r="U80">
            <v>0</v>
          </cell>
          <cell r="V80" t="str">
            <v>Non</v>
          </cell>
          <cell r="W80">
            <v>0</v>
          </cell>
          <cell r="X80" t="str">
            <v>Non</v>
          </cell>
          <cell r="Y80">
            <v>0</v>
          </cell>
          <cell r="Z80"/>
          <cell r="AA80" t="str">
            <v>Non</v>
          </cell>
          <cell r="AB80" t="str">
            <v>Non</v>
          </cell>
          <cell r="AC80" t="str">
            <v>NON</v>
          </cell>
          <cell r="AD80"/>
          <cell r="AE80"/>
          <cell r="AF80"/>
          <cell r="AG80"/>
          <cell r="AH80"/>
          <cell r="AI80"/>
          <cell r="AJ80"/>
          <cell r="AK80"/>
          <cell r="AL80"/>
          <cell r="AM80"/>
          <cell r="AN80"/>
          <cell r="AO80" t="str">
            <v>Oui</v>
          </cell>
        </row>
        <row r="81">
          <cell r="B81">
            <v>400782769</v>
          </cell>
          <cell r="C81" t="str">
            <v>POLYCLINIQUE DE L'ADOUR</v>
          </cell>
          <cell r="D81">
            <v>400782769</v>
          </cell>
          <cell r="E81"/>
          <cell r="F81">
            <v>400001764</v>
          </cell>
          <cell r="G81"/>
          <cell r="H81" t="str">
            <v>Privé</v>
          </cell>
          <cell r="I81" t="str">
            <v>CL &lt;100 LP</v>
          </cell>
          <cell r="J81" t="str">
            <v>CL MCO &lt; 100</v>
          </cell>
          <cell r="K81" t="str">
            <v>Oui</v>
          </cell>
          <cell r="L81">
            <v>68</v>
          </cell>
          <cell r="M81" t="str">
            <v>Oui</v>
          </cell>
          <cell r="N81" t="str">
            <v>Oui</v>
          </cell>
          <cell r="O81" t="str">
            <v>Non</v>
          </cell>
          <cell r="P81" t="str">
            <v>Non</v>
          </cell>
          <cell r="Q81">
            <v>0</v>
          </cell>
          <cell r="R81" t="str">
            <v>Non</v>
          </cell>
          <cell r="S81">
            <v>0</v>
          </cell>
          <cell r="T81" t="str">
            <v>Non</v>
          </cell>
          <cell r="U81">
            <v>0</v>
          </cell>
          <cell r="V81" t="str">
            <v>Oui</v>
          </cell>
          <cell r="W81">
            <v>30</v>
          </cell>
          <cell r="X81" t="str">
            <v>Non</v>
          </cell>
          <cell r="Y81">
            <v>0</v>
          </cell>
          <cell r="Z81"/>
          <cell r="AA81" t="str">
            <v>Oui</v>
          </cell>
          <cell r="AB81" t="str">
            <v>Non</v>
          </cell>
          <cell r="AC81" t="str">
            <v>OUI - ASSOCIE</v>
          </cell>
          <cell r="AD81"/>
          <cell r="AE81"/>
          <cell r="AF81"/>
          <cell r="AG81"/>
          <cell r="AH81"/>
          <cell r="AI81"/>
          <cell r="AJ81"/>
          <cell r="AK81"/>
          <cell r="AL81"/>
          <cell r="AM81"/>
          <cell r="AN81"/>
          <cell r="AO81" t="str">
            <v>Oui</v>
          </cell>
        </row>
        <row r="82">
          <cell r="B82">
            <v>400008199</v>
          </cell>
          <cell r="C82" t="str">
            <v>HAD MARSAN ADOUR</v>
          </cell>
          <cell r="D82">
            <v>400008199</v>
          </cell>
          <cell r="E82"/>
          <cell r="F82">
            <v>400008108</v>
          </cell>
          <cell r="G82"/>
          <cell r="H82" t="str">
            <v>Privé</v>
          </cell>
          <cell r="I82">
            <v>0</v>
          </cell>
          <cell r="J82" t="str">
            <v xml:space="preserve">CL HAD </v>
          </cell>
          <cell r="K82" t="str">
            <v>Non</v>
          </cell>
          <cell r="L82">
            <v>0</v>
          </cell>
          <cell r="M82" t="str">
            <v>Non</v>
          </cell>
          <cell r="N82" t="str">
            <v>Non</v>
          </cell>
          <cell r="O82" t="str">
            <v>Non</v>
          </cell>
          <cell r="P82" t="str">
            <v>Oui</v>
          </cell>
          <cell r="Q82">
            <v>50</v>
          </cell>
          <cell r="R82" t="str">
            <v>Non</v>
          </cell>
          <cell r="S82">
            <v>0</v>
          </cell>
          <cell r="T82" t="str">
            <v>Non</v>
          </cell>
          <cell r="U82">
            <v>0</v>
          </cell>
          <cell r="V82" t="str">
            <v>Non</v>
          </cell>
          <cell r="W82">
            <v>0</v>
          </cell>
          <cell r="X82" t="str">
            <v>Non</v>
          </cell>
          <cell r="Y82">
            <v>0</v>
          </cell>
          <cell r="Z82"/>
          <cell r="AA82" t="str">
            <v>Oui</v>
          </cell>
          <cell r="AB82" t="str">
            <v>Non</v>
          </cell>
          <cell r="AC82" t="str">
            <v>OUI - ASSOCIE</v>
          </cell>
          <cell r="AD82"/>
          <cell r="AE82"/>
          <cell r="AF82"/>
          <cell r="AG82"/>
          <cell r="AH82"/>
          <cell r="AI82"/>
          <cell r="AJ82"/>
          <cell r="AK82"/>
          <cell r="AL82"/>
          <cell r="AM82"/>
          <cell r="AN82"/>
          <cell r="AO82" t="str">
            <v>Oui</v>
          </cell>
        </row>
        <row r="83">
          <cell r="B83">
            <v>400011177</v>
          </cell>
          <cell r="C83" t="str">
            <v>CENTRE HOSPITALIER DE MONT DE MARSAN</v>
          </cell>
          <cell r="D83">
            <v>400000113</v>
          </cell>
          <cell r="E83"/>
          <cell r="F83">
            <v>400011177</v>
          </cell>
          <cell r="G83"/>
          <cell r="H83" t="str">
            <v>Public</v>
          </cell>
          <cell r="I83" t="str">
            <v>CH &gt;300 LP</v>
          </cell>
          <cell r="J83" t="str">
            <v>CH MCO &gt; 300</v>
          </cell>
          <cell r="K83" t="str">
            <v>Oui</v>
          </cell>
          <cell r="L83">
            <v>409</v>
          </cell>
          <cell r="M83" t="str">
            <v>Oui</v>
          </cell>
          <cell r="N83" t="str">
            <v>Oui</v>
          </cell>
          <cell r="O83" t="str">
            <v>Oui</v>
          </cell>
          <cell r="P83" t="str">
            <v>Non</v>
          </cell>
          <cell r="Q83">
            <v>0</v>
          </cell>
          <cell r="R83" t="str">
            <v>Oui</v>
          </cell>
          <cell r="S83">
            <v>16</v>
          </cell>
          <cell r="T83" t="str">
            <v>Oui</v>
          </cell>
          <cell r="U83">
            <v>275</v>
          </cell>
          <cell r="V83" t="str">
            <v>Non</v>
          </cell>
          <cell r="W83">
            <v>125</v>
          </cell>
          <cell r="X83" t="str">
            <v>Oui</v>
          </cell>
          <cell r="Y83">
            <v>0</v>
          </cell>
          <cell r="Z83"/>
          <cell r="AA83" t="str">
            <v>Oui</v>
          </cell>
          <cell r="AB83" t="str">
            <v>Oui</v>
          </cell>
          <cell r="AC83" t="str">
            <v>OUI - AUTORISE</v>
          </cell>
          <cell r="AD83"/>
          <cell r="AE83"/>
          <cell r="AF83"/>
          <cell r="AG83"/>
          <cell r="AH83"/>
          <cell r="AI83"/>
          <cell r="AJ83"/>
          <cell r="AK83"/>
          <cell r="AL83"/>
          <cell r="AM83"/>
          <cell r="AN83"/>
          <cell r="AO83" t="str">
            <v>Oui</v>
          </cell>
        </row>
        <row r="84">
          <cell r="B84">
            <v>400780193</v>
          </cell>
          <cell r="C84" t="str">
            <v>CENTRE HOSPITALIER DAX</v>
          </cell>
          <cell r="D84">
            <v>400000105</v>
          </cell>
          <cell r="E84"/>
          <cell r="F84">
            <v>400780193</v>
          </cell>
          <cell r="G84"/>
          <cell r="H84" t="str">
            <v>Public</v>
          </cell>
          <cell r="I84" t="str">
            <v>CH &gt;300 LP</v>
          </cell>
          <cell r="J84" t="str">
            <v>CH MCO &gt; 300</v>
          </cell>
          <cell r="K84" t="str">
            <v>Oui</v>
          </cell>
          <cell r="L84">
            <v>355</v>
          </cell>
          <cell r="M84" t="str">
            <v>Oui</v>
          </cell>
          <cell r="N84" t="str">
            <v>Oui</v>
          </cell>
          <cell r="O84" t="str">
            <v>Oui</v>
          </cell>
          <cell r="P84" t="str">
            <v>Non</v>
          </cell>
          <cell r="Q84">
            <v>0</v>
          </cell>
          <cell r="R84" t="str">
            <v>Non</v>
          </cell>
          <cell r="S84">
            <v>0</v>
          </cell>
          <cell r="T84" t="str">
            <v>Oui</v>
          </cell>
          <cell r="U84">
            <v>54</v>
          </cell>
          <cell r="V84" t="str">
            <v>Oui</v>
          </cell>
          <cell r="W84">
            <v>158</v>
          </cell>
          <cell r="X84" t="str">
            <v>Oui</v>
          </cell>
          <cell r="Y84">
            <v>0</v>
          </cell>
          <cell r="Z84"/>
          <cell r="AA84" t="str">
            <v>Oui</v>
          </cell>
          <cell r="AB84" t="str">
            <v>Oui</v>
          </cell>
          <cell r="AC84" t="str">
            <v>OUI - AUTORISE</v>
          </cell>
          <cell r="AD84"/>
          <cell r="AE84"/>
          <cell r="AF84"/>
          <cell r="AG84"/>
          <cell r="AH84"/>
          <cell r="AI84"/>
          <cell r="AJ84"/>
          <cell r="AK84"/>
          <cell r="AL84"/>
          <cell r="AM84"/>
          <cell r="AN84"/>
          <cell r="AO84" t="str">
            <v>Oui</v>
          </cell>
        </row>
        <row r="85">
          <cell r="B85">
            <v>400780268</v>
          </cell>
          <cell r="C85" t="str">
            <v>CENTRE HOSPITALIER DE SAINT SEVER</v>
          </cell>
          <cell r="D85">
            <v>400000147</v>
          </cell>
          <cell r="E85"/>
          <cell r="F85">
            <v>400780268</v>
          </cell>
          <cell r="G85"/>
          <cell r="H85" t="str">
            <v>Public</v>
          </cell>
          <cell r="I85" t="str">
            <v>CH &lt;300 LP</v>
          </cell>
          <cell r="J85" t="str">
            <v>CH SSR &lt; 100</v>
          </cell>
          <cell r="K85" t="str">
            <v>Oui</v>
          </cell>
          <cell r="L85">
            <v>13</v>
          </cell>
          <cell r="M85" t="str">
            <v>Oui</v>
          </cell>
          <cell r="N85" t="str">
            <v>Non</v>
          </cell>
          <cell r="O85" t="str">
            <v>Non</v>
          </cell>
          <cell r="P85" t="str">
            <v>Non</v>
          </cell>
          <cell r="Q85">
            <v>0</v>
          </cell>
          <cell r="R85" t="str">
            <v>Non</v>
          </cell>
          <cell r="S85">
            <v>0</v>
          </cell>
          <cell r="T85" t="str">
            <v>Non</v>
          </cell>
          <cell r="U85">
            <v>0</v>
          </cell>
          <cell r="V85" t="str">
            <v>Oui</v>
          </cell>
          <cell r="W85">
            <v>30</v>
          </cell>
          <cell r="X85" t="str">
            <v>Oui</v>
          </cell>
          <cell r="Y85">
            <v>40</v>
          </cell>
          <cell r="Z85"/>
          <cell r="AA85" t="str">
            <v>Oui</v>
          </cell>
          <cell r="AB85" t="str">
            <v>Non</v>
          </cell>
          <cell r="AC85" t="str">
            <v>NON</v>
          </cell>
          <cell r="AD85"/>
          <cell r="AE85"/>
          <cell r="AF85"/>
          <cell r="AG85"/>
          <cell r="AH85"/>
          <cell r="AI85"/>
          <cell r="AJ85"/>
          <cell r="AK85"/>
          <cell r="AL85"/>
          <cell r="AM85"/>
          <cell r="AN85"/>
          <cell r="AO85" t="str">
            <v>Oui</v>
          </cell>
        </row>
        <row r="86">
          <cell r="B86">
            <v>470000381</v>
          </cell>
          <cell r="C86" t="str">
            <v>CH DEPARTEMENTAL DE LA CANDELIE</v>
          </cell>
          <cell r="D86">
            <v>470000563</v>
          </cell>
          <cell r="E86"/>
          <cell r="F86">
            <v>470000381</v>
          </cell>
          <cell r="G86"/>
          <cell r="H86" t="str">
            <v>Public</v>
          </cell>
          <cell r="I86" t="str">
            <v>CH &gt;300 LP</v>
          </cell>
          <cell r="J86" t="str">
            <v>CH PSY &gt; 300</v>
          </cell>
          <cell r="K86" t="str">
            <v>Oui</v>
          </cell>
          <cell r="L86">
            <v>10</v>
          </cell>
          <cell r="M86" t="str">
            <v>Oui</v>
          </cell>
          <cell r="N86" t="str">
            <v>Oui</v>
          </cell>
          <cell r="O86" t="str">
            <v>Oui</v>
          </cell>
          <cell r="P86" t="str">
            <v>Non</v>
          </cell>
          <cell r="Q86">
            <v>0</v>
          </cell>
          <cell r="R86" t="str">
            <v>Non</v>
          </cell>
          <cell r="S86">
            <v>0</v>
          </cell>
          <cell r="T86" t="str">
            <v>Oui</v>
          </cell>
          <cell r="U86">
            <v>436</v>
          </cell>
          <cell r="V86" t="str">
            <v>Oui</v>
          </cell>
          <cell r="W86">
            <v>15</v>
          </cell>
          <cell r="X86" t="str">
            <v>Non</v>
          </cell>
          <cell r="Y86">
            <v>0</v>
          </cell>
          <cell r="Z86"/>
          <cell r="AA86" t="str">
            <v>Oui</v>
          </cell>
          <cell r="AB86" t="str">
            <v>Non</v>
          </cell>
          <cell r="AC86" t="str">
            <v>NON</v>
          </cell>
          <cell r="AD86"/>
          <cell r="AE86"/>
          <cell r="AF86"/>
          <cell r="AG86"/>
          <cell r="AH86"/>
          <cell r="AI86"/>
          <cell r="AJ86"/>
          <cell r="AK86"/>
          <cell r="AL86"/>
          <cell r="AM86"/>
          <cell r="AN86"/>
          <cell r="AO86" t="str">
            <v>Oui</v>
          </cell>
        </row>
        <row r="87">
          <cell r="B87">
            <v>470001660</v>
          </cell>
          <cell r="C87" t="str">
            <v>C.H.I.C. MARMANDE - TONNEINS</v>
          </cell>
          <cell r="D87">
            <v>470000480</v>
          </cell>
          <cell r="E87"/>
          <cell r="F87">
            <v>470001660</v>
          </cell>
          <cell r="G87"/>
          <cell r="H87" t="str">
            <v>Public</v>
          </cell>
          <cell r="I87" t="str">
            <v>CH &lt;300 LP</v>
          </cell>
          <cell r="J87" t="str">
            <v>CH MCO &lt; 300</v>
          </cell>
          <cell r="K87" t="str">
            <v>Oui</v>
          </cell>
          <cell r="L87">
            <v>209</v>
          </cell>
          <cell r="M87" t="str">
            <v>Oui</v>
          </cell>
          <cell r="N87" t="str">
            <v>Oui</v>
          </cell>
          <cell r="O87" t="str">
            <v>Oui</v>
          </cell>
          <cell r="P87" t="str">
            <v>Non</v>
          </cell>
          <cell r="Q87">
            <v>0</v>
          </cell>
          <cell r="R87" t="str">
            <v>Non</v>
          </cell>
          <cell r="S87">
            <v>0</v>
          </cell>
          <cell r="T87" t="str">
            <v>Non</v>
          </cell>
          <cell r="U87">
            <v>0</v>
          </cell>
          <cell r="V87" t="str">
            <v>Oui</v>
          </cell>
          <cell r="W87">
            <v>50</v>
          </cell>
          <cell r="X87" t="str">
            <v>Oui</v>
          </cell>
          <cell r="Y87">
            <v>0</v>
          </cell>
          <cell r="Z87"/>
          <cell r="AA87" t="str">
            <v>Oui</v>
          </cell>
          <cell r="AB87" t="str">
            <v>Oui</v>
          </cell>
          <cell r="AC87" t="str">
            <v>OUI - ASSOCIE</v>
          </cell>
          <cell r="AD87"/>
          <cell r="AE87"/>
          <cell r="AF87"/>
          <cell r="AG87"/>
          <cell r="AH87"/>
          <cell r="AI87"/>
          <cell r="AJ87"/>
          <cell r="AK87"/>
          <cell r="AL87"/>
          <cell r="AM87"/>
          <cell r="AN87"/>
          <cell r="AO87" t="str">
            <v>Oui</v>
          </cell>
        </row>
        <row r="88">
          <cell r="B88">
            <v>470009358</v>
          </cell>
          <cell r="C88" t="str">
            <v>HOSPITALISATION A DOMICILE 47</v>
          </cell>
          <cell r="D88">
            <v>470009358</v>
          </cell>
          <cell r="E88"/>
          <cell r="F88">
            <v>470009309</v>
          </cell>
          <cell r="G88"/>
          <cell r="H88" t="str">
            <v>Privé</v>
          </cell>
          <cell r="I88">
            <v>0</v>
          </cell>
          <cell r="J88" t="str">
            <v>CL HAD</v>
          </cell>
          <cell r="K88" t="str">
            <v>Non</v>
          </cell>
          <cell r="L88">
            <v>0</v>
          </cell>
          <cell r="M88" t="str">
            <v>Non</v>
          </cell>
          <cell r="N88" t="str">
            <v>Non</v>
          </cell>
          <cell r="O88" t="str">
            <v>Non</v>
          </cell>
          <cell r="P88" t="str">
            <v>Oui</v>
          </cell>
          <cell r="Q88">
            <v>100</v>
          </cell>
          <cell r="R88" t="str">
            <v>Non</v>
          </cell>
          <cell r="S88">
            <v>0</v>
          </cell>
          <cell r="T88" t="str">
            <v>Non</v>
          </cell>
          <cell r="U88">
            <v>0</v>
          </cell>
          <cell r="V88" t="str">
            <v>Non</v>
          </cell>
          <cell r="W88">
            <v>0</v>
          </cell>
          <cell r="X88" t="str">
            <v>Non</v>
          </cell>
          <cell r="Y88">
            <v>0</v>
          </cell>
          <cell r="Z88"/>
          <cell r="AA88" t="str">
            <v>Oui</v>
          </cell>
          <cell r="AB88" t="str">
            <v>Non</v>
          </cell>
          <cell r="AC88" t="str">
            <v>NON</v>
          </cell>
          <cell r="AD88"/>
          <cell r="AE88"/>
          <cell r="AF88"/>
          <cell r="AG88"/>
          <cell r="AH88"/>
          <cell r="AI88"/>
          <cell r="AJ88"/>
          <cell r="AK88"/>
          <cell r="AL88"/>
          <cell r="AM88"/>
          <cell r="AN88"/>
          <cell r="AO88" t="str">
            <v>Oui</v>
          </cell>
        </row>
        <row r="89">
          <cell r="B89">
            <v>470014069</v>
          </cell>
          <cell r="C89" t="str">
            <v>CLINIQUE CALABET - ESQUIROL - SAINT-HILAIRE</v>
          </cell>
          <cell r="D89" t="str">
            <v>470000027
470000159</v>
          </cell>
          <cell r="E89"/>
          <cell r="F89">
            <v>470014069</v>
          </cell>
          <cell r="G89"/>
          <cell r="H89" t="str">
            <v>Privé</v>
          </cell>
          <cell r="I89" t="str">
            <v>CL &gt;100 LP</v>
          </cell>
          <cell r="J89" t="str">
            <v>CL MCO &gt; 100</v>
          </cell>
          <cell r="K89" t="str">
            <v>Oui</v>
          </cell>
          <cell r="L89">
            <v>289</v>
          </cell>
          <cell r="M89" t="str">
            <v>Oui</v>
          </cell>
          <cell r="N89" t="str">
            <v>Oui</v>
          </cell>
          <cell r="O89" t="str">
            <v>Oui</v>
          </cell>
          <cell r="P89" t="str">
            <v>Non</v>
          </cell>
          <cell r="Q89">
            <v>0</v>
          </cell>
          <cell r="R89" t="str">
            <v>Non</v>
          </cell>
          <cell r="S89">
            <v>0</v>
          </cell>
          <cell r="T89" t="str">
            <v>Non</v>
          </cell>
          <cell r="U89">
            <v>0</v>
          </cell>
          <cell r="V89" t="str">
            <v>Oui</v>
          </cell>
          <cell r="W89">
            <v>40</v>
          </cell>
          <cell r="X89" t="str">
            <v>Non</v>
          </cell>
          <cell r="Y89">
            <v>0</v>
          </cell>
          <cell r="Z89"/>
          <cell r="AA89" t="str">
            <v>Oui</v>
          </cell>
          <cell r="AB89" t="str">
            <v>Non</v>
          </cell>
          <cell r="AC89" t="str">
            <v>OUI - AUTORISE</v>
          </cell>
          <cell r="AD89"/>
          <cell r="AE89"/>
          <cell r="AF89"/>
          <cell r="AG89"/>
          <cell r="AH89"/>
          <cell r="AI89"/>
          <cell r="AJ89"/>
          <cell r="AK89"/>
          <cell r="AL89"/>
          <cell r="AM89"/>
          <cell r="AN89"/>
          <cell r="AO89" t="str">
            <v>Oui</v>
          </cell>
        </row>
        <row r="90">
          <cell r="B90">
            <v>470016023</v>
          </cell>
          <cell r="C90" t="str">
            <v>CENTRE HOSPITALIER - GCS DE VILLENEUVE SUR LOT</v>
          </cell>
          <cell r="D90" t="str">
            <v>470016049
470000324</v>
          </cell>
          <cell r="E90"/>
          <cell r="F90">
            <v>470016023</v>
          </cell>
          <cell r="G90"/>
          <cell r="H90" t="str">
            <v>Public</v>
          </cell>
          <cell r="I90" t="str">
            <v>CH &lt;300 LP</v>
          </cell>
          <cell r="J90" t="str">
            <v>CH MCO &lt; 300</v>
          </cell>
          <cell r="K90" t="str">
            <v>Oui</v>
          </cell>
          <cell r="L90">
            <v>269</v>
          </cell>
          <cell r="M90"/>
          <cell r="N90"/>
          <cell r="O90"/>
          <cell r="P90" t="str">
            <v>Non</v>
          </cell>
          <cell r="Q90">
            <v>0</v>
          </cell>
          <cell r="R90" t="str">
            <v>Non</v>
          </cell>
          <cell r="S90">
            <v>0</v>
          </cell>
          <cell r="T90" t="str">
            <v>Non</v>
          </cell>
          <cell r="U90">
            <v>0</v>
          </cell>
          <cell r="V90" t="str">
            <v>Oui</v>
          </cell>
          <cell r="W90">
            <v>44</v>
          </cell>
          <cell r="X90" t="str">
            <v>Oui</v>
          </cell>
          <cell r="Y90">
            <v>41</v>
          </cell>
          <cell r="Z90"/>
          <cell r="AA90" t="str">
            <v>Oui</v>
          </cell>
          <cell r="AB90" t="str">
            <v>Oui</v>
          </cell>
          <cell r="AC90" t="e">
            <v>#N/A</v>
          </cell>
          <cell r="AD90"/>
          <cell r="AE90"/>
          <cell r="AF90"/>
          <cell r="AG90"/>
          <cell r="AH90"/>
          <cell r="AI90"/>
          <cell r="AJ90"/>
          <cell r="AK90"/>
          <cell r="AL90"/>
          <cell r="AM90"/>
          <cell r="AN90"/>
          <cell r="AO90" t="str">
            <v>Oui</v>
          </cell>
        </row>
        <row r="91">
          <cell r="B91">
            <v>470016171</v>
          </cell>
          <cell r="C91" t="str">
            <v xml:space="preserve">CENTRE HOSPITALIER AGEN-NERAC </v>
          </cell>
          <cell r="D91">
            <v>470005406</v>
          </cell>
          <cell r="E91"/>
          <cell r="F91">
            <v>470016171</v>
          </cell>
          <cell r="G91"/>
          <cell r="H91" t="str">
            <v>Public</v>
          </cell>
          <cell r="I91" t="str">
            <v>CH &gt;300 LP</v>
          </cell>
          <cell r="J91" t="str">
            <v>CH MCO &gt; 300</v>
          </cell>
          <cell r="K91" t="str">
            <v>Oui</v>
          </cell>
          <cell r="L91">
            <v>388</v>
          </cell>
          <cell r="M91" t="str">
            <v>Oui</v>
          </cell>
          <cell r="N91" t="str">
            <v>Oui</v>
          </cell>
          <cell r="O91" t="str">
            <v>Oui</v>
          </cell>
          <cell r="P91" t="str">
            <v>Non</v>
          </cell>
          <cell r="Q91">
            <v>0</v>
          </cell>
          <cell r="R91" t="str">
            <v>Oui</v>
          </cell>
          <cell r="S91">
            <v>26</v>
          </cell>
          <cell r="T91" t="str">
            <v>Non</v>
          </cell>
          <cell r="U91">
            <v>0</v>
          </cell>
          <cell r="V91" t="str">
            <v>Oui</v>
          </cell>
          <cell r="W91">
            <v>48</v>
          </cell>
          <cell r="X91" t="str">
            <v>Oui</v>
          </cell>
          <cell r="Y91">
            <v>0</v>
          </cell>
          <cell r="Z91"/>
          <cell r="AA91" t="str">
            <v>Oui</v>
          </cell>
          <cell r="AB91" t="str">
            <v>Oui</v>
          </cell>
          <cell r="AC91" t="str">
            <v>OUI-AUTORISE</v>
          </cell>
          <cell r="AD91"/>
          <cell r="AE91"/>
          <cell r="AF91"/>
          <cell r="AG91"/>
          <cell r="AH91"/>
          <cell r="AI91"/>
          <cell r="AJ91"/>
          <cell r="AK91"/>
          <cell r="AL91"/>
          <cell r="AM91"/>
          <cell r="AN91"/>
          <cell r="AO91" t="str">
            <v>Oui</v>
          </cell>
        </row>
        <row r="92">
          <cell r="B92">
            <v>640780268</v>
          </cell>
          <cell r="C92" t="str">
            <v>CLINIQUE DELAY</v>
          </cell>
          <cell r="D92">
            <v>640780268</v>
          </cell>
          <cell r="E92"/>
          <cell r="F92">
            <v>640000113</v>
          </cell>
          <cell r="G92"/>
          <cell r="H92" t="str">
            <v>Privé</v>
          </cell>
          <cell r="I92" t="str">
            <v>CL &lt;100 LP</v>
          </cell>
          <cell r="J92" t="str">
            <v>CL MCO &lt; 100</v>
          </cell>
          <cell r="K92" t="str">
            <v>Oui</v>
          </cell>
          <cell r="L92">
            <v>33</v>
          </cell>
          <cell r="M92" t="str">
            <v>Oui</v>
          </cell>
          <cell r="N92" t="str">
            <v>Oui</v>
          </cell>
          <cell r="O92" t="str">
            <v>Non</v>
          </cell>
          <cell r="P92" t="str">
            <v>Non</v>
          </cell>
          <cell r="Q92">
            <v>0</v>
          </cell>
          <cell r="R92" t="str">
            <v>Oui</v>
          </cell>
          <cell r="S92">
            <v>34</v>
          </cell>
          <cell r="T92" t="str">
            <v>Non</v>
          </cell>
          <cell r="U92">
            <v>0</v>
          </cell>
          <cell r="V92" t="str">
            <v>Non</v>
          </cell>
          <cell r="W92">
            <v>0</v>
          </cell>
          <cell r="X92" t="str">
            <v>Non</v>
          </cell>
          <cell r="Y92">
            <v>0</v>
          </cell>
          <cell r="Z92"/>
          <cell r="AA92" t="str">
            <v>Oui</v>
          </cell>
          <cell r="AB92" t="str">
            <v>Non</v>
          </cell>
          <cell r="AC92" t="str">
            <v>NON</v>
          </cell>
          <cell r="AD92"/>
          <cell r="AE92"/>
          <cell r="AF92"/>
          <cell r="AG92"/>
          <cell r="AH92"/>
          <cell r="AI92"/>
          <cell r="AJ92"/>
          <cell r="AK92"/>
          <cell r="AL92"/>
          <cell r="AM92"/>
          <cell r="AN92"/>
          <cell r="AO92" t="str">
            <v>Oui</v>
          </cell>
        </row>
        <row r="93">
          <cell r="B93">
            <v>640780490</v>
          </cell>
          <cell r="C93" t="str">
            <v>POLYCLINIQUE AGUILERA</v>
          </cell>
          <cell r="D93">
            <v>640780490</v>
          </cell>
          <cell r="E93"/>
          <cell r="F93">
            <v>640000212</v>
          </cell>
          <cell r="G93"/>
          <cell r="H93" t="str">
            <v>Privé</v>
          </cell>
          <cell r="I93" t="str">
            <v>CL &gt;100 LP</v>
          </cell>
          <cell r="J93" t="str">
            <v>CL MCO &gt; 100</v>
          </cell>
          <cell r="K93" t="str">
            <v>Oui</v>
          </cell>
          <cell r="L93">
            <v>115</v>
          </cell>
          <cell r="M93" t="str">
            <v>Oui</v>
          </cell>
          <cell r="N93" t="str">
            <v>Oui</v>
          </cell>
          <cell r="O93" t="str">
            <v>Oui</v>
          </cell>
          <cell r="P93" t="str">
            <v>Non</v>
          </cell>
          <cell r="Q93">
            <v>0</v>
          </cell>
          <cell r="R93" t="str">
            <v>Non</v>
          </cell>
          <cell r="S93">
            <v>0</v>
          </cell>
          <cell r="T93" t="str">
            <v>Non</v>
          </cell>
          <cell r="U93">
            <v>0</v>
          </cell>
          <cell r="V93" t="str">
            <v>Oui</v>
          </cell>
          <cell r="W93">
            <v>10</v>
          </cell>
          <cell r="X93" t="str">
            <v>Non</v>
          </cell>
          <cell r="Y93">
            <v>0</v>
          </cell>
          <cell r="Z93"/>
          <cell r="AA93" t="str">
            <v>Oui</v>
          </cell>
          <cell r="AB93" t="str">
            <v>Oui</v>
          </cell>
          <cell r="AC93" t="str">
            <v>OUI - AUTORISE</v>
          </cell>
          <cell r="AD93"/>
          <cell r="AE93"/>
          <cell r="AF93"/>
          <cell r="AG93"/>
          <cell r="AH93"/>
          <cell r="AI93"/>
          <cell r="AJ93"/>
          <cell r="AK93"/>
          <cell r="AL93"/>
          <cell r="AM93"/>
          <cell r="AN93"/>
          <cell r="AO93" t="str">
            <v>Oui</v>
          </cell>
        </row>
        <row r="94">
          <cell r="B94">
            <v>640780557</v>
          </cell>
          <cell r="C94" t="str">
            <v>CENTRE MEDICAL TOKI EDER</v>
          </cell>
          <cell r="D94">
            <v>640780557</v>
          </cell>
          <cell r="E94"/>
          <cell r="F94">
            <v>640000238</v>
          </cell>
          <cell r="G94"/>
          <cell r="H94" t="str">
            <v>ESPIC</v>
          </cell>
          <cell r="I94" t="str">
            <v>CH &lt;300 LP</v>
          </cell>
          <cell r="J94" t="str">
            <v>CH SSR &gt; 100</v>
          </cell>
          <cell r="K94" t="str">
            <v>Oui</v>
          </cell>
          <cell r="L94">
            <v>7</v>
          </cell>
          <cell r="M94" t="str">
            <v>Oui</v>
          </cell>
          <cell r="N94" t="str">
            <v>Non</v>
          </cell>
          <cell r="O94" t="str">
            <v>Non</v>
          </cell>
          <cell r="P94" t="str">
            <v>Non</v>
          </cell>
          <cell r="Q94">
            <v>0</v>
          </cell>
          <cell r="R94" t="str">
            <v>Non</v>
          </cell>
          <cell r="S94">
            <v>0</v>
          </cell>
          <cell r="T94" t="str">
            <v>Non</v>
          </cell>
          <cell r="U94">
            <v>0</v>
          </cell>
          <cell r="V94" t="str">
            <v>Oui</v>
          </cell>
          <cell r="W94">
            <v>144</v>
          </cell>
          <cell r="X94" t="str">
            <v>Non</v>
          </cell>
          <cell r="Y94">
            <v>0</v>
          </cell>
          <cell r="Z94"/>
          <cell r="AA94" t="str">
            <v>Oui</v>
          </cell>
          <cell r="AB94" t="str">
            <v>Non</v>
          </cell>
          <cell r="AC94" t="str">
            <v>NON</v>
          </cell>
          <cell r="AD94"/>
          <cell r="AE94"/>
          <cell r="AF94"/>
          <cell r="AG94"/>
          <cell r="AH94"/>
          <cell r="AI94"/>
          <cell r="AJ94"/>
          <cell r="AK94"/>
          <cell r="AL94"/>
          <cell r="AM94"/>
          <cell r="AN94"/>
          <cell r="AO94" t="str">
            <v>Oui</v>
          </cell>
        </row>
        <row r="95">
          <cell r="B95">
            <v>640780623</v>
          </cell>
          <cell r="C95" t="str">
            <v>CENTRE MEDICAL ANNIE ENIA</v>
          </cell>
          <cell r="D95">
            <v>640780623</v>
          </cell>
          <cell r="E95"/>
          <cell r="F95">
            <v>640000287</v>
          </cell>
          <cell r="G95"/>
          <cell r="H95" t="str">
            <v>Privé</v>
          </cell>
          <cell r="I95" t="str">
            <v>CL &lt;100 LP</v>
          </cell>
          <cell r="J95" t="str">
            <v>CL SSR &lt; 100</v>
          </cell>
          <cell r="K95" t="str">
            <v>Oui</v>
          </cell>
          <cell r="L95">
            <v>10</v>
          </cell>
          <cell r="M95" t="str">
            <v>Oui</v>
          </cell>
          <cell r="N95" t="str">
            <v>Non</v>
          </cell>
          <cell r="O95" t="str">
            <v>Non</v>
          </cell>
          <cell r="P95" t="str">
            <v>Non</v>
          </cell>
          <cell r="Q95">
            <v>0</v>
          </cell>
          <cell r="R95" t="str">
            <v>Non</v>
          </cell>
          <cell r="S95">
            <v>0</v>
          </cell>
          <cell r="T95" t="str">
            <v>Non</v>
          </cell>
          <cell r="U95">
            <v>0</v>
          </cell>
          <cell r="V95" t="str">
            <v>Oui</v>
          </cell>
          <cell r="W95">
            <v>60</v>
          </cell>
          <cell r="X95" t="str">
            <v>Non</v>
          </cell>
          <cell r="Y95">
            <v>0</v>
          </cell>
          <cell r="Z95"/>
          <cell r="AA95" t="str">
            <v>Oui</v>
          </cell>
          <cell r="AB95" t="str">
            <v>Non</v>
          </cell>
          <cell r="AC95" t="str">
            <v>NON</v>
          </cell>
          <cell r="AD95"/>
          <cell r="AE95"/>
          <cell r="AF95"/>
          <cell r="AG95"/>
          <cell r="AH95"/>
          <cell r="AI95"/>
          <cell r="AJ95"/>
          <cell r="AK95"/>
          <cell r="AL95"/>
          <cell r="AM95"/>
          <cell r="AN95"/>
          <cell r="AO95" t="str">
            <v>Oui</v>
          </cell>
        </row>
        <row r="96">
          <cell r="B96">
            <v>640780748</v>
          </cell>
          <cell r="C96" t="str">
            <v>POLYCLINIQUE CÔTE BASQUE SUD</v>
          </cell>
          <cell r="D96">
            <v>640780748</v>
          </cell>
          <cell r="E96"/>
          <cell r="F96">
            <v>640000360</v>
          </cell>
          <cell r="G96"/>
          <cell r="H96" t="str">
            <v>Privé</v>
          </cell>
          <cell r="I96" t="str">
            <v>CL &gt;100 LP</v>
          </cell>
          <cell r="J96" t="str">
            <v>CL MCO &gt; 100</v>
          </cell>
          <cell r="K96" t="str">
            <v>Oui</v>
          </cell>
          <cell r="L96">
            <v>101</v>
          </cell>
          <cell r="M96" t="str">
            <v>Oui</v>
          </cell>
          <cell r="N96" t="str">
            <v>Oui</v>
          </cell>
          <cell r="O96" t="str">
            <v>Oui</v>
          </cell>
          <cell r="P96" t="str">
            <v>Non</v>
          </cell>
          <cell r="Q96">
            <v>0</v>
          </cell>
          <cell r="R96" t="str">
            <v>Non</v>
          </cell>
          <cell r="S96">
            <v>0</v>
          </cell>
          <cell r="T96" t="str">
            <v>Non</v>
          </cell>
          <cell r="U96">
            <v>0</v>
          </cell>
          <cell r="V96" t="str">
            <v>Non</v>
          </cell>
          <cell r="W96">
            <v>0</v>
          </cell>
          <cell r="X96" t="str">
            <v>Non</v>
          </cell>
          <cell r="Y96">
            <v>0</v>
          </cell>
          <cell r="Z96"/>
          <cell r="AA96" t="str">
            <v>Oui</v>
          </cell>
          <cell r="AB96" t="str">
            <v>Non</v>
          </cell>
          <cell r="AC96" t="str">
            <v>OUI - AUTORISE</v>
          </cell>
          <cell r="AD96"/>
          <cell r="AE96"/>
          <cell r="AF96"/>
          <cell r="AG96"/>
          <cell r="AH96"/>
          <cell r="AI96"/>
          <cell r="AJ96"/>
          <cell r="AK96"/>
          <cell r="AL96"/>
          <cell r="AM96"/>
          <cell r="AN96"/>
          <cell r="AO96" t="str">
            <v>Oui</v>
          </cell>
        </row>
        <row r="97">
          <cell r="B97">
            <v>640780938</v>
          </cell>
          <cell r="C97" t="str">
            <v>POLYCLINIQUE MARZET</v>
          </cell>
          <cell r="D97">
            <v>640780938</v>
          </cell>
          <cell r="E97"/>
          <cell r="F97">
            <v>640000451</v>
          </cell>
          <cell r="G97"/>
          <cell r="H97" t="str">
            <v>Privé</v>
          </cell>
          <cell r="I97" t="str">
            <v>CL &gt;100 LP</v>
          </cell>
          <cell r="J97" t="str">
            <v>CL MCO &gt; 100</v>
          </cell>
          <cell r="K97" t="str">
            <v>Oui</v>
          </cell>
          <cell r="L97">
            <v>192</v>
          </cell>
          <cell r="M97" t="str">
            <v>Oui</v>
          </cell>
          <cell r="N97" t="str">
            <v>Oui</v>
          </cell>
          <cell r="O97" t="str">
            <v>Non</v>
          </cell>
          <cell r="P97" t="str">
            <v>Non</v>
          </cell>
          <cell r="Q97">
            <v>0</v>
          </cell>
          <cell r="R97" t="str">
            <v>Non</v>
          </cell>
          <cell r="S97">
            <v>0</v>
          </cell>
          <cell r="T97" t="str">
            <v>Non</v>
          </cell>
          <cell r="U97">
            <v>0</v>
          </cell>
          <cell r="V97" t="str">
            <v>Non</v>
          </cell>
          <cell r="W97">
            <v>0</v>
          </cell>
          <cell r="X97" t="str">
            <v>Non</v>
          </cell>
          <cell r="Y97">
            <v>0</v>
          </cell>
          <cell r="Z97"/>
          <cell r="AA97" t="str">
            <v>Oui</v>
          </cell>
          <cell r="AB97" t="str">
            <v>Non</v>
          </cell>
          <cell r="AC97" t="str">
            <v>OUI - AUTORISE</v>
          </cell>
          <cell r="AD97"/>
          <cell r="AE97"/>
          <cell r="AF97"/>
          <cell r="AG97"/>
          <cell r="AH97"/>
          <cell r="AI97"/>
          <cell r="AJ97"/>
          <cell r="AK97"/>
          <cell r="AL97"/>
          <cell r="AM97"/>
          <cell r="AN97"/>
          <cell r="AO97" t="str">
            <v>Oui</v>
          </cell>
        </row>
        <row r="98">
          <cell r="B98">
            <v>640780946</v>
          </cell>
          <cell r="C98" t="str">
            <v>POLYCLINIQUE DE NAVARRE</v>
          </cell>
          <cell r="D98">
            <v>640780946</v>
          </cell>
          <cell r="E98"/>
          <cell r="F98">
            <v>640000469</v>
          </cell>
          <cell r="G98"/>
          <cell r="H98" t="str">
            <v>Privé</v>
          </cell>
          <cell r="I98" t="str">
            <v>CL &gt;100 LP</v>
          </cell>
          <cell r="J98" t="str">
            <v>CL MCO &gt; 100</v>
          </cell>
          <cell r="K98" t="str">
            <v>Oui</v>
          </cell>
          <cell r="L98">
            <v>218</v>
          </cell>
          <cell r="M98" t="str">
            <v>Oui</v>
          </cell>
          <cell r="N98" t="str">
            <v>Oui</v>
          </cell>
          <cell r="O98" t="str">
            <v>Oui</v>
          </cell>
          <cell r="P98" t="str">
            <v>Non</v>
          </cell>
          <cell r="Q98">
            <v>0</v>
          </cell>
          <cell r="R98" t="str">
            <v>Non</v>
          </cell>
          <cell r="S98">
            <v>0</v>
          </cell>
          <cell r="T98" t="str">
            <v>Non</v>
          </cell>
          <cell r="U98">
            <v>0</v>
          </cell>
          <cell r="V98" t="str">
            <v>Non</v>
          </cell>
          <cell r="W98">
            <v>0</v>
          </cell>
          <cell r="X98" t="str">
            <v>Non</v>
          </cell>
          <cell r="Y98">
            <v>0</v>
          </cell>
          <cell r="Z98"/>
          <cell r="AA98" t="str">
            <v>Oui</v>
          </cell>
          <cell r="AB98" t="str">
            <v>Non</v>
          </cell>
          <cell r="AC98" t="str">
            <v>OUI - ASSOCIE</v>
          </cell>
          <cell r="AD98"/>
          <cell r="AE98"/>
          <cell r="AF98"/>
          <cell r="AG98"/>
          <cell r="AH98"/>
          <cell r="AI98"/>
          <cell r="AJ98"/>
          <cell r="AK98"/>
          <cell r="AL98"/>
          <cell r="AM98"/>
          <cell r="AN98"/>
          <cell r="AO98" t="str">
            <v>Oui</v>
          </cell>
        </row>
        <row r="99">
          <cell r="B99">
            <v>640780987</v>
          </cell>
          <cell r="C99" t="str">
            <v>CLINIQUE LABAT (Orthez)</v>
          </cell>
          <cell r="D99">
            <v>640780987</v>
          </cell>
          <cell r="E99"/>
          <cell r="F99">
            <v>640000493</v>
          </cell>
          <cell r="G99"/>
          <cell r="H99" t="str">
            <v>Privé</v>
          </cell>
          <cell r="I99" t="str">
            <v>CL &lt;100 LP</v>
          </cell>
          <cell r="J99" t="str">
            <v>CL MCO &lt; 100</v>
          </cell>
          <cell r="K99" t="str">
            <v>Oui</v>
          </cell>
          <cell r="L99">
            <v>29</v>
          </cell>
          <cell r="M99" t="str">
            <v>Oui</v>
          </cell>
          <cell r="N99" t="str">
            <v>Oui</v>
          </cell>
          <cell r="O99" t="str">
            <v>Non</v>
          </cell>
          <cell r="P99" t="str">
            <v>Non</v>
          </cell>
          <cell r="Q99">
            <v>0</v>
          </cell>
          <cell r="R99" t="str">
            <v>Non</v>
          </cell>
          <cell r="S99">
            <v>0</v>
          </cell>
          <cell r="T99" t="str">
            <v>Non</v>
          </cell>
          <cell r="U99">
            <v>0</v>
          </cell>
          <cell r="V99" t="str">
            <v>Non</v>
          </cell>
          <cell r="W99">
            <v>0</v>
          </cell>
          <cell r="X99" t="str">
            <v>Non</v>
          </cell>
          <cell r="Y99">
            <v>0</v>
          </cell>
          <cell r="Z99"/>
          <cell r="AA99" t="str">
            <v>Oui</v>
          </cell>
          <cell r="AB99" t="str">
            <v>Non</v>
          </cell>
          <cell r="AC99" t="str">
            <v>NON</v>
          </cell>
          <cell r="AD99"/>
          <cell r="AE99"/>
          <cell r="AF99"/>
          <cell r="AG99"/>
          <cell r="AH99"/>
          <cell r="AI99"/>
          <cell r="AJ99"/>
          <cell r="AK99"/>
          <cell r="AL99"/>
          <cell r="AM99"/>
          <cell r="AN99"/>
          <cell r="AO99" t="str">
            <v>Oui</v>
          </cell>
        </row>
        <row r="100">
          <cell r="B100">
            <v>640781225</v>
          </cell>
          <cell r="C100" t="str">
            <v>CLINIQUE CARDIOLOGIQUE ARESSY</v>
          </cell>
          <cell r="D100">
            <v>640781225</v>
          </cell>
          <cell r="E100"/>
          <cell r="F100">
            <v>640000568</v>
          </cell>
          <cell r="G100"/>
          <cell r="H100" t="str">
            <v>Privé</v>
          </cell>
          <cell r="I100" t="str">
            <v>CL &gt;100 LP</v>
          </cell>
          <cell r="J100" t="str">
            <v>CL MCO &gt; 100</v>
          </cell>
          <cell r="K100" t="str">
            <v>Oui</v>
          </cell>
          <cell r="L100">
            <v>147</v>
          </cell>
          <cell r="M100" t="str">
            <v>Non</v>
          </cell>
          <cell r="N100" t="str">
            <v>Non</v>
          </cell>
          <cell r="O100" t="str">
            <v>Non</v>
          </cell>
          <cell r="P100" t="str">
            <v>Non</v>
          </cell>
          <cell r="Q100">
            <v>0</v>
          </cell>
          <cell r="R100" t="str">
            <v>Non</v>
          </cell>
          <cell r="S100">
            <v>0</v>
          </cell>
          <cell r="T100" t="str">
            <v>Non</v>
          </cell>
          <cell r="U100">
            <v>0</v>
          </cell>
          <cell r="V100" t="str">
            <v>Oui</v>
          </cell>
          <cell r="W100">
            <v>45</v>
          </cell>
          <cell r="X100" t="str">
            <v>Non</v>
          </cell>
          <cell r="Y100">
            <v>0</v>
          </cell>
          <cell r="Z100"/>
          <cell r="AA100" t="str">
            <v>Oui</v>
          </cell>
          <cell r="AB100" t="str">
            <v>Non</v>
          </cell>
          <cell r="AC100" t="str">
            <v>NON</v>
          </cell>
          <cell r="AD100"/>
          <cell r="AE100"/>
          <cell r="AF100"/>
          <cell r="AG100"/>
          <cell r="AH100"/>
          <cell r="AI100"/>
          <cell r="AJ100"/>
          <cell r="AK100"/>
          <cell r="AL100"/>
          <cell r="AM100"/>
          <cell r="AN100"/>
          <cell r="AO100" t="str">
            <v>Oui</v>
          </cell>
        </row>
        <row r="101">
          <cell r="B101">
            <v>640781308</v>
          </cell>
          <cell r="C101" t="str">
            <v>CLINIQUE PRINCESS</v>
          </cell>
          <cell r="D101">
            <v>640781308</v>
          </cell>
          <cell r="E101"/>
          <cell r="F101">
            <v>640000618</v>
          </cell>
          <cell r="G101"/>
          <cell r="H101" t="str">
            <v>Privé</v>
          </cell>
          <cell r="I101" t="str">
            <v>CL &lt;100 LP</v>
          </cell>
          <cell r="J101" t="str">
            <v>CL MCO &lt; 100</v>
          </cell>
          <cell r="K101" t="str">
            <v>Oui</v>
          </cell>
          <cell r="L101">
            <v>30</v>
          </cell>
          <cell r="M101" t="str">
            <v>Oui</v>
          </cell>
          <cell r="N101" t="str">
            <v>Non</v>
          </cell>
          <cell r="O101" t="str">
            <v>Non</v>
          </cell>
          <cell r="P101" t="str">
            <v>Non</v>
          </cell>
          <cell r="Q101">
            <v>0</v>
          </cell>
          <cell r="R101" t="str">
            <v>Non</v>
          </cell>
          <cell r="S101">
            <v>0</v>
          </cell>
          <cell r="T101" t="str">
            <v>Non</v>
          </cell>
          <cell r="U101">
            <v>0</v>
          </cell>
          <cell r="V101" t="str">
            <v>Non</v>
          </cell>
          <cell r="W101">
            <v>0</v>
          </cell>
          <cell r="X101" t="str">
            <v>Non</v>
          </cell>
          <cell r="Y101">
            <v>0</v>
          </cell>
          <cell r="Z101"/>
          <cell r="AA101" t="str">
            <v>Non</v>
          </cell>
          <cell r="AB101" t="str">
            <v>Non</v>
          </cell>
          <cell r="AC101" t="str">
            <v>NON</v>
          </cell>
          <cell r="AD101"/>
          <cell r="AE101"/>
          <cell r="AF101"/>
          <cell r="AG101"/>
          <cell r="AH101"/>
          <cell r="AI101"/>
          <cell r="AJ101"/>
          <cell r="AK101"/>
          <cell r="AL101"/>
          <cell r="AM101"/>
          <cell r="AN101"/>
          <cell r="AO101" t="str">
            <v>Oui</v>
          </cell>
        </row>
        <row r="102">
          <cell r="B102">
            <v>640787156</v>
          </cell>
          <cell r="C102" t="str">
            <v>CLINIQUE FONDATION LURO</v>
          </cell>
          <cell r="D102">
            <v>640787156</v>
          </cell>
          <cell r="E102"/>
          <cell r="F102">
            <v>640001699</v>
          </cell>
          <cell r="G102"/>
          <cell r="H102" t="str">
            <v>Privé</v>
          </cell>
          <cell r="I102" t="str">
            <v>CL &lt;100 LP</v>
          </cell>
          <cell r="J102" t="str">
            <v>CL SSR &lt; 100</v>
          </cell>
          <cell r="K102" t="str">
            <v>Oui</v>
          </cell>
          <cell r="L102">
            <v>15</v>
          </cell>
          <cell r="M102"/>
          <cell r="N102"/>
          <cell r="O102"/>
          <cell r="P102" t="str">
            <v>Non</v>
          </cell>
          <cell r="Q102">
            <v>0</v>
          </cell>
          <cell r="R102" t="str">
            <v>Non</v>
          </cell>
          <cell r="S102">
            <v>0</v>
          </cell>
          <cell r="T102" t="str">
            <v>Non</v>
          </cell>
          <cell r="U102">
            <v>0</v>
          </cell>
          <cell r="V102" t="str">
            <v>Oui</v>
          </cell>
          <cell r="W102">
            <v>19</v>
          </cell>
          <cell r="X102" t="str">
            <v>Non</v>
          </cell>
          <cell r="Y102">
            <v>0</v>
          </cell>
          <cell r="Z102"/>
          <cell r="AA102" t="str">
            <v>Oui</v>
          </cell>
          <cell r="AB102" t="str">
            <v>Non</v>
          </cell>
          <cell r="AC102" t="str">
            <v>NON</v>
          </cell>
          <cell r="AD102"/>
          <cell r="AE102"/>
          <cell r="AF102"/>
          <cell r="AG102"/>
          <cell r="AH102"/>
          <cell r="AI102"/>
          <cell r="AJ102"/>
          <cell r="AK102"/>
          <cell r="AL102"/>
          <cell r="AM102"/>
          <cell r="AN102"/>
          <cell r="AO102" t="str">
            <v>Oui</v>
          </cell>
        </row>
        <row r="103">
          <cell r="B103">
            <v>640789699</v>
          </cell>
          <cell r="C103" t="str">
            <v>SANTE SERVICE BAYONNE-HAD</v>
          </cell>
          <cell r="D103">
            <v>640789699</v>
          </cell>
          <cell r="E103"/>
          <cell r="F103">
            <v>640003570</v>
          </cell>
          <cell r="G103"/>
          <cell r="H103" t="str">
            <v>Privé</v>
          </cell>
          <cell r="I103">
            <v>0</v>
          </cell>
          <cell r="J103" t="str">
            <v>CL HAD</v>
          </cell>
          <cell r="K103" t="str">
            <v>Non</v>
          </cell>
          <cell r="L103">
            <v>0</v>
          </cell>
          <cell r="M103"/>
          <cell r="N103"/>
          <cell r="O103"/>
          <cell r="P103" t="str">
            <v>Oui</v>
          </cell>
          <cell r="Q103">
            <v>100</v>
          </cell>
          <cell r="R103" t="str">
            <v>Non</v>
          </cell>
          <cell r="S103">
            <v>0</v>
          </cell>
          <cell r="T103" t="str">
            <v>Non</v>
          </cell>
          <cell r="U103">
            <v>0</v>
          </cell>
          <cell r="V103" t="str">
            <v>Non</v>
          </cell>
          <cell r="W103">
            <v>0</v>
          </cell>
          <cell r="X103" t="str">
            <v>Non</v>
          </cell>
          <cell r="Y103">
            <v>0</v>
          </cell>
          <cell r="Z103"/>
          <cell r="AA103" t="str">
            <v>Non</v>
          </cell>
          <cell r="AB103" t="str">
            <v>Non</v>
          </cell>
          <cell r="AC103" t="str">
            <v>NON</v>
          </cell>
          <cell r="AD103"/>
          <cell r="AE103"/>
          <cell r="AF103"/>
          <cell r="AG103"/>
          <cell r="AH103"/>
          <cell r="AI103"/>
          <cell r="AJ103"/>
          <cell r="AK103"/>
          <cell r="AL103"/>
          <cell r="AM103"/>
          <cell r="AN103"/>
          <cell r="AO103" t="str">
            <v>Oui</v>
          </cell>
        </row>
        <row r="104">
          <cell r="B104">
            <v>640016580</v>
          </cell>
          <cell r="C104" t="str">
            <v>GCS CENTRE CARDIOLOGIE DU PAYS BASQUE</v>
          </cell>
          <cell r="D104">
            <v>640016580</v>
          </cell>
          <cell r="E104" t="str">
            <v xml:space="preserve">640016572 - GCS CTRE CARDIO PAYS BASQUE - ET SIEGE
640016580 - CENTRE DE CARDIOLOGIE DU PAYS BASQUE
</v>
          </cell>
          <cell r="F104">
            <v>640010658</v>
          </cell>
          <cell r="G104"/>
          <cell r="H104" t="str">
            <v>Privé</v>
          </cell>
          <cell r="I104">
            <v>0</v>
          </cell>
          <cell r="J104" t="str">
            <v>CL MCO &lt; 100</v>
          </cell>
          <cell r="K104" t="str">
            <v>Oui</v>
          </cell>
          <cell r="L104">
            <v>75</v>
          </cell>
          <cell r="M104"/>
          <cell r="N104"/>
          <cell r="O104"/>
          <cell r="P104" t="str">
            <v>Non</v>
          </cell>
          <cell r="Q104">
            <v>0</v>
          </cell>
          <cell r="R104" t="str">
            <v>Non</v>
          </cell>
          <cell r="S104">
            <v>0</v>
          </cell>
          <cell r="T104" t="str">
            <v>Non</v>
          </cell>
          <cell r="U104">
            <v>0</v>
          </cell>
          <cell r="V104" t="str">
            <v>Non</v>
          </cell>
          <cell r="W104">
            <v>0</v>
          </cell>
          <cell r="X104" t="str">
            <v>Non</v>
          </cell>
          <cell r="Y104">
            <v>0</v>
          </cell>
          <cell r="Z104"/>
          <cell r="AA104" t="str">
            <v>Oui</v>
          </cell>
          <cell r="AB104" t="str">
            <v>Non</v>
          </cell>
          <cell r="AC104" t="str">
            <v>NON</v>
          </cell>
          <cell r="AD104"/>
          <cell r="AE104"/>
          <cell r="AF104"/>
          <cell r="AG104"/>
          <cell r="AH104"/>
          <cell r="AI104"/>
          <cell r="AJ104"/>
          <cell r="AK104"/>
          <cell r="AL104"/>
          <cell r="AM104"/>
          <cell r="AN104"/>
          <cell r="AO104" t="str">
            <v>Oui</v>
          </cell>
        </row>
        <row r="105">
          <cell r="B105">
            <v>640018206</v>
          </cell>
          <cell r="C105" t="str">
            <v>CAPIO CLINIQUE BELHARRA</v>
          </cell>
          <cell r="D105">
            <v>640018206</v>
          </cell>
          <cell r="E105"/>
          <cell r="F105">
            <v>640012209</v>
          </cell>
          <cell r="G105"/>
          <cell r="H105" t="str">
            <v>Privé</v>
          </cell>
          <cell r="I105" t="str">
            <v>CL &gt;100 LP</v>
          </cell>
          <cell r="J105" t="str">
            <v>CL MCO &gt; 100</v>
          </cell>
          <cell r="K105" t="str">
            <v>Oui</v>
          </cell>
          <cell r="L105">
            <v>228</v>
          </cell>
          <cell r="M105" t="str">
            <v>Oui</v>
          </cell>
          <cell r="N105" t="str">
            <v>Oui</v>
          </cell>
          <cell r="O105" t="str">
            <v>Oui</v>
          </cell>
          <cell r="P105" t="str">
            <v>Non</v>
          </cell>
          <cell r="Q105">
            <v>0</v>
          </cell>
          <cell r="R105" t="str">
            <v>Non</v>
          </cell>
          <cell r="S105">
            <v>0</v>
          </cell>
          <cell r="T105" t="str">
            <v>Non</v>
          </cell>
          <cell r="U105">
            <v>0</v>
          </cell>
          <cell r="V105" t="str">
            <v>Non</v>
          </cell>
          <cell r="W105">
            <v>0</v>
          </cell>
          <cell r="X105" t="str">
            <v>Non</v>
          </cell>
          <cell r="Y105">
            <v>0</v>
          </cell>
          <cell r="Z105"/>
          <cell r="AA105" t="str">
            <v>Oui</v>
          </cell>
          <cell r="AB105" t="str">
            <v>Oui</v>
          </cell>
          <cell r="AC105" t="str">
            <v>OUI - AUTORISE</v>
          </cell>
          <cell r="AD105"/>
          <cell r="AE105"/>
          <cell r="AF105"/>
          <cell r="AG105"/>
          <cell r="AH105"/>
          <cell r="AI105"/>
          <cell r="AJ105"/>
          <cell r="AK105"/>
          <cell r="AL105"/>
          <cell r="AM105"/>
          <cell r="AN105"/>
          <cell r="AO105" t="str">
            <v>Oui</v>
          </cell>
        </row>
        <row r="106">
          <cell r="B106">
            <v>640017612</v>
          </cell>
          <cell r="C106" t="str">
            <v>NEPHROCARE BEARN - CENTRE DIALYSE DU BEARN</v>
          </cell>
          <cell r="D106">
            <v>640781332</v>
          </cell>
          <cell r="E106" t="str">
            <v>640781332
NEPHROCARE BEARN-CENTRE DE DIALYSE DU BEARN - ARESSYANTENNE AUTODIALYSE NEPHROCARE- AIRE/ADOUR
ANTENNE AUTODIALYSE NEPHROCARE- ORTHEZ
ANTENNE AUTODIALYSE NEPHROCARE- OLORON STE MARIE
ANTENNE AUTODIALYSE NEPHROCARE - PAU NAVARRE</v>
          </cell>
          <cell r="F106">
            <v>640017612</v>
          </cell>
          <cell r="G106"/>
          <cell r="H106" t="str">
            <v>Privé</v>
          </cell>
          <cell r="I106">
            <v>0</v>
          </cell>
          <cell r="J106" t="str">
            <v>CL DIALYSE</v>
          </cell>
          <cell r="K106" t="str">
            <v>Non</v>
          </cell>
          <cell r="L106">
            <v>0</v>
          </cell>
          <cell r="M106" t="str">
            <v>Non</v>
          </cell>
          <cell r="N106" t="str">
            <v>Non</v>
          </cell>
          <cell r="O106" t="str">
            <v>Non</v>
          </cell>
          <cell r="P106" t="str">
            <v>Non</v>
          </cell>
          <cell r="Q106">
            <v>0</v>
          </cell>
          <cell r="R106" t="str">
            <v>Oui</v>
          </cell>
          <cell r="S106">
            <v>70</v>
          </cell>
          <cell r="T106" t="str">
            <v>Non</v>
          </cell>
          <cell r="U106">
            <v>0</v>
          </cell>
          <cell r="V106" t="str">
            <v>Non</v>
          </cell>
          <cell r="W106">
            <v>0</v>
          </cell>
          <cell r="X106" t="str">
            <v>Non</v>
          </cell>
          <cell r="Y106">
            <v>0</v>
          </cell>
          <cell r="Z106"/>
          <cell r="AA106" t="str">
            <v>Oui</v>
          </cell>
          <cell r="AB106" t="str">
            <v>Non</v>
          </cell>
          <cell r="AC106" t="str">
            <v>NON</v>
          </cell>
          <cell r="AD106"/>
          <cell r="AE106"/>
          <cell r="AF106"/>
          <cell r="AG106"/>
          <cell r="AH106"/>
          <cell r="AI106"/>
          <cell r="AJ106"/>
          <cell r="AK106"/>
          <cell r="AL106"/>
          <cell r="AM106"/>
          <cell r="AN106"/>
          <cell r="AO106" t="str">
            <v>Oui</v>
          </cell>
        </row>
        <row r="107">
          <cell r="B107">
            <v>640017638</v>
          </cell>
          <cell r="C107" t="str">
            <v>CENTRE HOSPITALIER DE SAINT-PALAIS</v>
          </cell>
          <cell r="D107">
            <v>640017646</v>
          </cell>
          <cell r="E107"/>
          <cell r="F107">
            <v>640017638</v>
          </cell>
          <cell r="G107"/>
          <cell r="H107" t="str">
            <v>Public</v>
          </cell>
          <cell r="I107" t="str">
            <v>CH &lt;300 LP</v>
          </cell>
          <cell r="J107" t="str">
            <v>CH MCO &lt; 300</v>
          </cell>
          <cell r="K107" t="str">
            <v>Oui</v>
          </cell>
          <cell r="L107">
            <v>66</v>
          </cell>
          <cell r="M107" t="str">
            <v>Oui</v>
          </cell>
          <cell r="N107" t="str">
            <v>Oui</v>
          </cell>
          <cell r="O107" t="str">
            <v>Oui</v>
          </cell>
          <cell r="P107" t="str">
            <v>Non</v>
          </cell>
          <cell r="Q107">
            <v>0</v>
          </cell>
          <cell r="R107" t="str">
            <v>Non</v>
          </cell>
          <cell r="S107">
            <v>0</v>
          </cell>
          <cell r="T107" t="str">
            <v>Non</v>
          </cell>
          <cell r="U107">
            <v>0</v>
          </cell>
          <cell r="V107" t="str">
            <v>Non</v>
          </cell>
          <cell r="W107">
            <v>0</v>
          </cell>
          <cell r="X107" t="str">
            <v>Non</v>
          </cell>
          <cell r="Y107">
            <v>0</v>
          </cell>
          <cell r="Z107"/>
          <cell r="AA107" t="str">
            <v>Oui</v>
          </cell>
          <cell r="AB107" t="str">
            <v>Oui</v>
          </cell>
          <cell r="AC107" t="str">
            <v>OUI - ASSOCIE</v>
          </cell>
          <cell r="AD107"/>
          <cell r="AE107"/>
          <cell r="AF107"/>
          <cell r="AG107"/>
          <cell r="AH107"/>
          <cell r="AI107"/>
          <cell r="AJ107"/>
          <cell r="AK107"/>
          <cell r="AL107"/>
          <cell r="AM107"/>
          <cell r="AN107"/>
          <cell r="AO107" t="str">
            <v>Oui</v>
          </cell>
        </row>
        <row r="108">
          <cell r="B108">
            <v>640780417</v>
          </cell>
          <cell r="C108" t="str">
            <v>CH COTE BASQUE</v>
          </cell>
          <cell r="D108">
            <v>640000162</v>
          </cell>
          <cell r="E108"/>
          <cell r="F108">
            <v>640780417</v>
          </cell>
          <cell r="G108"/>
          <cell r="H108" t="str">
            <v>Public</v>
          </cell>
          <cell r="I108" t="str">
            <v>CH &gt;300 LP</v>
          </cell>
          <cell r="J108" t="str">
            <v>CH MCO &gt; 300</v>
          </cell>
          <cell r="K108" t="str">
            <v>Oui</v>
          </cell>
          <cell r="L108">
            <v>476</v>
          </cell>
          <cell r="M108" t="str">
            <v>Oui</v>
          </cell>
          <cell r="N108" t="str">
            <v>Oui</v>
          </cell>
          <cell r="O108" t="str">
            <v>Oui</v>
          </cell>
          <cell r="P108" t="str">
            <v>Oui</v>
          </cell>
          <cell r="Q108">
            <v>6</v>
          </cell>
          <cell r="R108" t="str">
            <v>Oui</v>
          </cell>
          <cell r="S108">
            <v>23</v>
          </cell>
          <cell r="T108" t="str">
            <v>Oui</v>
          </cell>
          <cell r="U108">
            <v>185</v>
          </cell>
          <cell r="V108" t="str">
            <v>Oui</v>
          </cell>
          <cell r="W108">
            <v>70</v>
          </cell>
          <cell r="X108" t="str">
            <v>Oui</v>
          </cell>
          <cell r="Y108">
            <v>96</v>
          </cell>
          <cell r="Z108"/>
          <cell r="AA108" t="str">
            <v>Oui</v>
          </cell>
          <cell r="AB108" t="str">
            <v>Oui</v>
          </cell>
          <cell r="AC108" t="str">
            <v>OUI - AUTORISE</v>
          </cell>
          <cell r="AD108"/>
          <cell r="AE108"/>
          <cell r="AF108"/>
          <cell r="AG108"/>
          <cell r="AH108"/>
          <cell r="AI108"/>
          <cell r="AJ108"/>
          <cell r="AK108"/>
          <cell r="AL108"/>
          <cell r="AM108"/>
          <cell r="AN108"/>
          <cell r="AO108" t="str">
            <v>Oui</v>
          </cell>
        </row>
        <row r="109">
          <cell r="B109">
            <v>640780813</v>
          </cell>
          <cell r="C109" t="str">
            <v>Hopital Orthez</v>
          </cell>
          <cell r="D109">
            <v>640000402</v>
          </cell>
          <cell r="E109"/>
          <cell r="F109">
            <v>640780813</v>
          </cell>
          <cell r="G109"/>
          <cell r="H109" t="str">
            <v>Public</v>
          </cell>
          <cell r="I109" t="str">
            <v>CH &lt;300 LP</v>
          </cell>
          <cell r="J109" t="str">
            <v>CH SSR &lt; 100</v>
          </cell>
          <cell r="K109" t="str">
            <v>Oui</v>
          </cell>
          <cell r="L109">
            <v>73</v>
          </cell>
          <cell r="M109" t="str">
            <v>Oui</v>
          </cell>
          <cell r="N109" t="str">
            <v>Oui</v>
          </cell>
          <cell r="O109" t="str">
            <v>Non</v>
          </cell>
          <cell r="P109" t="str">
            <v>Oui</v>
          </cell>
          <cell r="Q109">
            <v>30</v>
          </cell>
          <cell r="R109" t="str">
            <v>Non</v>
          </cell>
          <cell r="S109">
            <v>0</v>
          </cell>
          <cell r="T109" t="str">
            <v>Non</v>
          </cell>
          <cell r="U109">
            <v>0</v>
          </cell>
          <cell r="V109" t="str">
            <v>Oui</v>
          </cell>
          <cell r="W109">
            <v>38</v>
          </cell>
          <cell r="X109" t="str">
            <v>Oui</v>
          </cell>
          <cell r="Y109">
            <v>55</v>
          </cell>
          <cell r="Z109"/>
          <cell r="AA109" t="str">
            <v>Oui</v>
          </cell>
          <cell r="AB109" t="str">
            <v>Oui</v>
          </cell>
          <cell r="AC109" t="str">
            <v>OUI - ASSOCIE</v>
          </cell>
          <cell r="AD109"/>
          <cell r="AE109"/>
          <cell r="AF109"/>
          <cell r="AG109"/>
          <cell r="AH109"/>
          <cell r="AI109"/>
          <cell r="AJ109"/>
          <cell r="AK109"/>
          <cell r="AL109"/>
          <cell r="AM109"/>
          <cell r="AN109"/>
          <cell r="AO109" t="str">
            <v>Oui</v>
          </cell>
        </row>
        <row r="110">
          <cell r="B110">
            <v>640780821</v>
          </cell>
          <cell r="C110" t="str">
            <v>CENTRE HOSPITALIER D'OLORON STE MARIE</v>
          </cell>
          <cell r="D110">
            <v>640000410</v>
          </cell>
          <cell r="E110"/>
          <cell r="F110">
            <v>640780821</v>
          </cell>
          <cell r="G110"/>
          <cell r="H110" t="str">
            <v>Public</v>
          </cell>
          <cell r="I110" t="str">
            <v>CH &lt;300 LP</v>
          </cell>
          <cell r="J110" t="str">
            <v>CH MCO &lt; 300</v>
          </cell>
          <cell r="K110" t="str">
            <v>Oui</v>
          </cell>
          <cell r="L110">
            <v>168</v>
          </cell>
          <cell r="M110" t="str">
            <v>Oui</v>
          </cell>
          <cell r="N110" t="str">
            <v>Oui</v>
          </cell>
          <cell r="O110" t="str">
            <v>Oui</v>
          </cell>
          <cell r="P110" t="str">
            <v>Non</v>
          </cell>
          <cell r="Q110">
            <v>0</v>
          </cell>
          <cell r="R110" t="str">
            <v>Non</v>
          </cell>
          <cell r="S110">
            <v>0</v>
          </cell>
          <cell r="T110" t="str">
            <v>Non</v>
          </cell>
          <cell r="U110">
            <v>0</v>
          </cell>
          <cell r="V110" t="str">
            <v>Oui</v>
          </cell>
          <cell r="W110">
            <v>19</v>
          </cell>
          <cell r="X110" t="str">
            <v>Oui</v>
          </cell>
          <cell r="Y110">
            <v>56</v>
          </cell>
          <cell r="Z110"/>
          <cell r="AA110" t="str">
            <v>Oui</v>
          </cell>
          <cell r="AB110" t="str">
            <v>Oui</v>
          </cell>
          <cell r="AC110" t="str">
            <v>OUI - ASSOCIE</v>
          </cell>
          <cell r="AD110"/>
          <cell r="AE110"/>
          <cell r="AF110"/>
          <cell r="AG110"/>
          <cell r="AH110"/>
          <cell r="AI110"/>
          <cell r="AJ110"/>
          <cell r="AK110"/>
          <cell r="AL110"/>
          <cell r="AM110"/>
          <cell r="AN110"/>
          <cell r="AO110" t="str">
            <v>Oui</v>
          </cell>
        </row>
        <row r="111">
          <cell r="B111">
            <v>640781290</v>
          </cell>
          <cell r="C111" t="str">
            <v>CENTRE HOSPITALIER DE PAU</v>
          </cell>
          <cell r="D111">
            <v>640000600</v>
          </cell>
          <cell r="E111"/>
          <cell r="F111">
            <v>640781290</v>
          </cell>
          <cell r="G111"/>
          <cell r="H111" t="str">
            <v>Public</v>
          </cell>
          <cell r="I111" t="str">
            <v>CH &gt;300 LP</v>
          </cell>
          <cell r="J111" t="str">
            <v>CH MCO &gt; 300</v>
          </cell>
          <cell r="K111" t="str">
            <v>Oui</v>
          </cell>
          <cell r="L111">
            <v>570</v>
          </cell>
          <cell r="M111" t="str">
            <v>Oui</v>
          </cell>
          <cell r="N111" t="str">
            <v>Oui</v>
          </cell>
          <cell r="O111" t="str">
            <v>Oui</v>
          </cell>
          <cell r="P111" t="str">
            <v>Oui</v>
          </cell>
          <cell r="Q111">
            <v>46</v>
          </cell>
          <cell r="R111" t="str">
            <v>Non</v>
          </cell>
          <cell r="S111">
            <v>0</v>
          </cell>
          <cell r="T111" t="str">
            <v>Non</v>
          </cell>
          <cell r="U111">
            <v>0</v>
          </cell>
          <cell r="V111" t="str">
            <v>Oui</v>
          </cell>
          <cell r="W111">
            <v>135</v>
          </cell>
          <cell r="X111" t="str">
            <v>Oui</v>
          </cell>
          <cell r="Y111">
            <v>80</v>
          </cell>
          <cell r="Z111"/>
          <cell r="AA111" t="str">
            <v>Oui</v>
          </cell>
          <cell r="AB111" t="str">
            <v>Oui</v>
          </cell>
          <cell r="AC111" t="str">
            <v>OUI - AUTORISE</v>
          </cell>
          <cell r="AD111"/>
          <cell r="AE111"/>
          <cell r="AF111"/>
          <cell r="AG111"/>
          <cell r="AH111"/>
          <cell r="AI111"/>
          <cell r="AJ111"/>
          <cell r="AK111"/>
          <cell r="AL111"/>
          <cell r="AM111"/>
          <cell r="AN111"/>
          <cell r="AO111" t="str">
            <v>Oui</v>
          </cell>
        </row>
        <row r="112">
          <cell r="B112">
            <v>640013298</v>
          </cell>
          <cell r="C112" t="str">
            <v>HAD DU HAUT BEARN ET DE LA SOULE</v>
          </cell>
          <cell r="D112">
            <v>640013298</v>
          </cell>
          <cell r="E112"/>
          <cell r="F112">
            <v>640011508</v>
          </cell>
          <cell r="G112"/>
          <cell r="H112" t="str">
            <v>Privé</v>
          </cell>
          <cell r="I112" t="str">
            <v>HAD</v>
          </cell>
          <cell r="J112" t="str">
            <v>CL HAD</v>
          </cell>
          <cell r="K112" t="str">
            <v>Non</v>
          </cell>
          <cell r="L112">
            <v>0</v>
          </cell>
          <cell r="M112" t="str">
            <v>Non</v>
          </cell>
          <cell r="N112" t="str">
            <v>Non</v>
          </cell>
          <cell r="O112" t="str">
            <v>Non</v>
          </cell>
          <cell r="P112" t="str">
            <v>Oui</v>
          </cell>
          <cell r="Q112">
            <v>30</v>
          </cell>
          <cell r="R112" t="str">
            <v>Non</v>
          </cell>
          <cell r="S112">
            <v>0</v>
          </cell>
          <cell r="T112" t="str">
            <v>Non</v>
          </cell>
          <cell r="U112">
            <v>0</v>
          </cell>
          <cell r="V112" t="str">
            <v>Non</v>
          </cell>
          <cell r="W112">
            <v>0</v>
          </cell>
          <cell r="X112" t="str">
            <v>Non</v>
          </cell>
          <cell r="Y112">
            <v>0</v>
          </cell>
          <cell r="Z112"/>
          <cell r="AA112" t="str">
            <v>Non</v>
          </cell>
          <cell r="AB112" t="str">
            <v>Non</v>
          </cell>
          <cell r="AC112"/>
          <cell r="AD112"/>
          <cell r="AE112"/>
          <cell r="AF112"/>
          <cell r="AG112"/>
          <cell r="AH112"/>
          <cell r="AI112"/>
          <cell r="AJ112"/>
          <cell r="AK112"/>
          <cell r="AL112"/>
          <cell r="AM112"/>
          <cell r="AN112"/>
          <cell r="AO112" t="str">
            <v>Oui</v>
          </cell>
        </row>
        <row r="113">
          <cell r="B113">
            <v>790000012</v>
          </cell>
          <cell r="C113" t="str">
            <v>CENTRE HOSPITAL. DE NIORT</v>
          </cell>
          <cell r="D113">
            <v>790000087</v>
          </cell>
          <cell r="E113" t="str">
            <v>9 ET concernés CPOM (cas d'ET multiples)
N°1-790012074 ; 790017586 ; 790012157
N°2-790009815
N°3-790000087
N°4-790015184 ; 790012355 ;
N°5-790011456
N°6-790016182
1 EHPAD rattaché 790006068</v>
          </cell>
          <cell r="F113">
            <v>790000012</v>
          </cell>
          <cell r="G113"/>
          <cell r="H113" t="str">
            <v>Public</v>
          </cell>
          <cell r="I113" t="str">
            <v>CH &gt;300 LP</v>
          </cell>
          <cell r="J113" t="str">
            <v>CH MCO &gt; 300</v>
          </cell>
          <cell r="K113" t="str">
            <v>Oui</v>
          </cell>
          <cell r="L113">
            <v>564</v>
          </cell>
          <cell r="M113" t="str">
            <v>Oui</v>
          </cell>
          <cell r="N113" t="str">
            <v>Oui</v>
          </cell>
          <cell r="O113" t="str">
            <v>Oui</v>
          </cell>
          <cell r="P113" t="str">
            <v>Oui</v>
          </cell>
          <cell r="Q113">
            <v>33</v>
          </cell>
          <cell r="R113" t="str">
            <v>Oui</v>
          </cell>
          <cell r="S113">
            <v>22</v>
          </cell>
          <cell r="T113" t="str">
            <v>Oui</v>
          </cell>
          <cell r="U113">
            <v>316</v>
          </cell>
          <cell r="V113" t="str">
            <v>Oui</v>
          </cell>
          <cell r="W113">
            <v>101</v>
          </cell>
          <cell r="X113" t="str">
            <v>Oui</v>
          </cell>
          <cell r="Y113">
            <v>71</v>
          </cell>
          <cell r="Z113"/>
          <cell r="AA113" t="str">
            <v>Oui</v>
          </cell>
          <cell r="AB113" t="str">
            <v>Oui</v>
          </cell>
          <cell r="AC113" t="str">
            <v>OUI - AUTORISE</v>
          </cell>
          <cell r="AD113"/>
          <cell r="AE113"/>
          <cell r="AF113"/>
          <cell r="AG113"/>
          <cell r="AH113"/>
          <cell r="AI113"/>
          <cell r="AJ113"/>
          <cell r="AK113"/>
          <cell r="AL113"/>
          <cell r="AM113"/>
          <cell r="AN113"/>
          <cell r="AO113" t="str">
            <v>Oui</v>
          </cell>
        </row>
        <row r="114">
          <cell r="B114">
            <v>790009948</v>
          </cell>
          <cell r="C114" t="str">
            <v>Polyclinique Inkermann</v>
          </cell>
          <cell r="D114">
            <v>790009948</v>
          </cell>
          <cell r="E114"/>
          <cell r="F114">
            <v>790001242</v>
          </cell>
          <cell r="G114"/>
          <cell r="H114" t="str">
            <v>Privé</v>
          </cell>
          <cell r="I114" t="str">
            <v>CL &gt;100 LP</v>
          </cell>
          <cell r="J114" t="str">
            <v>CL MCO &gt; 100</v>
          </cell>
          <cell r="K114" t="str">
            <v>Oui</v>
          </cell>
          <cell r="L114">
            <v>187</v>
          </cell>
          <cell r="M114" t="str">
            <v>Oui</v>
          </cell>
          <cell r="N114" t="str">
            <v>Oui</v>
          </cell>
          <cell r="O114" t="str">
            <v>Oui</v>
          </cell>
          <cell r="P114" t="str">
            <v>Non</v>
          </cell>
          <cell r="Q114">
            <v>0</v>
          </cell>
          <cell r="R114" t="str">
            <v>Non</v>
          </cell>
          <cell r="S114">
            <v>0</v>
          </cell>
          <cell r="T114" t="str">
            <v>Non</v>
          </cell>
          <cell r="U114">
            <v>0</v>
          </cell>
          <cell r="V114" t="str">
            <v>Non</v>
          </cell>
          <cell r="W114">
            <v>0</v>
          </cell>
          <cell r="X114" t="str">
            <v>Non</v>
          </cell>
          <cell r="Y114">
            <v>0</v>
          </cell>
          <cell r="Z114"/>
          <cell r="AA114" t="str">
            <v>Oui</v>
          </cell>
          <cell r="AB114" t="str">
            <v>Non</v>
          </cell>
          <cell r="AC114" t="str">
            <v>OUI - ASSOCIE</v>
          </cell>
          <cell r="AD114"/>
          <cell r="AE114"/>
          <cell r="AF114"/>
          <cell r="AG114"/>
          <cell r="AH114"/>
          <cell r="AI114"/>
          <cell r="AJ114"/>
          <cell r="AK114"/>
          <cell r="AL114"/>
          <cell r="AM114"/>
          <cell r="AN114"/>
          <cell r="AO114" t="str">
            <v>Oui</v>
          </cell>
        </row>
        <row r="115">
          <cell r="B115">
            <v>790006654</v>
          </cell>
          <cell r="C115" t="str">
            <v>CTRE HOSPIT. NORD DEUX-SEVRES</v>
          </cell>
          <cell r="D115">
            <v>790000095</v>
          </cell>
          <cell r="E115" t="str">
            <v>11 ET concernés CPOM (cas d'ET multiples)
N°1- 790007702 ; 790007694 ; 
790008023 ;790007736
N°2- 790009344 ;790009369 ;790007884
N°3- 790014732
N°4-790003537 ; 790000103 ; 790000095
5 EHPAD rattachés 790016737-790013452-790018188-790018196-790006084</v>
          </cell>
          <cell r="F115">
            <v>790006654</v>
          </cell>
          <cell r="G115"/>
          <cell r="H115" t="str">
            <v>Public</v>
          </cell>
          <cell r="I115" t="str">
            <v>CH &gt;300 LP</v>
          </cell>
          <cell r="J115" t="str">
            <v>CH MCO &lt; 300</v>
          </cell>
          <cell r="K115" t="str">
            <v>Oui</v>
          </cell>
          <cell r="L115">
            <v>291</v>
          </cell>
          <cell r="M115" t="str">
            <v>Oui</v>
          </cell>
          <cell r="N115" t="str">
            <v>Oui</v>
          </cell>
          <cell r="O115" t="str">
            <v>Oui</v>
          </cell>
          <cell r="P115" t="str">
            <v>Non</v>
          </cell>
          <cell r="Q115">
            <v>0</v>
          </cell>
          <cell r="R115" t="str">
            <v>Non</v>
          </cell>
          <cell r="S115">
            <v>0</v>
          </cell>
          <cell r="T115" t="str">
            <v>Oui</v>
          </cell>
          <cell r="U115">
            <v>64</v>
          </cell>
          <cell r="V115" t="str">
            <v>Oui</v>
          </cell>
          <cell r="W115">
            <v>108</v>
          </cell>
          <cell r="X115" t="str">
            <v>Oui</v>
          </cell>
          <cell r="Y115">
            <v>0</v>
          </cell>
          <cell r="Z115"/>
          <cell r="AA115" t="str">
            <v>Oui</v>
          </cell>
          <cell r="AB115" t="str">
            <v>Oui</v>
          </cell>
          <cell r="AC115" t="str">
            <v>OUI - AUTORISE</v>
          </cell>
          <cell r="AD115"/>
          <cell r="AE115"/>
          <cell r="AF115"/>
          <cell r="AG115"/>
          <cell r="AH115"/>
          <cell r="AI115"/>
          <cell r="AJ115"/>
          <cell r="AK115"/>
          <cell r="AL115"/>
          <cell r="AM115"/>
          <cell r="AN115"/>
          <cell r="AO115" t="str">
            <v>Oui</v>
          </cell>
        </row>
        <row r="116">
          <cell r="B116">
            <v>790017289</v>
          </cell>
          <cell r="C116" t="str">
            <v>HOSP. A DOM. - H.A.D. NORD 79</v>
          </cell>
          <cell r="D116">
            <v>790017289</v>
          </cell>
          <cell r="E116"/>
          <cell r="F116">
            <v>790017271</v>
          </cell>
          <cell r="G116"/>
          <cell r="H116" t="str">
            <v>Privé</v>
          </cell>
          <cell r="I116">
            <v>0</v>
          </cell>
          <cell r="J116" t="str">
            <v>CL HAD</v>
          </cell>
          <cell r="K116" t="str">
            <v>Non</v>
          </cell>
          <cell r="L116">
            <v>0</v>
          </cell>
          <cell r="M116" t="str">
            <v>Non</v>
          </cell>
          <cell r="N116" t="str">
            <v>Non</v>
          </cell>
          <cell r="O116" t="str">
            <v>Non</v>
          </cell>
          <cell r="P116" t="str">
            <v>Oui</v>
          </cell>
          <cell r="Q116">
            <v>20</v>
          </cell>
          <cell r="R116" t="str">
            <v>Non</v>
          </cell>
          <cell r="S116">
            <v>0</v>
          </cell>
          <cell r="T116" t="str">
            <v>Non</v>
          </cell>
          <cell r="U116">
            <v>0</v>
          </cell>
          <cell r="V116" t="str">
            <v>Non</v>
          </cell>
          <cell r="W116">
            <v>0</v>
          </cell>
          <cell r="X116" t="str">
            <v>Non</v>
          </cell>
          <cell r="Y116">
            <v>0</v>
          </cell>
          <cell r="Z116"/>
          <cell r="AA116" t="str">
            <v>Non</v>
          </cell>
          <cell r="AB116" t="str">
            <v>Non</v>
          </cell>
          <cell r="AC116" t="str">
            <v>NON</v>
          </cell>
          <cell r="AD116"/>
          <cell r="AE116"/>
          <cell r="AF116"/>
          <cell r="AG116"/>
          <cell r="AH116"/>
          <cell r="AI116"/>
          <cell r="AJ116"/>
          <cell r="AK116"/>
          <cell r="AL116"/>
          <cell r="AM116"/>
          <cell r="AN116"/>
          <cell r="AO116" t="str">
            <v>Oui</v>
          </cell>
        </row>
        <row r="117">
          <cell r="B117">
            <v>860780568</v>
          </cell>
          <cell r="C117" t="str">
            <v>CLINIQUE DU FIEF DE GRIMOIRE</v>
          </cell>
          <cell r="D117">
            <v>860780568</v>
          </cell>
          <cell r="E117"/>
          <cell r="F117">
            <v>860000140</v>
          </cell>
          <cell r="G117"/>
          <cell r="H117" t="str">
            <v>Privé</v>
          </cell>
          <cell r="I117" t="str">
            <v>CL &lt;100 LP</v>
          </cell>
          <cell r="J117" t="str">
            <v>CL MCO &lt; 100</v>
          </cell>
          <cell r="K117" t="str">
            <v>Oui</v>
          </cell>
          <cell r="L117">
            <v>70</v>
          </cell>
          <cell r="M117" t="str">
            <v>Oui</v>
          </cell>
          <cell r="N117" t="str">
            <v>Non</v>
          </cell>
          <cell r="O117" t="str">
            <v>Non</v>
          </cell>
          <cell r="P117" t="str">
            <v>Non</v>
          </cell>
          <cell r="Q117">
            <v>0</v>
          </cell>
          <cell r="R117" t="str">
            <v>Non</v>
          </cell>
          <cell r="S117">
            <v>0</v>
          </cell>
          <cell r="T117" t="str">
            <v>Non</v>
          </cell>
          <cell r="U117">
            <v>0</v>
          </cell>
          <cell r="V117" t="str">
            <v>Non</v>
          </cell>
          <cell r="W117">
            <v>0</v>
          </cell>
          <cell r="X117" t="str">
            <v>Non</v>
          </cell>
          <cell r="Y117">
            <v>0</v>
          </cell>
          <cell r="Z117"/>
          <cell r="AA117" t="str">
            <v>Oui</v>
          </cell>
          <cell r="AB117" t="str">
            <v>Non</v>
          </cell>
          <cell r="AC117" t="str">
            <v>OUI</v>
          </cell>
          <cell r="AD117"/>
          <cell r="AE117"/>
          <cell r="AF117"/>
          <cell r="AG117"/>
          <cell r="AH117"/>
          <cell r="AI117"/>
          <cell r="AJ117"/>
          <cell r="AK117"/>
          <cell r="AL117"/>
          <cell r="AM117"/>
          <cell r="AN117"/>
          <cell r="AO117" t="str">
            <v>Oui</v>
          </cell>
        </row>
        <row r="118">
          <cell r="B118">
            <v>860000348</v>
          </cell>
          <cell r="C118" t="str">
            <v>AURA POITOU-CHARENTES</v>
          </cell>
          <cell r="D118">
            <v>160006110</v>
          </cell>
          <cell r="E118"/>
          <cell r="F118">
            <v>860000348</v>
          </cell>
          <cell r="G118"/>
          <cell r="H118" t="str">
            <v>Privé</v>
          </cell>
          <cell r="I118">
            <v>0</v>
          </cell>
          <cell r="J118" t="str">
            <v>CL DIALYSE</v>
          </cell>
          <cell r="K118" t="str">
            <v>Non</v>
          </cell>
          <cell r="L118">
            <v>0</v>
          </cell>
          <cell r="M118" t="str">
            <v>Non</v>
          </cell>
          <cell r="N118" t="str">
            <v>Non</v>
          </cell>
          <cell r="O118" t="str">
            <v>Non</v>
          </cell>
          <cell r="P118" t="str">
            <v>Non</v>
          </cell>
          <cell r="Q118">
            <v>0</v>
          </cell>
          <cell r="R118" t="str">
            <v>Oui</v>
          </cell>
          <cell r="S118">
            <v>100</v>
          </cell>
          <cell r="T118" t="str">
            <v>Non</v>
          </cell>
          <cell r="U118">
            <v>0</v>
          </cell>
          <cell r="V118" t="str">
            <v>Non</v>
          </cell>
          <cell r="W118">
            <v>0</v>
          </cell>
          <cell r="X118" t="str">
            <v>Non</v>
          </cell>
          <cell r="Y118">
            <v>0</v>
          </cell>
          <cell r="Z118"/>
          <cell r="AA118" t="str">
            <v>Oui</v>
          </cell>
          <cell r="AB118" t="str">
            <v>Non</v>
          </cell>
          <cell r="AC118" t="str">
            <v>NON</v>
          </cell>
          <cell r="AD118"/>
          <cell r="AE118"/>
          <cell r="AF118"/>
          <cell r="AG118"/>
          <cell r="AH118"/>
          <cell r="AI118"/>
          <cell r="AJ118"/>
          <cell r="AK118"/>
          <cell r="AL118"/>
          <cell r="AM118"/>
          <cell r="AN118"/>
          <cell r="AO118" t="str">
            <v>Oui</v>
          </cell>
        </row>
        <row r="119">
          <cell r="B119">
            <v>860008929</v>
          </cell>
          <cell r="C119" t="str">
            <v>SAS H.A.D. DE POITIERS</v>
          </cell>
          <cell r="D119">
            <v>860008929</v>
          </cell>
          <cell r="E119"/>
          <cell r="F119">
            <v>860008879</v>
          </cell>
          <cell r="G119"/>
          <cell r="H119" t="str">
            <v>Privé</v>
          </cell>
          <cell r="I119">
            <v>0</v>
          </cell>
          <cell r="J119" t="str">
            <v>CL HAD</v>
          </cell>
          <cell r="K119" t="str">
            <v>Non</v>
          </cell>
          <cell r="L119">
            <v>0</v>
          </cell>
          <cell r="M119" t="str">
            <v>Non</v>
          </cell>
          <cell r="N119" t="str">
            <v>Non</v>
          </cell>
          <cell r="O119" t="str">
            <v>Non</v>
          </cell>
          <cell r="P119" t="str">
            <v>Oui</v>
          </cell>
          <cell r="Q119">
            <v>40</v>
          </cell>
          <cell r="R119" t="str">
            <v>Non</v>
          </cell>
          <cell r="S119">
            <v>0</v>
          </cell>
          <cell r="T119" t="str">
            <v>Non</v>
          </cell>
          <cell r="U119">
            <v>0</v>
          </cell>
          <cell r="V119" t="str">
            <v>Non</v>
          </cell>
          <cell r="W119">
            <v>0</v>
          </cell>
          <cell r="X119" t="str">
            <v>Non</v>
          </cell>
          <cell r="Y119">
            <v>0</v>
          </cell>
          <cell r="Z119"/>
          <cell r="AA119" t="str">
            <v>Oui</v>
          </cell>
          <cell r="AB119" t="str">
            <v>Non</v>
          </cell>
          <cell r="AC119" t="str">
            <v>NON</v>
          </cell>
          <cell r="AD119"/>
          <cell r="AE119"/>
          <cell r="AF119"/>
          <cell r="AG119"/>
          <cell r="AH119"/>
          <cell r="AI119"/>
          <cell r="AJ119"/>
          <cell r="AK119"/>
          <cell r="AL119"/>
          <cell r="AM119"/>
          <cell r="AN119"/>
          <cell r="AO119" t="str">
            <v>Oui</v>
          </cell>
        </row>
        <row r="120">
          <cell r="B120">
            <v>860010321</v>
          </cell>
          <cell r="C120" t="str">
            <v>POLYCLINIQUE DE POITIERS</v>
          </cell>
          <cell r="D120">
            <v>860010321</v>
          </cell>
          <cell r="E120"/>
          <cell r="F120">
            <v>860010313</v>
          </cell>
          <cell r="G120"/>
          <cell r="H120" t="str">
            <v>Privé</v>
          </cell>
          <cell r="I120" t="str">
            <v>CL &gt;100 LP</v>
          </cell>
          <cell r="J120" t="str">
            <v>CL MCO &gt; 100</v>
          </cell>
          <cell r="K120" t="str">
            <v>Oui</v>
          </cell>
          <cell r="L120">
            <v>214</v>
          </cell>
          <cell r="M120" t="str">
            <v>Oui</v>
          </cell>
          <cell r="N120" t="str">
            <v>Oui</v>
          </cell>
          <cell r="O120" t="str">
            <v>Oui</v>
          </cell>
          <cell r="P120" t="str">
            <v>Non</v>
          </cell>
          <cell r="Q120">
            <v>0</v>
          </cell>
          <cell r="R120" t="str">
            <v>Non</v>
          </cell>
          <cell r="S120">
            <v>0</v>
          </cell>
          <cell r="T120" t="str">
            <v>Non</v>
          </cell>
          <cell r="U120">
            <v>0</v>
          </cell>
          <cell r="V120" t="str">
            <v>Non</v>
          </cell>
          <cell r="W120">
            <v>0</v>
          </cell>
          <cell r="X120" t="str">
            <v>Non</v>
          </cell>
          <cell r="Y120">
            <v>0</v>
          </cell>
          <cell r="Z120"/>
          <cell r="AA120" t="str">
            <v>Oui</v>
          </cell>
          <cell r="AB120" t="str">
            <v>Non</v>
          </cell>
          <cell r="AC120" t="str">
            <v>NON</v>
          </cell>
          <cell r="AD120"/>
          <cell r="AE120"/>
          <cell r="AF120"/>
          <cell r="AG120"/>
          <cell r="AH120"/>
          <cell r="AI120"/>
          <cell r="AJ120"/>
          <cell r="AK120"/>
          <cell r="AL120"/>
          <cell r="AM120"/>
          <cell r="AN120"/>
          <cell r="AO120" t="str">
            <v>Oui</v>
          </cell>
        </row>
        <row r="121">
          <cell r="B121">
            <v>860780311</v>
          </cell>
          <cell r="C121" t="str">
            <v>CLINIQUE DE CHATELLERAULT</v>
          </cell>
          <cell r="D121">
            <v>860780311</v>
          </cell>
          <cell r="E121"/>
          <cell r="F121">
            <v>860010750</v>
          </cell>
          <cell r="G121"/>
          <cell r="H121" t="str">
            <v>Privé</v>
          </cell>
          <cell r="I121" t="str">
            <v>CL &gt;100 LP</v>
          </cell>
          <cell r="J121" t="str">
            <v>CL MCO &gt; 100</v>
          </cell>
          <cell r="K121" t="str">
            <v>Oui</v>
          </cell>
          <cell r="L121">
            <v>111</v>
          </cell>
          <cell r="M121" t="str">
            <v>Oui</v>
          </cell>
          <cell r="N121" t="str">
            <v>Oui</v>
          </cell>
          <cell r="O121" t="str">
            <v>Oui</v>
          </cell>
          <cell r="P121" t="str">
            <v>Non</v>
          </cell>
          <cell r="Q121">
            <v>0</v>
          </cell>
          <cell r="R121" t="str">
            <v>Non</v>
          </cell>
          <cell r="S121">
            <v>0</v>
          </cell>
          <cell r="T121" t="str">
            <v>Non</v>
          </cell>
          <cell r="U121">
            <v>0</v>
          </cell>
          <cell r="V121" t="str">
            <v>Non</v>
          </cell>
          <cell r="W121">
            <v>0</v>
          </cell>
          <cell r="X121" t="str">
            <v>Non</v>
          </cell>
          <cell r="Y121">
            <v>0</v>
          </cell>
          <cell r="Z121"/>
          <cell r="AA121" t="str">
            <v>Oui</v>
          </cell>
          <cell r="AB121" t="str">
            <v>Non</v>
          </cell>
          <cell r="AC121" t="str">
            <v>NON</v>
          </cell>
          <cell r="AD121"/>
          <cell r="AE121"/>
          <cell r="AF121"/>
          <cell r="AG121"/>
          <cell r="AH121"/>
          <cell r="AI121"/>
          <cell r="AJ121"/>
          <cell r="AK121"/>
          <cell r="AL121"/>
          <cell r="AM121"/>
          <cell r="AN121"/>
          <cell r="AO121" t="str">
            <v>Oui</v>
          </cell>
        </row>
        <row r="122">
          <cell r="B122">
            <v>860013382</v>
          </cell>
          <cell r="C122" t="str">
            <v>GROUPE HOSPITALIER NORD-VIENNE</v>
          </cell>
          <cell r="D122">
            <v>860000025</v>
          </cell>
          <cell r="E122" t="str">
            <v>5 ET concernés CPOM (cas d'ET multiples)
N°1- 860785682
N°2- 860789585
N°3- 860010560
N°4- 860000033
N°5- 860000025
4 EHPAD rattachés 860785591-860011691-860782440-860790641</v>
          </cell>
          <cell r="F122">
            <v>860013382</v>
          </cell>
          <cell r="G122"/>
          <cell r="H122" t="str">
            <v>Public</v>
          </cell>
          <cell r="I122" t="str">
            <v>CH &gt;300 LP</v>
          </cell>
          <cell r="J122" t="str">
            <v>CH MCO &lt; 300</v>
          </cell>
          <cell r="K122" t="str">
            <v>Oui</v>
          </cell>
          <cell r="L122">
            <v>255</v>
          </cell>
          <cell r="M122" t="str">
            <v>Oui</v>
          </cell>
          <cell r="N122" t="str">
            <v>Oui</v>
          </cell>
          <cell r="O122" t="str">
            <v>Oui</v>
          </cell>
          <cell r="P122" t="str">
            <v>Oui</v>
          </cell>
          <cell r="Q122">
            <v>27</v>
          </cell>
          <cell r="R122" t="str">
            <v>Non</v>
          </cell>
          <cell r="S122">
            <v>0</v>
          </cell>
          <cell r="T122" t="str">
            <v>Non</v>
          </cell>
          <cell r="U122">
            <v>0</v>
          </cell>
          <cell r="V122" t="str">
            <v>Oui</v>
          </cell>
          <cell r="W122">
            <v>84</v>
          </cell>
          <cell r="X122" t="str">
            <v>Oui</v>
          </cell>
          <cell r="Y122">
            <v>60</v>
          </cell>
          <cell r="Z122"/>
          <cell r="AA122" t="str">
            <v>Oui</v>
          </cell>
          <cell r="AB122" t="str">
            <v>Oui</v>
          </cell>
          <cell r="AC122" t="str">
            <v>OUI - AUTORISE</v>
          </cell>
          <cell r="AD122"/>
          <cell r="AE122"/>
          <cell r="AF122"/>
          <cell r="AG122"/>
          <cell r="AH122"/>
          <cell r="AI122"/>
          <cell r="AJ122"/>
          <cell r="AK122"/>
          <cell r="AL122"/>
          <cell r="AM122"/>
          <cell r="AN122"/>
          <cell r="AO122" t="str">
            <v>Oui</v>
          </cell>
        </row>
        <row r="123">
          <cell r="B123">
            <v>860013077</v>
          </cell>
          <cell r="C123" t="str">
            <v>CTRE HOSP. REGIONAL DE POITIERS</v>
          </cell>
          <cell r="D123">
            <v>860000058</v>
          </cell>
          <cell r="E123" t="str">
            <v>10 ET concernés CPOM (cas d'ET multiples)
N°1-860010537; 860010552 ; 860010545 ; 860012483
N°2-860000041 ; 860785542 ; 860785559
N°3-860011014 ; 860000223 ; 860000058
(2 EHPAD rattachés : 860785617 - 860781996)</v>
          </cell>
          <cell r="F123">
            <v>860014208</v>
          </cell>
          <cell r="G123"/>
          <cell r="H123" t="str">
            <v>Public</v>
          </cell>
          <cell r="I123" t="str">
            <v>CHR-CHU</v>
          </cell>
          <cell r="J123" t="str">
            <v>CHR-CHU</v>
          </cell>
          <cell r="K123" t="str">
            <v>Oui</v>
          </cell>
          <cell r="L123">
            <v>1291</v>
          </cell>
          <cell r="M123" t="str">
            <v>Oui</v>
          </cell>
          <cell r="N123" t="str">
            <v>Oui</v>
          </cell>
          <cell r="O123" t="str">
            <v>Oui</v>
          </cell>
          <cell r="P123" t="str">
            <v>Oui</v>
          </cell>
          <cell r="Q123">
            <v>25</v>
          </cell>
          <cell r="R123" t="str">
            <v>Oui</v>
          </cell>
          <cell r="S123">
            <v>19</v>
          </cell>
          <cell r="T123" t="str">
            <v>Non</v>
          </cell>
          <cell r="U123">
            <v>0</v>
          </cell>
          <cell r="V123" t="str">
            <v>Oui</v>
          </cell>
          <cell r="W123">
            <v>204</v>
          </cell>
          <cell r="X123" t="str">
            <v>Oui</v>
          </cell>
          <cell r="Y123">
            <v>42</v>
          </cell>
          <cell r="Z123"/>
          <cell r="AA123" t="str">
            <v>Oui</v>
          </cell>
          <cell r="AB123" t="str">
            <v>Non</v>
          </cell>
          <cell r="AC123" t="str">
            <v>OUI - AUTORISE</v>
          </cell>
          <cell r="AD123"/>
          <cell r="AE123"/>
          <cell r="AF123"/>
          <cell r="AG123"/>
          <cell r="AH123"/>
          <cell r="AI123"/>
          <cell r="AJ123"/>
          <cell r="AK123"/>
          <cell r="AL123"/>
          <cell r="AM123"/>
          <cell r="AN123"/>
          <cell r="AO123" t="str">
            <v>Oui</v>
          </cell>
        </row>
        <row r="124">
          <cell r="B124">
            <v>870000015</v>
          </cell>
          <cell r="C124" t="str">
            <v>C H U DE LIMOGES</v>
          </cell>
          <cell r="D124">
            <v>870000064</v>
          </cell>
          <cell r="E124"/>
          <cell r="F124">
            <v>870000015</v>
          </cell>
          <cell r="G124"/>
          <cell r="H124" t="str">
            <v>Public</v>
          </cell>
          <cell r="I124" t="str">
            <v>CHR-CHU</v>
          </cell>
          <cell r="J124" t="str">
            <v>CHR-CHU</v>
          </cell>
          <cell r="K124" t="str">
            <v>Oui</v>
          </cell>
          <cell r="L124">
            <v>1056</v>
          </cell>
          <cell r="M124" t="str">
            <v>Oui</v>
          </cell>
          <cell r="N124" t="str">
            <v>Oui</v>
          </cell>
          <cell r="O124" t="str">
            <v>Oui</v>
          </cell>
          <cell r="P124" t="str">
            <v>Oui</v>
          </cell>
          <cell r="Q124">
            <v>40</v>
          </cell>
          <cell r="R124" t="str">
            <v>Oui</v>
          </cell>
          <cell r="S124">
            <v>32</v>
          </cell>
          <cell r="T124" t="str">
            <v>Non</v>
          </cell>
          <cell r="U124">
            <v>0</v>
          </cell>
          <cell r="V124" t="str">
            <v>Oui</v>
          </cell>
          <cell r="W124">
            <v>275</v>
          </cell>
          <cell r="X124" t="str">
            <v>Oui</v>
          </cell>
          <cell r="Y124">
            <v>0</v>
          </cell>
          <cell r="Z124"/>
          <cell r="AA124" t="str">
            <v>Oui</v>
          </cell>
          <cell r="AB124" t="str">
            <v>Oui</v>
          </cell>
          <cell r="AC124" t="str">
            <v>OUI - AUTORISE</v>
          </cell>
          <cell r="AD124"/>
          <cell r="AE124"/>
          <cell r="AF124"/>
          <cell r="AG124"/>
          <cell r="AH124"/>
          <cell r="AI124"/>
          <cell r="AJ124"/>
          <cell r="AK124"/>
          <cell r="AL124"/>
          <cell r="AM124"/>
          <cell r="AN124"/>
          <cell r="AO124" t="str">
            <v>Oui</v>
          </cell>
        </row>
        <row r="125">
          <cell r="B125">
            <v>870000023</v>
          </cell>
          <cell r="C125" t="str">
            <v>CENTRE HOSPITALIER SAINT JUNIEN</v>
          </cell>
          <cell r="D125">
            <v>870000098</v>
          </cell>
          <cell r="E125"/>
          <cell r="F125">
            <v>870000023</v>
          </cell>
          <cell r="G125"/>
          <cell r="H125" t="str">
            <v>Public</v>
          </cell>
          <cell r="I125" t="str">
            <v>CH &lt;300 LP</v>
          </cell>
          <cell r="J125" t="str">
            <v>CH MCO &lt; 300</v>
          </cell>
          <cell r="K125" t="str">
            <v>Oui</v>
          </cell>
          <cell r="L125">
            <v>123</v>
          </cell>
          <cell r="M125" t="str">
            <v>Oui</v>
          </cell>
          <cell r="N125" t="str">
            <v>Oui</v>
          </cell>
          <cell r="O125" t="str">
            <v>Oui</v>
          </cell>
          <cell r="P125" t="str">
            <v>Non</v>
          </cell>
          <cell r="Q125">
            <v>0</v>
          </cell>
          <cell r="R125" t="str">
            <v>Non</v>
          </cell>
          <cell r="S125">
            <v>0</v>
          </cell>
          <cell r="T125" t="str">
            <v>Non</v>
          </cell>
          <cell r="U125">
            <v>0</v>
          </cell>
          <cell r="V125" t="str">
            <v>Oui</v>
          </cell>
          <cell r="W125">
            <v>60</v>
          </cell>
          <cell r="X125" t="str">
            <v>Oui</v>
          </cell>
          <cell r="Y125">
            <v>0</v>
          </cell>
          <cell r="Z125"/>
          <cell r="AA125" t="str">
            <v>Oui</v>
          </cell>
          <cell r="AB125" t="str">
            <v>Oui</v>
          </cell>
          <cell r="AC125" t="str">
            <v>OUI - ASSOCIE</v>
          </cell>
          <cell r="AD125"/>
          <cell r="AE125"/>
          <cell r="AF125"/>
          <cell r="AG125"/>
          <cell r="AH125"/>
          <cell r="AI125"/>
          <cell r="AJ125"/>
          <cell r="AK125"/>
          <cell r="AL125"/>
          <cell r="AM125"/>
          <cell r="AN125"/>
          <cell r="AO125" t="str">
            <v>Oui</v>
          </cell>
        </row>
        <row r="126">
          <cell r="B126">
            <v>870000031</v>
          </cell>
          <cell r="C126" t="str">
            <v>CH J. BOUTARD ST YRIEIX</v>
          </cell>
          <cell r="D126">
            <v>870000270</v>
          </cell>
          <cell r="E126"/>
          <cell r="F126">
            <v>870000031</v>
          </cell>
          <cell r="G126"/>
          <cell r="H126" t="str">
            <v>Public</v>
          </cell>
          <cell r="I126" t="str">
            <v>CH &lt;300 LP</v>
          </cell>
          <cell r="J126" t="str">
            <v>CH MCO &lt; 300</v>
          </cell>
          <cell r="K126" t="str">
            <v>Oui</v>
          </cell>
          <cell r="L126">
            <v>76</v>
          </cell>
          <cell r="M126" t="str">
            <v>Oui</v>
          </cell>
          <cell r="N126" t="str">
            <v>Oui</v>
          </cell>
          <cell r="O126" t="str">
            <v>Oui</v>
          </cell>
          <cell r="P126" t="str">
            <v>Non</v>
          </cell>
          <cell r="Q126">
            <v>0</v>
          </cell>
          <cell r="R126" t="str">
            <v>Non</v>
          </cell>
          <cell r="S126">
            <v>0</v>
          </cell>
          <cell r="T126" t="str">
            <v>Non</v>
          </cell>
          <cell r="U126">
            <v>0</v>
          </cell>
          <cell r="V126" t="str">
            <v>Oui</v>
          </cell>
          <cell r="W126">
            <v>37</v>
          </cell>
          <cell r="X126" t="str">
            <v>Oui</v>
          </cell>
          <cell r="Y126">
            <v>40</v>
          </cell>
          <cell r="Z126"/>
          <cell r="AA126" t="str">
            <v>Oui</v>
          </cell>
          <cell r="AB126" t="str">
            <v>Oui</v>
          </cell>
          <cell r="AC126" t="str">
            <v>OUI - ASSOCIE</v>
          </cell>
          <cell r="AD126"/>
          <cell r="AE126"/>
          <cell r="AF126"/>
          <cell r="AG126"/>
          <cell r="AH126"/>
          <cell r="AI126"/>
          <cell r="AJ126"/>
          <cell r="AK126"/>
          <cell r="AL126"/>
          <cell r="AM126"/>
          <cell r="AN126"/>
          <cell r="AO126" t="str">
            <v>Oui</v>
          </cell>
        </row>
        <row r="127">
          <cell r="B127">
            <v>870000700</v>
          </cell>
          <cell r="C127" t="str">
            <v>ALURAD</v>
          </cell>
          <cell r="D127">
            <v>870000080</v>
          </cell>
          <cell r="E127"/>
          <cell r="F127">
            <v>870000700</v>
          </cell>
          <cell r="G127"/>
          <cell r="H127" t="str">
            <v>Privé</v>
          </cell>
          <cell r="I127">
            <v>0</v>
          </cell>
          <cell r="J127" t="str">
            <v>CL DIALYSE</v>
          </cell>
          <cell r="K127" t="str">
            <v>Non</v>
          </cell>
          <cell r="L127">
            <v>0</v>
          </cell>
          <cell r="M127" t="str">
            <v>Non</v>
          </cell>
          <cell r="N127" t="str">
            <v>Non</v>
          </cell>
          <cell r="O127" t="str">
            <v>Non</v>
          </cell>
          <cell r="P127" t="str">
            <v>Non</v>
          </cell>
          <cell r="Q127">
            <v>0</v>
          </cell>
          <cell r="R127" t="str">
            <v>Oui</v>
          </cell>
          <cell r="S127">
            <v>89</v>
          </cell>
          <cell r="T127" t="str">
            <v>Non</v>
          </cell>
          <cell r="U127">
            <v>0</v>
          </cell>
          <cell r="V127" t="str">
            <v>Non</v>
          </cell>
          <cell r="W127">
            <v>0</v>
          </cell>
          <cell r="X127" t="str">
            <v>Non</v>
          </cell>
          <cell r="Y127">
            <v>0</v>
          </cell>
          <cell r="Z127"/>
          <cell r="AA127" t="str">
            <v>Oui</v>
          </cell>
          <cell r="AB127" t="str">
            <v>Non</v>
          </cell>
          <cell r="AC127" t="str">
            <v>NON</v>
          </cell>
          <cell r="AD127"/>
          <cell r="AE127"/>
          <cell r="AF127"/>
          <cell r="AG127"/>
          <cell r="AH127"/>
          <cell r="AI127"/>
          <cell r="AJ127"/>
          <cell r="AK127"/>
          <cell r="AL127"/>
          <cell r="AM127"/>
          <cell r="AN127"/>
          <cell r="AO127" t="str">
            <v>Oui</v>
          </cell>
        </row>
        <row r="128">
          <cell r="B128">
            <v>870004231</v>
          </cell>
          <cell r="C128" t="str">
            <v>H A D SANTE SERVICE LIMOUSIN LIMOGES</v>
          </cell>
          <cell r="D128">
            <v>870004231</v>
          </cell>
          <cell r="E128"/>
          <cell r="F128">
            <v>870004074</v>
          </cell>
          <cell r="G128"/>
          <cell r="H128" t="str">
            <v>ESPIC</v>
          </cell>
          <cell r="I128">
            <v>0</v>
          </cell>
          <cell r="J128" t="str">
            <v>CH HAD</v>
          </cell>
          <cell r="K128" t="str">
            <v>Non</v>
          </cell>
          <cell r="L128">
            <v>0</v>
          </cell>
          <cell r="M128" t="str">
            <v>Non</v>
          </cell>
          <cell r="N128" t="str">
            <v>Non</v>
          </cell>
          <cell r="O128" t="str">
            <v>Non</v>
          </cell>
          <cell r="P128" t="str">
            <v>Oui</v>
          </cell>
          <cell r="Q128">
            <v>60</v>
          </cell>
          <cell r="R128" t="str">
            <v>Non</v>
          </cell>
          <cell r="S128">
            <v>0</v>
          </cell>
          <cell r="T128" t="str">
            <v>Non</v>
          </cell>
          <cell r="U128">
            <v>0</v>
          </cell>
          <cell r="V128" t="str">
            <v>Non</v>
          </cell>
          <cell r="W128">
            <v>0</v>
          </cell>
          <cell r="X128" t="str">
            <v>Non</v>
          </cell>
          <cell r="Y128">
            <v>0</v>
          </cell>
          <cell r="Z128"/>
          <cell r="AA128" t="str">
            <v>Non</v>
          </cell>
          <cell r="AB128" t="str">
            <v>Non</v>
          </cell>
          <cell r="AC128" t="str">
            <v>OUI - ASSOCIE</v>
          </cell>
          <cell r="AD128"/>
          <cell r="AE128"/>
          <cell r="AF128"/>
          <cell r="AG128"/>
          <cell r="AH128"/>
          <cell r="AI128"/>
          <cell r="AJ128"/>
          <cell r="AK128"/>
          <cell r="AL128"/>
          <cell r="AM128"/>
          <cell r="AN128"/>
          <cell r="AO128" t="str">
            <v>Oui</v>
          </cell>
        </row>
        <row r="129">
          <cell r="B129">
            <v>870014248</v>
          </cell>
          <cell r="C129" t="str">
            <v>CH INTERCOMMUNAL MONTS ET BARRAGES ST LEONARD</v>
          </cell>
          <cell r="D129">
            <v>870000601</v>
          </cell>
          <cell r="E129"/>
          <cell r="F129">
            <v>870014248</v>
          </cell>
          <cell r="G129"/>
          <cell r="H129" t="str">
            <v>Public</v>
          </cell>
          <cell r="I129" t="str">
            <v>CH &lt;300 LP</v>
          </cell>
          <cell r="J129" t="str">
            <v>CH SSR &lt; 100</v>
          </cell>
          <cell r="K129" t="str">
            <v>Oui</v>
          </cell>
          <cell r="L129">
            <v>8</v>
          </cell>
          <cell r="M129" t="str">
            <v>Oui</v>
          </cell>
          <cell r="N129" t="str">
            <v>Oui</v>
          </cell>
          <cell r="O129" t="str">
            <v>Oui</v>
          </cell>
          <cell r="P129" t="str">
            <v>Non</v>
          </cell>
          <cell r="Q129">
            <v>0</v>
          </cell>
          <cell r="R129" t="str">
            <v>Non</v>
          </cell>
          <cell r="S129">
            <v>0</v>
          </cell>
          <cell r="T129" t="str">
            <v>Non</v>
          </cell>
          <cell r="U129">
            <v>0</v>
          </cell>
          <cell r="V129" t="str">
            <v>Oui</v>
          </cell>
          <cell r="W129">
            <v>35</v>
          </cell>
          <cell r="X129" t="str">
            <v>Oui</v>
          </cell>
          <cell r="Y129">
            <v>30</v>
          </cell>
          <cell r="Z129"/>
          <cell r="AA129" t="str">
            <v>Oui</v>
          </cell>
          <cell r="AB129" t="str">
            <v>Non</v>
          </cell>
          <cell r="AC129" t="str">
            <v>NON</v>
          </cell>
          <cell r="AD129"/>
          <cell r="AE129"/>
          <cell r="AF129"/>
          <cell r="AG129"/>
          <cell r="AH129"/>
          <cell r="AI129"/>
          <cell r="AJ129"/>
          <cell r="AK129"/>
          <cell r="AL129"/>
          <cell r="AM129"/>
          <cell r="AN129"/>
          <cell r="AO129" t="str">
            <v>Oui</v>
          </cell>
        </row>
        <row r="130">
          <cell r="B130">
            <v>870014503</v>
          </cell>
          <cell r="C130" t="str">
            <v>HOPITAL INTERCOMMUNAL DU HAUT LIMOUSIN</v>
          </cell>
          <cell r="D130">
            <v>870000403</v>
          </cell>
          <cell r="E130" t="str">
            <v xml:space="preserve">870000403 - HOPITAL INTERCOMMUNAL DU HAUT LIMOUSIN MAGNAC-LAVAL
870001567 - HOPITAL INTERCOMMUNAL DU HAUT LIMOUSINLE DORAT
870000551 - HOPITAL INTERCOMMUNAL DU HAUT LIMOUSINBELLAC
870008141 - USLD HIHL LE DORAT
870005824 - USLD HIHL BELLAC
</v>
          </cell>
          <cell r="F130">
            <v>870014503</v>
          </cell>
          <cell r="G130"/>
          <cell r="H130" t="str">
            <v>Public</v>
          </cell>
          <cell r="I130" t="str">
            <v>CH &lt;300 LP</v>
          </cell>
          <cell r="J130" t="str">
            <v>CH SSR &lt; 100</v>
          </cell>
          <cell r="K130" t="str">
            <v>Oui</v>
          </cell>
          <cell r="L130">
            <v>49</v>
          </cell>
          <cell r="M130" t="str">
            <v>Oui</v>
          </cell>
          <cell r="N130" t="str">
            <v>Oui</v>
          </cell>
          <cell r="O130" t="str">
            <v>Oui</v>
          </cell>
          <cell r="P130" t="str">
            <v>Non</v>
          </cell>
          <cell r="Q130">
            <v>0</v>
          </cell>
          <cell r="R130" t="str">
            <v>Non</v>
          </cell>
          <cell r="S130">
            <v>0</v>
          </cell>
          <cell r="T130" t="str">
            <v>Non</v>
          </cell>
          <cell r="U130">
            <v>0</v>
          </cell>
          <cell r="V130" t="str">
            <v>Oui</v>
          </cell>
          <cell r="W130">
            <v>60</v>
          </cell>
          <cell r="X130" t="str">
            <v>Oui</v>
          </cell>
          <cell r="Y130">
            <v>0</v>
          </cell>
          <cell r="Z130"/>
          <cell r="AA130" t="str">
            <v>Oui</v>
          </cell>
          <cell r="AB130" t="str">
            <v>Non</v>
          </cell>
          <cell r="AC130" t="str">
            <v>NON</v>
          </cell>
          <cell r="AD130"/>
          <cell r="AE130"/>
          <cell r="AF130"/>
          <cell r="AG130"/>
          <cell r="AH130"/>
          <cell r="AI130"/>
          <cell r="AJ130"/>
          <cell r="AK130"/>
          <cell r="AL130"/>
          <cell r="AM130"/>
          <cell r="AN130"/>
          <cell r="AO130" t="str">
            <v>Oui</v>
          </cell>
        </row>
        <row r="131">
          <cell r="B131">
            <v>870017415</v>
          </cell>
          <cell r="C131" t="str">
            <v>Polyclinique de Limoges - Site EMAILLEURS</v>
          </cell>
          <cell r="D131">
            <v>870000411</v>
          </cell>
          <cell r="E131"/>
          <cell r="F131">
            <v>870017415</v>
          </cell>
          <cell r="G131"/>
          <cell r="H131" t="str">
            <v>Privé</v>
          </cell>
          <cell r="I131" t="str">
            <v>CL &gt;100 LP</v>
          </cell>
          <cell r="J131" t="str">
            <v>CL MCO &gt; 100</v>
          </cell>
          <cell r="K131" t="str">
            <v>Oui</v>
          </cell>
          <cell r="L131">
            <v>142</v>
          </cell>
          <cell r="M131" t="str">
            <v>Oui</v>
          </cell>
          <cell r="N131" t="str">
            <v>Oui</v>
          </cell>
          <cell r="O131" t="str">
            <v>Oui</v>
          </cell>
          <cell r="P131" t="str">
            <v>Non</v>
          </cell>
          <cell r="Q131">
            <v>0</v>
          </cell>
          <cell r="R131" t="str">
            <v>Non</v>
          </cell>
          <cell r="S131">
            <v>0</v>
          </cell>
          <cell r="T131" t="str">
            <v>Non</v>
          </cell>
          <cell r="U131">
            <v>0</v>
          </cell>
          <cell r="V131" t="str">
            <v>Non</v>
          </cell>
          <cell r="W131">
            <v>0</v>
          </cell>
          <cell r="X131" t="str">
            <v>Non</v>
          </cell>
          <cell r="Y131">
            <v>0</v>
          </cell>
          <cell r="Z131"/>
          <cell r="AA131" t="str">
            <v>Oui</v>
          </cell>
          <cell r="AB131" t="str">
            <v>Non</v>
          </cell>
          <cell r="AC131" t="str">
            <v>NON</v>
          </cell>
          <cell r="AD131"/>
          <cell r="AE131"/>
          <cell r="AF131"/>
          <cell r="AG131"/>
          <cell r="AH131"/>
          <cell r="AI131"/>
          <cell r="AJ131"/>
          <cell r="AK131"/>
          <cell r="AL131"/>
          <cell r="AM131"/>
          <cell r="AN131"/>
          <cell r="AO131" t="str">
            <v>Oui</v>
          </cell>
        </row>
        <row r="132">
          <cell r="B132">
            <v>870017415</v>
          </cell>
          <cell r="C132" t="str">
            <v>Polyclinique de Limoges - Site Chénieux</v>
          </cell>
          <cell r="D132">
            <v>870000288</v>
          </cell>
          <cell r="E132"/>
          <cell r="F132">
            <v>870017415</v>
          </cell>
          <cell r="G132"/>
          <cell r="H132" t="str">
            <v>Privé</v>
          </cell>
          <cell r="I132" t="str">
            <v>CL &gt;100 LP</v>
          </cell>
          <cell r="J132" t="str">
            <v>CL MCO &gt; 100</v>
          </cell>
          <cell r="K132" t="str">
            <v>Oui</v>
          </cell>
          <cell r="L132">
            <v>142</v>
          </cell>
          <cell r="M132" t="str">
            <v>Oui</v>
          </cell>
          <cell r="N132" t="str">
            <v>Oui</v>
          </cell>
          <cell r="O132" t="str">
            <v>Oui</v>
          </cell>
          <cell r="P132" t="str">
            <v>Non</v>
          </cell>
          <cell r="Q132">
            <v>0</v>
          </cell>
          <cell r="R132" t="str">
            <v>Non</v>
          </cell>
          <cell r="S132">
            <v>0</v>
          </cell>
          <cell r="T132" t="str">
            <v>Non</v>
          </cell>
          <cell r="U132">
            <v>0</v>
          </cell>
          <cell r="V132" t="str">
            <v>Non</v>
          </cell>
          <cell r="W132">
            <v>0</v>
          </cell>
          <cell r="X132" t="str">
            <v>Non</v>
          </cell>
          <cell r="Y132">
            <v>0</v>
          </cell>
          <cell r="Z132"/>
          <cell r="AA132" t="str">
            <v>Oui</v>
          </cell>
          <cell r="AB132" t="str">
            <v>Non</v>
          </cell>
          <cell r="AC132" t="str">
            <v>NON</v>
          </cell>
          <cell r="AD132"/>
          <cell r="AE132"/>
          <cell r="AF132"/>
          <cell r="AG132"/>
          <cell r="AH132"/>
          <cell r="AI132"/>
          <cell r="AJ132"/>
          <cell r="AK132"/>
          <cell r="AL132"/>
          <cell r="AM132"/>
          <cell r="AN132"/>
          <cell r="AO132" t="str">
            <v>Oui</v>
          </cell>
        </row>
      </sheetData>
      <sheetData sheetId="2">
        <row r="4">
          <cell r="A4">
            <v>160000170</v>
          </cell>
          <cell r="B4" t="str">
            <v>CLINIQUE SAINT-JOSEPH</v>
          </cell>
          <cell r="C4" t="str">
            <v>OUI</v>
          </cell>
          <cell r="D4" t="str">
            <v>OUI</v>
          </cell>
          <cell r="E4" t="str">
            <v>OUI</v>
          </cell>
          <cell r="F4" t="str">
            <v>NON</v>
          </cell>
          <cell r="G4">
            <v>110</v>
          </cell>
          <cell r="H4">
            <v>110</v>
          </cell>
          <cell r="I4">
            <v>78</v>
          </cell>
          <cell r="J4">
            <v>32</v>
          </cell>
          <cell r="K4">
            <v>0</v>
          </cell>
          <cell r="L4">
            <v>0</v>
          </cell>
          <cell r="M4">
            <v>0</v>
          </cell>
          <cell r="N4">
            <v>0</v>
          </cell>
          <cell r="O4">
            <v>0</v>
          </cell>
        </row>
        <row r="5">
          <cell r="A5">
            <v>160000188</v>
          </cell>
          <cell r="B5" t="str">
            <v>CTRE HOSPITALIER DE LA ROCHEFOUCAULD</v>
          </cell>
          <cell r="C5" t="str">
            <v>OUI</v>
          </cell>
          <cell r="D5"/>
          <cell r="E5"/>
          <cell r="F5" t="str">
            <v>NON</v>
          </cell>
          <cell r="G5">
            <v>127</v>
          </cell>
          <cell r="H5">
            <v>15</v>
          </cell>
          <cell r="I5">
            <v>12</v>
          </cell>
          <cell r="J5">
            <v>3</v>
          </cell>
          <cell r="K5">
            <v>59</v>
          </cell>
          <cell r="L5">
            <v>0</v>
          </cell>
          <cell r="M5">
            <v>0</v>
          </cell>
          <cell r="N5">
            <v>53</v>
          </cell>
          <cell r="O5">
            <v>0</v>
          </cell>
        </row>
        <row r="6">
          <cell r="A6">
            <v>160000253</v>
          </cell>
          <cell r="B6" t="str">
            <v>CENTRE HOSPITALIER D'ANGOULEME</v>
          </cell>
          <cell r="C6" t="str">
            <v>OUI</v>
          </cell>
          <cell r="D6" t="str">
            <v>OUI</v>
          </cell>
          <cell r="E6" t="str">
            <v>OUI</v>
          </cell>
          <cell r="F6" t="str">
            <v>OUI - AUTORISE</v>
          </cell>
          <cell r="G6">
            <v>568</v>
          </cell>
          <cell r="H6">
            <v>466</v>
          </cell>
          <cell r="I6">
            <v>433</v>
          </cell>
          <cell r="J6">
            <v>33</v>
          </cell>
          <cell r="K6">
            <v>72</v>
          </cell>
          <cell r="L6">
            <v>0</v>
          </cell>
          <cell r="M6">
            <v>0</v>
          </cell>
          <cell r="N6">
            <v>30</v>
          </cell>
          <cell r="O6">
            <v>23</v>
          </cell>
        </row>
        <row r="7">
          <cell r="A7">
            <v>160000261</v>
          </cell>
          <cell r="B7" t="str">
            <v>CHI DU PAYS DE COGNAC - SSR</v>
          </cell>
          <cell r="C7"/>
          <cell r="D7"/>
          <cell r="E7"/>
          <cell r="F7" t="str">
            <v>NON</v>
          </cell>
          <cell r="G7">
            <v>77</v>
          </cell>
          <cell r="H7">
            <v>0</v>
          </cell>
          <cell r="I7">
            <v>0</v>
          </cell>
          <cell r="J7">
            <v>0</v>
          </cell>
          <cell r="K7">
            <v>40</v>
          </cell>
          <cell r="L7">
            <v>0</v>
          </cell>
          <cell r="M7">
            <v>0</v>
          </cell>
          <cell r="N7">
            <v>37</v>
          </cell>
          <cell r="O7">
            <v>0</v>
          </cell>
        </row>
        <row r="8">
          <cell r="A8">
            <v>160000279</v>
          </cell>
          <cell r="B8" t="str">
            <v>CLINIQUE DE COGNAC</v>
          </cell>
          <cell r="C8" t="str">
            <v>OUI</v>
          </cell>
          <cell r="D8" t="str">
            <v>OUI</v>
          </cell>
          <cell r="E8" t="str">
            <v>OUI</v>
          </cell>
          <cell r="F8" t="str">
            <v>NON</v>
          </cell>
          <cell r="G8">
            <v>66</v>
          </cell>
          <cell r="H8">
            <v>66</v>
          </cell>
          <cell r="I8">
            <v>43</v>
          </cell>
          <cell r="J8">
            <v>23</v>
          </cell>
          <cell r="K8">
            <v>0</v>
          </cell>
          <cell r="L8">
            <v>0</v>
          </cell>
          <cell r="M8">
            <v>0</v>
          </cell>
          <cell r="N8">
            <v>0</v>
          </cell>
          <cell r="O8">
            <v>0</v>
          </cell>
        </row>
        <row r="9">
          <cell r="A9">
            <v>160000303</v>
          </cell>
          <cell r="B9" t="str">
            <v>CENTRE HOSPITALIER (H. SUD CHARENTE)</v>
          </cell>
          <cell r="C9" t="str">
            <v>OUI</v>
          </cell>
          <cell r="D9" t="str">
            <v>OUI</v>
          </cell>
          <cell r="E9" t="str">
            <v>NON</v>
          </cell>
          <cell r="F9" t="str">
            <v>NON</v>
          </cell>
          <cell r="G9">
            <v>246</v>
          </cell>
          <cell r="H9">
            <v>57</v>
          </cell>
          <cell r="I9">
            <v>53</v>
          </cell>
          <cell r="J9">
            <v>4</v>
          </cell>
          <cell r="K9">
            <v>109</v>
          </cell>
          <cell r="L9">
            <v>0</v>
          </cell>
          <cell r="M9">
            <v>0</v>
          </cell>
          <cell r="N9">
            <v>80</v>
          </cell>
          <cell r="O9">
            <v>0</v>
          </cell>
        </row>
        <row r="10">
          <cell r="A10">
            <v>160000311</v>
          </cell>
          <cell r="B10" t="str">
            <v>CTRE HOSPITALIER DE CONFOLENS</v>
          </cell>
          <cell r="C10" t="str">
            <v>OUI</v>
          </cell>
          <cell r="D10" t="str">
            <v>NON</v>
          </cell>
          <cell r="E10" t="str">
            <v>OUI</v>
          </cell>
          <cell r="F10" t="str">
            <v>NON</v>
          </cell>
          <cell r="G10">
            <v>84</v>
          </cell>
          <cell r="H10">
            <v>29</v>
          </cell>
          <cell r="I10">
            <v>27</v>
          </cell>
          <cell r="J10">
            <v>2</v>
          </cell>
          <cell r="K10">
            <v>25</v>
          </cell>
          <cell r="L10">
            <v>0</v>
          </cell>
          <cell r="M10">
            <v>0</v>
          </cell>
          <cell r="N10">
            <v>30</v>
          </cell>
          <cell r="O10">
            <v>0</v>
          </cell>
        </row>
        <row r="11">
          <cell r="A11">
            <v>160000337</v>
          </cell>
          <cell r="B11" t="str">
            <v>CENTRE HOSPITALIER DE RUFFEC</v>
          </cell>
          <cell r="C11" t="str">
            <v>OUI</v>
          </cell>
          <cell r="D11" t="str">
            <v>OUI</v>
          </cell>
          <cell r="E11" t="str">
            <v>NON</v>
          </cell>
          <cell r="F11" t="str">
            <v>NON</v>
          </cell>
          <cell r="G11">
            <v>71</v>
          </cell>
          <cell r="H11">
            <v>36</v>
          </cell>
          <cell r="I11">
            <v>35</v>
          </cell>
          <cell r="J11">
            <v>1</v>
          </cell>
          <cell r="K11">
            <v>35</v>
          </cell>
          <cell r="L11">
            <v>0</v>
          </cell>
          <cell r="M11">
            <v>0</v>
          </cell>
          <cell r="N11">
            <v>0</v>
          </cell>
          <cell r="O11">
            <v>0</v>
          </cell>
        </row>
        <row r="12">
          <cell r="A12">
            <v>160000345</v>
          </cell>
          <cell r="B12" t="str">
            <v>CH CAMILLE CLAUDEL - LA COURONNE</v>
          </cell>
          <cell r="C12" t="str">
            <v>OUI</v>
          </cell>
          <cell r="D12"/>
          <cell r="E12"/>
          <cell r="F12" t="str">
            <v>NON</v>
          </cell>
          <cell r="G12">
            <v>407</v>
          </cell>
          <cell r="H12">
            <v>0</v>
          </cell>
          <cell r="I12">
            <v>0</v>
          </cell>
          <cell r="J12">
            <v>0</v>
          </cell>
          <cell r="K12">
            <v>0</v>
          </cell>
          <cell r="L12">
            <v>407</v>
          </cell>
          <cell r="M12">
            <v>0</v>
          </cell>
          <cell r="N12">
            <v>0</v>
          </cell>
          <cell r="O12">
            <v>0</v>
          </cell>
        </row>
        <row r="13">
          <cell r="A13">
            <v>160000360</v>
          </cell>
          <cell r="B13" t="str">
            <v>CTRE HOSPTALIER DE CHATEAUNEUF</v>
          </cell>
          <cell r="C13" t="str">
            <v>OUI</v>
          </cell>
          <cell r="D13"/>
          <cell r="E13"/>
          <cell r="F13" t="str">
            <v>NON</v>
          </cell>
          <cell r="G13">
            <v>71</v>
          </cell>
          <cell r="H13">
            <v>0</v>
          </cell>
          <cell r="I13">
            <v>0</v>
          </cell>
          <cell r="J13">
            <v>0</v>
          </cell>
          <cell r="K13">
            <v>6</v>
          </cell>
          <cell r="L13">
            <v>0</v>
          </cell>
          <cell r="M13">
            <v>0</v>
          </cell>
          <cell r="N13">
            <v>65</v>
          </cell>
          <cell r="O13">
            <v>0</v>
          </cell>
        </row>
        <row r="14">
          <cell r="A14">
            <v>160002036</v>
          </cell>
          <cell r="B14" t="str">
            <v>HAD MUTUALISTE-Mutualité Française Charente</v>
          </cell>
          <cell r="C14"/>
          <cell r="D14" t="str">
            <v>OUI</v>
          </cell>
          <cell r="E14" t="str">
            <v>NON</v>
          </cell>
          <cell r="F14" t="str">
            <v>NON</v>
          </cell>
          <cell r="G14">
            <v>0</v>
          </cell>
          <cell r="H14">
            <v>0</v>
          </cell>
          <cell r="I14">
            <v>0</v>
          </cell>
          <cell r="J14">
            <v>0</v>
          </cell>
          <cell r="K14">
            <v>0</v>
          </cell>
          <cell r="L14">
            <v>0</v>
          </cell>
          <cell r="M14">
            <v>90</v>
          </cell>
          <cell r="N14">
            <v>0</v>
          </cell>
          <cell r="O14">
            <v>0</v>
          </cell>
        </row>
        <row r="15">
          <cell r="A15">
            <v>160006110</v>
          </cell>
          <cell r="B15" t="str">
            <v>AURA POITOU-CHARENTES</v>
          </cell>
          <cell r="C15"/>
          <cell r="D15"/>
          <cell r="E15"/>
          <cell r="F15" t="str">
            <v>NON</v>
          </cell>
          <cell r="G15">
            <v>0</v>
          </cell>
          <cell r="H15">
            <v>0</v>
          </cell>
          <cell r="I15">
            <v>0</v>
          </cell>
          <cell r="J15">
            <v>0</v>
          </cell>
          <cell r="K15">
            <v>0</v>
          </cell>
          <cell r="L15">
            <v>0</v>
          </cell>
          <cell r="M15">
            <v>0</v>
          </cell>
          <cell r="N15">
            <v>0</v>
          </cell>
          <cell r="O15">
            <v>18</v>
          </cell>
        </row>
        <row r="16">
          <cell r="A16">
            <v>160008231</v>
          </cell>
          <cell r="B16" t="str">
            <v>KORIAN VILLA BLEUE - JARNAC</v>
          </cell>
          <cell r="C16" t="str">
            <v>OUI</v>
          </cell>
          <cell r="D16"/>
          <cell r="E16"/>
          <cell r="F16" t="str">
            <v>NON</v>
          </cell>
          <cell r="G16">
            <v>38</v>
          </cell>
          <cell r="H16">
            <v>0</v>
          </cell>
          <cell r="I16">
            <v>0</v>
          </cell>
          <cell r="J16">
            <v>0</v>
          </cell>
          <cell r="K16">
            <v>0</v>
          </cell>
          <cell r="L16">
            <v>38</v>
          </cell>
          <cell r="M16">
            <v>0</v>
          </cell>
          <cell r="N16">
            <v>0</v>
          </cell>
          <cell r="O16">
            <v>0</v>
          </cell>
        </row>
        <row r="17">
          <cell r="A17">
            <v>160009080</v>
          </cell>
          <cell r="B17" t="str">
            <v>CENTRE DE SOINS DE SUITE ET DE READAPTATION CSSR</v>
          </cell>
          <cell r="C17"/>
          <cell r="D17"/>
          <cell r="E17"/>
          <cell r="F17" t="str">
            <v>NON</v>
          </cell>
          <cell r="G17">
            <v>105</v>
          </cell>
          <cell r="H17">
            <v>0</v>
          </cell>
          <cell r="I17">
            <v>0</v>
          </cell>
          <cell r="J17">
            <v>0</v>
          </cell>
          <cell r="K17">
            <v>105</v>
          </cell>
          <cell r="L17">
            <v>0</v>
          </cell>
          <cell r="M17">
            <v>0</v>
          </cell>
          <cell r="N17">
            <v>0</v>
          </cell>
          <cell r="O17">
            <v>0</v>
          </cell>
        </row>
        <row r="18">
          <cell r="A18">
            <v>160012159</v>
          </cell>
          <cell r="B18" t="str">
            <v>AURA POITOU-CHARENTES</v>
          </cell>
          <cell r="C18"/>
          <cell r="D18"/>
          <cell r="E18"/>
          <cell r="F18" t="str">
            <v>NON</v>
          </cell>
          <cell r="G18">
            <v>0</v>
          </cell>
          <cell r="H18">
            <v>0</v>
          </cell>
          <cell r="I18">
            <v>0</v>
          </cell>
          <cell r="J18">
            <v>0</v>
          </cell>
          <cell r="K18">
            <v>0</v>
          </cell>
          <cell r="L18">
            <v>0</v>
          </cell>
          <cell r="M18">
            <v>0</v>
          </cell>
          <cell r="N18">
            <v>0</v>
          </cell>
          <cell r="O18">
            <v>14</v>
          </cell>
        </row>
        <row r="19">
          <cell r="A19">
            <v>160012209</v>
          </cell>
          <cell r="B19" t="str">
            <v>KORIAN LE MAS BLANC - JARNAC</v>
          </cell>
          <cell r="C19"/>
          <cell r="D19"/>
          <cell r="E19"/>
          <cell r="F19" t="str">
            <v>NON</v>
          </cell>
          <cell r="G19">
            <v>35</v>
          </cell>
          <cell r="H19">
            <v>0</v>
          </cell>
          <cell r="I19">
            <v>0</v>
          </cell>
          <cell r="J19">
            <v>0</v>
          </cell>
          <cell r="K19">
            <v>35</v>
          </cell>
          <cell r="L19">
            <v>0</v>
          </cell>
          <cell r="M19">
            <v>0</v>
          </cell>
          <cell r="N19">
            <v>0</v>
          </cell>
          <cell r="O19">
            <v>0</v>
          </cell>
        </row>
        <row r="20">
          <cell r="A20">
            <v>160013207</v>
          </cell>
          <cell r="B20" t="str">
            <v>CENTRE CLINICAL SA</v>
          </cell>
          <cell r="C20" t="str">
            <v>OUI</v>
          </cell>
          <cell r="D20" t="str">
            <v>OUI</v>
          </cell>
          <cell r="E20" t="str">
            <v>OUI</v>
          </cell>
          <cell r="F20" t="str">
            <v>OUI - AUTORISE</v>
          </cell>
          <cell r="G20">
            <v>216</v>
          </cell>
          <cell r="H20">
            <v>216</v>
          </cell>
          <cell r="I20">
            <v>165</v>
          </cell>
          <cell r="J20">
            <v>51</v>
          </cell>
          <cell r="K20">
            <v>0</v>
          </cell>
          <cell r="L20">
            <v>0</v>
          </cell>
          <cell r="M20">
            <v>0</v>
          </cell>
          <cell r="N20">
            <v>0</v>
          </cell>
          <cell r="O20">
            <v>0</v>
          </cell>
        </row>
        <row r="21">
          <cell r="A21">
            <v>160015368</v>
          </cell>
          <cell r="B21" t="str">
            <v>CH INTERCOMMUNAL DU PAYS DE COGNAC</v>
          </cell>
          <cell r="C21" t="str">
            <v>OUI</v>
          </cell>
          <cell r="D21" t="str">
            <v>OUI</v>
          </cell>
          <cell r="E21" t="str">
            <v>OUI</v>
          </cell>
          <cell r="F21" t="str">
            <v>OUI - AUTORISE</v>
          </cell>
          <cell r="G21">
            <v>135</v>
          </cell>
          <cell r="H21">
            <v>135</v>
          </cell>
          <cell r="I21">
            <v>118</v>
          </cell>
          <cell r="J21">
            <v>17</v>
          </cell>
          <cell r="K21">
            <v>0</v>
          </cell>
          <cell r="L21">
            <v>0</v>
          </cell>
          <cell r="M21">
            <v>0</v>
          </cell>
          <cell r="N21">
            <v>0</v>
          </cell>
          <cell r="O21">
            <v>0</v>
          </cell>
        </row>
        <row r="22">
          <cell r="A22">
            <v>170000038</v>
          </cell>
          <cell r="B22" t="str">
            <v>CENTRE HOSPITALIER JONZAC</v>
          </cell>
          <cell r="C22" t="str">
            <v>OUI</v>
          </cell>
          <cell r="D22" t="str">
            <v>OUI</v>
          </cell>
          <cell r="E22" t="str">
            <v>OUI</v>
          </cell>
          <cell r="F22" t="str">
            <v>OUI - ASSOCIE</v>
          </cell>
          <cell r="G22">
            <v>148</v>
          </cell>
          <cell r="H22">
            <v>98</v>
          </cell>
          <cell r="I22">
            <v>88</v>
          </cell>
          <cell r="J22">
            <v>10</v>
          </cell>
          <cell r="K22">
            <v>50</v>
          </cell>
          <cell r="L22">
            <v>0</v>
          </cell>
          <cell r="M22">
            <v>0</v>
          </cell>
          <cell r="N22">
            <v>0</v>
          </cell>
          <cell r="O22">
            <v>0</v>
          </cell>
        </row>
        <row r="23">
          <cell r="A23">
            <v>170000061</v>
          </cell>
          <cell r="B23" t="str">
            <v>C.S.S. DU CHATEAU MARLONGES - CHAMBON</v>
          </cell>
          <cell r="C23"/>
          <cell r="D23"/>
          <cell r="E23"/>
          <cell r="F23" t="str">
            <v>NON</v>
          </cell>
          <cell r="G23">
            <v>70</v>
          </cell>
          <cell r="H23">
            <v>0</v>
          </cell>
          <cell r="I23">
            <v>0</v>
          </cell>
          <cell r="J23">
            <v>0</v>
          </cell>
          <cell r="K23">
            <v>70</v>
          </cell>
          <cell r="L23">
            <v>0</v>
          </cell>
          <cell r="M23">
            <v>0</v>
          </cell>
          <cell r="N23">
            <v>0</v>
          </cell>
          <cell r="O23">
            <v>0</v>
          </cell>
        </row>
        <row r="24">
          <cell r="A24">
            <v>170000079</v>
          </cell>
          <cell r="B24" t="str">
            <v>CTRE HOSPITALIER ST-PIERRE D'OLERON</v>
          </cell>
          <cell r="C24" t="str">
            <v>OUI</v>
          </cell>
          <cell r="D24"/>
          <cell r="E24"/>
          <cell r="F24" t="str">
            <v>NON</v>
          </cell>
          <cell r="G24">
            <v>27</v>
          </cell>
          <cell r="H24">
            <v>12</v>
          </cell>
          <cell r="I24">
            <v>11</v>
          </cell>
          <cell r="J24">
            <v>1</v>
          </cell>
          <cell r="K24">
            <v>15</v>
          </cell>
          <cell r="L24">
            <v>0</v>
          </cell>
          <cell r="M24">
            <v>0</v>
          </cell>
          <cell r="N24">
            <v>0</v>
          </cell>
          <cell r="O24">
            <v>0</v>
          </cell>
        </row>
        <row r="25">
          <cell r="A25">
            <v>170000087</v>
          </cell>
          <cell r="B25" t="str">
            <v>GROUPE HOSP. LA ROCHELLE-RE-AUNIS</v>
          </cell>
          <cell r="C25" t="str">
            <v>OUI</v>
          </cell>
          <cell r="D25" t="str">
            <v>OUI</v>
          </cell>
          <cell r="E25" t="str">
            <v>OUI</v>
          </cell>
          <cell r="F25" t="str">
            <v>OUI - AUTORISE</v>
          </cell>
          <cell r="G25">
            <v>1074</v>
          </cell>
          <cell r="H25">
            <v>649</v>
          </cell>
          <cell r="I25">
            <v>576</v>
          </cell>
          <cell r="J25">
            <v>73</v>
          </cell>
          <cell r="K25">
            <v>0</v>
          </cell>
          <cell r="L25">
            <v>425</v>
          </cell>
          <cell r="M25">
            <v>85</v>
          </cell>
          <cell r="N25">
            <v>0</v>
          </cell>
          <cell r="O25">
            <v>26</v>
          </cell>
        </row>
        <row r="26">
          <cell r="A26">
            <v>170000095</v>
          </cell>
          <cell r="B26" t="str">
            <v>CENTRE HOSPITALIER ST-JEAN D'ANGELY</v>
          </cell>
          <cell r="C26" t="str">
            <v>OUI</v>
          </cell>
          <cell r="D26" t="str">
            <v>OUI</v>
          </cell>
          <cell r="E26" t="str">
            <v>OUI</v>
          </cell>
          <cell r="F26" t="str">
            <v>NON</v>
          </cell>
          <cell r="G26">
            <v>206</v>
          </cell>
          <cell r="H26">
            <v>119</v>
          </cell>
          <cell r="I26">
            <v>107</v>
          </cell>
          <cell r="J26">
            <v>12</v>
          </cell>
          <cell r="K26">
            <v>87</v>
          </cell>
          <cell r="L26">
            <v>0</v>
          </cell>
          <cell r="M26">
            <v>0</v>
          </cell>
          <cell r="N26">
            <v>0</v>
          </cell>
          <cell r="O26">
            <v>0</v>
          </cell>
        </row>
        <row r="27">
          <cell r="A27">
            <v>170000103</v>
          </cell>
          <cell r="B27" t="str">
            <v>CTRE HOSP. DE SAINTONGE - SAINTES</v>
          </cell>
          <cell r="C27" t="str">
            <v>OUI</v>
          </cell>
          <cell r="D27" t="str">
            <v>OUI</v>
          </cell>
          <cell r="E27" t="str">
            <v>OUI</v>
          </cell>
          <cell r="F27" t="str">
            <v>OUI - AUTORISE</v>
          </cell>
          <cell r="G27">
            <v>454</v>
          </cell>
          <cell r="H27">
            <v>352</v>
          </cell>
          <cell r="I27">
            <v>317</v>
          </cell>
          <cell r="J27">
            <v>35</v>
          </cell>
          <cell r="K27">
            <v>0</v>
          </cell>
          <cell r="L27">
            <v>102</v>
          </cell>
          <cell r="M27">
            <v>72</v>
          </cell>
          <cell r="N27">
            <v>0</v>
          </cell>
          <cell r="O27">
            <v>16</v>
          </cell>
        </row>
        <row r="28">
          <cell r="A28">
            <v>170000111</v>
          </cell>
          <cell r="B28" t="str">
            <v>C.H. ST HONORE - ST-MARTIN-DE-RE</v>
          </cell>
          <cell r="C28" t="str">
            <v>OUI</v>
          </cell>
          <cell r="D28"/>
          <cell r="E28"/>
          <cell r="F28" t="str">
            <v>NON</v>
          </cell>
          <cell r="G28">
            <v>31</v>
          </cell>
          <cell r="H28">
            <v>3</v>
          </cell>
          <cell r="I28">
            <v>3</v>
          </cell>
          <cell r="J28">
            <v>0</v>
          </cell>
          <cell r="K28">
            <v>28</v>
          </cell>
          <cell r="L28">
            <v>0</v>
          </cell>
          <cell r="M28">
            <v>0</v>
          </cell>
          <cell r="N28">
            <v>0</v>
          </cell>
          <cell r="O28">
            <v>0</v>
          </cell>
        </row>
        <row r="29">
          <cell r="A29">
            <v>170000129</v>
          </cell>
          <cell r="B29" t="str">
            <v>CENTRE HOSPITALIER ROYAN</v>
          </cell>
          <cell r="C29" t="str">
            <v>OUI</v>
          </cell>
          <cell r="D29" t="str">
            <v>OUI</v>
          </cell>
          <cell r="E29" t="str">
            <v>OUI</v>
          </cell>
          <cell r="F29" t="str">
            <v>OUI - ASSOCIE</v>
          </cell>
          <cell r="G29">
            <v>189</v>
          </cell>
          <cell r="H29">
            <v>129</v>
          </cell>
          <cell r="I29">
            <v>119</v>
          </cell>
          <cell r="J29">
            <v>10</v>
          </cell>
          <cell r="K29">
            <v>60</v>
          </cell>
          <cell r="L29">
            <v>0</v>
          </cell>
          <cell r="M29">
            <v>0</v>
          </cell>
          <cell r="N29">
            <v>0</v>
          </cell>
          <cell r="O29">
            <v>0</v>
          </cell>
        </row>
        <row r="30">
          <cell r="A30">
            <v>170000137</v>
          </cell>
          <cell r="B30" t="str">
            <v>CH DUBOIS MEYNARDIE - MARENNES</v>
          </cell>
          <cell r="C30" t="str">
            <v>OUI</v>
          </cell>
          <cell r="D30"/>
          <cell r="E30"/>
          <cell r="F30" t="str">
            <v>NON</v>
          </cell>
          <cell r="G30">
            <v>22</v>
          </cell>
          <cell r="H30">
            <v>0</v>
          </cell>
          <cell r="I30">
            <v>0</v>
          </cell>
          <cell r="J30">
            <v>0</v>
          </cell>
          <cell r="K30">
            <v>22</v>
          </cell>
          <cell r="L30">
            <v>0</v>
          </cell>
          <cell r="M30">
            <v>0</v>
          </cell>
          <cell r="N30">
            <v>0</v>
          </cell>
          <cell r="O30">
            <v>0</v>
          </cell>
        </row>
        <row r="31">
          <cell r="A31">
            <v>170000152</v>
          </cell>
          <cell r="B31" t="str">
            <v>CENTRE HOSPITALIER ROCHEFORT</v>
          </cell>
          <cell r="C31" t="str">
            <v>OUI</v>
          </cell>
          <cell r="D31" t="str">
            <v>OUI</v>
          </cell>
          <cell r="E31" t="str">
            <v>OUI</v>
          </cell>
          <cell r="F31" t="str">
            <v>OUI - AUTORISE</v>
          </cell>
          <cell r="G31">
            <v>399</v>
          </cell>
          <cell r="H31">
            <v>289</v>
          </cell>
          <cell r="I31">
            <v>263</v>
          </cell>
          <cell r="J31">
            <v>26</v>
          </cell>
          <cell r="K31">
            <v>60</v>
          </cell>
          <cell r="L31">
            <v>0</v>
          </cell>
          <cell r="M31">
            <v>0</v>
          </cell>
          <cell r="N31">
            <v>50</v>
          </cell>
          <cell r="O31">
            <v>0</v>
          </cell>
        </row>
        <row r="32">
          <cell r="A32">
            <v>170000178</v>
          </cell>
          <cell r="B32" t="str">
            <v>CENTRE HOSPITALIER BOSCAMNANT</v>
          </cell>
          <cell r="C32" t="str">
            <v>OUI</v>
          </cell>
          <cell r="D32"/>
          <cell r="E32"/>
          <cell r="F32" t="str">
            <v>NON</v>
          </cell>
          <cell r="G32">
            <v>81</v>
          </cell>
          <cell r="H32">
            <v>11</v>
          </cell>
          <cell r="I32">
            <v>10</v>
          </cell>
          <cell r="J32">
            <v>1</v>
          </cell>
          <cell r="K32">
            <v>70</v>
          </cell>
          <cell r="L32">
            <v>0</v>
          </cell>
          <cell r="M32">
            <v>0</v>
          </cell>
          <cell r="N32">
            <v>0</v>
          </cell>
          <cell r="O32">
            <v>0</v>
          </cell>
        </row>
        <row r="33">
          <cell r="A33">
            <v>170024590</v>
          </cell>
          <cell r="B33" t="str">
            <v>CH ROCHEFORT</v>
          </cell>
          <cell r="C33"/>
          <cell r="D33"/>
          <cell r="E33"/>
          <cell r="F33" t="str">
            <v>NON</v>
          </cell>
          <cell r="G33">
            <v>0</v>
          </cell>
          <cell r="H33">
            <v>0</v>
          </cell>
          <cell r="I33">
            <v>0</v>
          </cell>
          <cell r="J33">
            <v>0</v>
          </cell>
          <cell r="K33">
            <v>0</v>
          </cell>
          <cell r="L33">
            <v>0</v>
          </cell>
          <cell r="M33">
            <v>0</v>
          </cell>
          <cell r="N33">
            <v>0</v>
          </cell>
          <cell r="O33">
            <v>0</v>
          </cell>
        </row>
        <row r="34">
          <cell r="A34">
            <v>170780043</v>
          </cell>
          <cell r="B34" t="str">
            <v>CRF CENTRE RICHELIEU</v>
          </cell>
          <cell r="C34" t="str">
            <v>OUI</v>
          </cell>
          <cell r="D34"/>
          <cell r="E34"/>
          <cell r="F34" t="str">
            <v>NON</v>
          </cell>
          <cell r="G34">
            <v>104</v>
          </cell>
          <cell r="H34">
            <v>0</v>
          </cell>
          <cell r="I34">
            <v>0</v>
          </cell>
          <cell r="J34">
            <v>0</v>
          </cell>
          <cell r="K34">
            <v>104</v>
          </cell>
          <cell r="L34">
            <v>0</v>
          </cell>
          <cell r="M34">
            <v>0</v>
          </cell>
          <cell r="N34">
            <v>0</v>
          </cell>
          <cell r="O34">
            <v>0</v>
          </cell>
        </row>
        <row r="35">
          <cell r="A35">
            <v>170780068</v>
          </cell>
          <cell r="B35" t="str">
            <v>CLINIQUE KORIAN MORNAY</v>
          </cell>
          <cell r="C35" t="str">
            <v>OUI</v>
          </cell>
          <cell r="D35"/>
          <cell r="E35"/>
          <cell r="F35" t="str">
            <v>NON</v>
          </cell>
          <cell r="G35">
            <v>70</v>
          </cell>
          <cell r="H35">
            <v>0</v>
          </cell>
          <cell r="I35">
            <v>0</v>
          </cell>
          <cell r="J35">
            <v>0</v>
          </cell>
          <cell r="K35">
            <v>70</v>
          </cell>
          <cell r="L35">
            <v>0</v>
          </cell>
          <cell r="M35">
            <v>0</v>
          </cell>
          <cell r="N35">
            <v>0</v>
          </cell>
          <cell r="O35">
            <v>0</v>
          </cell>
        </row>
        <row r="36">
          <cell r="A36">
            <v>170780100</v>
          </cell>
          <cell r="B36" t="str">
            <v>CLINIQUE SSR KORIAN Clavette</v>
          </cell>
          <cell r="C36" t="str">
            <v>OUI</v>
          </cell>
          <cell r="D36"/>
          <cell r="E36"/>
          <cell r="F36" t="str">
            <v>NON</v>
          </cell>
          <cell r="G36">
            <v>64</v>
          </cell>
          <cell r="H36">
            <v>0</v>
          </cell>
          <cell r="I36">
            <v>0</v>
          </cell>
          <cell r="J36">
            <v>0</v>
          </cell>
          <cell r="K36">
            <v>64</v>
          </cell>
          <cell r="L36">
            <v>0</v>
          </cell>
          <cell r="M36">
            <v>0</v>
          </cell>
          <cell r="N36">
            <v>0</v>
          </cell>
          <cell r="O36">
            <v>0</v>
          </cell>
        </row>
        <row r="37">
          <cell r="A37">
            <v>170780282</v>
          </cell>
          <cell r="B37" t="str">
            <v>MAISON MEDICALE HIPPOCRATE</v>
          </cell>
          <cell r="C37"/>
          <cell r="D37"/>
          <cell r="E37"/>
          <cell r="F37" t="str">
            <v>NON</v>
          </cell>
          <cell r="G37">
            <v>57</v>
          </cell>
          <cell r="H37">
            <v>0</v>
          </cell>
          <cell r="I37">
            <v>0</v>
          </cell>
          <cell r="J37">
            <v>0</v>
          </cell>
          <cell r="K37">
            <v>0</v>
          </cell>
          <cell r="L37">
            <v>57</v>
          </cell>
          <cell r="M37">
            <v>0</v>
          </cell>
          <cell r="N37">
            <v>0</v>
          </cell>
          <cell r="O37">
            <v>0</v>
          </cell>
        </row>
        <row r="38">
          <cell r="A38">
            <v>170780290</v>
          </cell>
          <cell r="B38" t="str">
            <v>VILLA DU PARC</v>
          </cell>
          <cell r="C38"/>
          <cell r="D38"/>
          <cell r="E38"/>
          <cell r="F38" t="str">
            <v>NON</v>
          </cell>
          <cell r="G38">
            <v>56</v>
          </cell>
          <cell r="H38">
            <v>0</v>
          </cell>
          <cell r="I38">
            <v>0</v>
          </cell>
          <cell r="J38">
            <v>0</v>
          </cell>
          <cell r="K38">
            <v>0</v>
          </cell>
          <cell r="L38">
            <v>56</v>
          </cell>
          <cell r="M38">
            <v>0</v>
          </cell>
          <cell r="N38">
            <v>0</v>
          </cell>
          <cell r="O38">
            <v>0</v>
          </cell>
        </row>
        <row r="39">
          <cell r="A39">
            <v>170780563</v>
          </cell>
          <cell r="B39" t="str">
            <v>ETAB. DE SOINS PLURIDISCIPLIN. PASTEUR</v>
          </cell>
          <cell r="C39" t="str">
            <v>OUI</v>
          </cell>
          <cell r="D39" t="str">
            <v>OUI</v>
          </cell>
          <cell r="E39" t="str">
            <v>OUI</v>
          </cell>
          <cell r="F39" t="str">
            <v>NON</v>
          </cell>
          <cell r="G39">
            <v>127</v>
          </cell>
          <cell r="H39">
            <v>127</v>
          </cell>
          <cell r="I39">
            <v>87</v>
          </cell>
          <cell r="J39">
            <v>40</v>
          </cell>
          <cell r="K39">
            <v>0</v>
          </cell>
          <cell r="L39">
            <v>0</v>
          </cell>
          <cell r="M39">
            <v>0</v>
          </cell>
          <cell r="N39">
            <v>0</v>
          </cell>
          <cell r="O39">
            <v>0</v>
          </cell>
        </row>
        <row r="40">
          <cell r="A40">
            <v>170780613</v>
          </cell>
          <cell r="B40" t="str">
            <v>CLINIQUE DU MAIL SAS</v>
          </cell>
          <cell r="C40" t="str">
            <v>OUI</v>
          </cell>
          <cell r="D40" t="str">
            <v>OUI</v>
          </cell>
          <cell r="E40" t="str">
            <v>OUI</v>
          </cell>
          <cell r="F40" t="str">
            <v>OUI - ASSOCIE</v>
          </cell>
          <cell r="G40">
            <v>92</v>
          </cell>
          <cell r="H40">
            <v>92</v>
          </cell>
          <cell r="I40">
            <v>73</v>
          </cell>
          <cell r="J40">
            <v>19</v>
          </cell>
          <cell r="K40">
            <v>0</v>
          </cell>
          <cell r="L40">
            <v>0</v>
          </cell>
          <cell r="M40">
            <v>0</v>
          </cell>
          <cell r="N40">
            <v>0</v>
          </cell>
          <cell r="O40">
            <v>0</v>
          </cell>
        </row>
        <row r="41">
          <cell r="A41">
            <v>170780621</v>
          </cell>
          <cell r="B41" t="str">
            <v>POLYCLINIQUE SAINT GEORGES</v>
          </cell>
          <cell r="C41" t="str">
            <v>OUI</v>
          </cell>
          <cell r="D41" t="str">
            <v>NON</v>
          </cell>
          <cell r="E41" t="str">
            <v>OUI</v>
          </cell>
          <cell r="F41" t="str">
            <v>NON</v>
          </cell>
          <cell r="G41">
            <v>122</v>
          </cell>
          <cell r="H41">
            <v>57</v>
          </cell>
          <cell r="I41">
            <v>35</v>
          </cell>
          <cell r="J41">
            <v>22</v>
          </cell>
          <cell r="K41">
            <v>65</v>
          </cell>
          <cell r="L41">
            <v>0</v>
          </cell>
          <cell r="M41">
            <v>0</v>
          </cell>
          <cell r="N41">
            <v>0</v>
          </cell>
          <cell r="O41">
            <v>0</v>
          </cell>
        </row>
        <row r="42">
          <cell r="A42">
            <v>170780647</v>
          </cell>
          <cell r="B42" t="str">
            <v>CLINIQUE RICHELIEU</v>
          </cell>
          <cell r="C42" t="str">
            <v>OUI</v>
          </cell>
          <cell r="D42" t="str">
            <v>NON</v>
          </cell>
          <cell r="E42" t="str">
            <v>OUI</v>
          </cell>
          <cell r="F42" t="str">
            <v>NON</v>
          </cell>
          <cell r="G42">
            <v>76</v>
          </cell>
          <cell r="H42">
            <v>76</v>
          </cell>
          <cell r="I42">
            <v>45</v>
          </cell>
          <cell r="J42">
            <v>31</v>
          </cell>
          <cell r="K42">
            <v>0</v>
          </cell>
          <cell r="L42">
            <v>0</v>
          </cell>
          <cell r="M42">
            <v>0</v>
          </cell>
          <cell r="N42">
            <v>0</v>
          </cell>
          <cell r="O42">
            <v>0</v>
          </cell>
        </row>
        <row r="43">
          <cell r="A43">
            <v>170780662</v>
          </cell>
          <cell r="B43" t="str">
            <v>CLINIQUE DE L'ATLANTIQUE</v>
          </cell>
          <cell r="C43" t="str">
            <v>OUI</v>
          </cell>
          <cell r="D43" t="str">
            <v>OUI</v>
          </cell>
          <cell r="E43" t="str">
            <v>OUI</v>
          </cell>
          <cell r="F43" t="str">
            <v>NON</v>
          </cell>
          <cell r="G43">
            <v>98</v>
          </cell>
          <cell r="H43">
            <v>98</v>
          </cell>
          <cell r="I43">
            <v>51</v>
          </cell>
          <cell r="J43">
            <v>47</v>
          </cell>
          <cell r="K43">
            <v>0</v>
          </cell>
          <cell r="L43">
            <v>0</v>
          </cell>
          <cell r="M43">
            <v>0</v>
          </cell>
          <cell r="N43">
            <v>0</v>
          </cell>
          <cell r="O43">
            <v>0</v>
          </cell>
        </row>
        <row r="44">
          <cell r="A44">
            <v>170780803</v>
          </cell>
          <cell r="B44" t="str">
            <v>CENTRE DE READAPTION D'OLERON</v>
          </cell>
          <cell r="C44"/>
          <cell r="D44"/>
          <cell r="E44"/>
          <cell r="F44" t="str">
            <v>NON</v>
          </cell>
          <cell r="G44">
            <v>42</v>
          </cell>
          <cell r="H44">
            <v>0</v>
          </cell>
          <cell r="I44">
            <v>0</v>
          </cell>
          <cell r="J44">
            <v>0</v>
          </cell>
          <cell r="K44">
            <v>42</v>
          </cell>
          <cell r="L44">
            <v>0</v>
          </cell>
          <cell r="M44">
            <v>0</v>
          </cell>
          <cell r="N44">
            <v>0</v>
          </cell>
          <cell r="O44">
            <v>0</v>
          </cell>
        </row>
        <row r="45">
          <cell r="A45">
            <v>170781199</v>
          </cell>
          <cell r="B45" t="str">
            <v>CENTRE ALCOOLOGIQUE ALPHA</v>
          </cell>
          <cell r="C45" t="str">
            <v>OUI</v>
          </cell>
          <cell r="D45"/>
          <cell r="E45"/>
          <cell r="F45" t="str">
            <v>NON</v>
          </cell>
          <cell r="G45">
            <v>50</v>
          </cell>
          <cell r="H45">
            <v>0</v>
          </cell>
          <cell r="I45">
            <v>0</v>
          </cell>
          <cell r="J45">
            <v>0</v>
          </cell>
          <cell r="K45">
            <v>50</v>
          </cell>
          <cell r="L45">
            <v>0</v>
          </cell>
          <cell r="M45">
            <v>0</v>
          </cell>
          <cell r="N45">
            <v>0</v>
          </cell>
          <cell r="O45">
            <v>0</v>
          </cell>
        </row>
        <row r="46">
          <cell r="A46">
            <v>170783146</v>
          </cell>
          <cell r="B46" t="str">
            <v>CENTRE HOSPITALIER JONZAC (CHS)</v>
          </cell>
          <cell r="C46"/>
          <cell r="D46"/>
          <cell r="E46"/>
          <cell r="F46" t="str">
            <v>NON</v>
          </cell>
          <cell r="G46">
            <v>142</v>
          </cell>
          <cell r="H46">
            <v>0</v>
          </cell>
          <cell r="I46">
            <v>0</v>
          </cell>
          <cell r="J46">
            <v>0</v>
          </cell>
          <cell r="K46">
            <v>0</v>
          </cell>
          <cell r="L46">
            <v>142</v>
          </cell>
          <cell r="M46">
            <v>0</v>
          </cell>
          <cell r="N46">
            <v>0</v>
          </cell>
          <cell r="O46">
            <v>0</v>
          </cell>
        </row>
        <row r="47">
          <cell r="A47">
            <v>170784086</v>
          </cell>
          <cell r="B47" t="str">
            <v>E.T.A.P. (ETAB. THERAP. P ADO. A PONS)</v>
          </cell>
          <cell r="C47"/>
          <cell r="D47"/>
          <cell r="E47"/>
          <cell r="F47" t="str">
            <v>NON</v>
          </cell>
          <cell r="G47">
            <v>15</v>
          </cell>
          <cell r="H47">
            <v>0</v>
          </cell>
          <cell r="I47">
            <v>0</v>
          </cell>
          <cell r="J47">
            <v>0</v>
          </cell>
          <cell r="K47">
            <v>0</v>
          </cell>
          <cell r="L47">
            <v>15</v>
          </cell>
          <cell r="M47">
            <v>0</v>
          </cell>
          <cell r="N47">
            <v>0</v>
          </cell>
          <cell r="O47">
            <v>0</v>
          </cell>
        </row>
        <row r="48">
          <cell r="A48">
            <v>170784110</v>
          </cell>
          <cell r="B48" t="str">
            <v>CH LA ROCHELLE -SSR Pers Agées</v>
          </cell>
          <cell r="C48"/>
          <cell r="D48"/>
          <cell r="E48"/>
          <cell r="F48" t="str">
            <v>NON</v>
          </cell>
          <cell r="G48">
            <v>145</v>
          </cell>
          <cell r="H48">
            <v>0</v>
          </cell>
          <cell r="I48">
            <v>0</v>
          </cell>
          <cell r="J48">
            <v>0</v>
          </cell>
          <cell r="K48">
            <v>53</v>
          </cell>
          <cell r="L48">
            <v>0</v>
          </cell>
          <cell r="M48">
            <v>0</v>
          </cell>
          <cell r="N48">
            <v>92</v>
          </cell>
          <cell r="O48">
            <v>0</v>
          </cell>
        </row>
        <row r="49">
          <cell r="A49">
            <v>170785059</v>
          </cell>
          <cell r="B49" t="str">
            <v>ADA 17</v>
          </cell>
          <cell r="C49" t="str">
            <v>OUI</v>
          </cell>
          <cell r="D49"/>
          <cell r="E49"/>
          <cell r="F49" t="str">
            <v>NON</v>
          </cell>
          <cell r="G49">
            <v>0</v>
          </cell>
          <cell r="H49">
            <v>0</v>
          </cell>
          <cell r="I49">
            <v>0</v>
          </cell>
          <cell r="J49">
            <v>0</v>
          </cell>
          <cell r="K49">
            <v>0</v>
          </cell>
          <cell r="L49">
            <v>0</v>
          </cell>
          <cell r="M49">
            <v>0</v>
          </cell>
          <cell r="N49">
            <v>0</v>
          </cell>
          <cell r="O49">
            <v>15</v>
          </cell>
        </row>
        <row r="50">
          <cell r="A50">
            <v>170792212</v>
          </cell>
          <cell r="B50" t="str">
            <v>A.D.A. 17</v>
          </cell>
          <cell r="C50" t="str">
            <v>OUI</v>
          </cell>
          <cell r="D50"/>
          <cell r="E50"/>
          <cell r="F50" t="str">
            <v>NON</v>
          </cell>
          <cell r="G50">
            <v>0</v>
          </cell>
          <cell r="H50">
            <v>0</v>
          </cell>
          <cell r="I50">
            <v>0</v>
          </cell>
          <cell r="J50">
            <v>0</v>
          </cell>
          <cell r="K50">
            <v>0</v>
          </cell>
          <cell r="L50">
            <v>0</v>
          </cell>
          <cell r="M50">
            <v>0</v>
          </cell>
          <cell r="N50">
            <v>0</v>
          </cell>
          <cell r="O50">
            <v>14</v>
          </cell>
        </row>
        <row r="51">
          <cell r="A51">
            <v>170792220</v>
          </cell>
          <cell r="B51" t="str">
            <v>CH SAINTONGE - SOINS DE SUITE &amp; READAP</v>
          </cell>
          <cell r="C51"/>
          <cell r="D51"/>
          <cell r="E51"/>
          <cell r="F51" t="str">
            <v>NON</v>
          </cell>
          <cell r="G51">
            <v>79</v>
          </cell>
          <cell r="H51">
            <v>0</v>
          </cell>
          <cell r="I51">
            <v>0</v>
          </cell>
          <cell r="J51">
            <v>0</v>
          </cell>
          <cell r="K51">
            <v>34</v>
          </cell>
          <cell r="L51">
            <v>0</v>
          </cell>
          <cell r="M51">
            <v>0</v>
          </cell>
          <cell r="N51">
            <v>45</v>
          </cell>
          <cell r="O51">
            <v>0</v>
          </cell>
        </row>
        <row r="52">
          <cell r="A52">
            <v>170794929</v>
          </cell>
          <cell r="B52" t="str">
            <v>A.D.A. 17</v>
          </cell>
          <cell r="C52" t="str">
            <v>OUI</v>
          </cell>
          <cell r="D52"/>
          <cell r="E52"/>
          <cell r="F52" t="str">
            <v>NON</v>
          </cell>
          <cell r="G52">
            <v>0</v>
          </cell>
          <cell r="H52">
            <v>0</v>
          </cell>
          <cell r="I52">
            <v>0</v>
          </cell>
          <cell r="J52">
            <v>0</v>
          </cell>
          <cell r="K52">
            <v>0</v>
          </cell>
          <cell r="L52">
            <v>0</v>
          </cell>
          <cell r="M52">
            <v>0</v>
          </cell>
          <cell r="N52">
            <v>0</v>
          </cell>
          <cell r="O52">
            <v>14</v>
          </cell>
        </row>
        <row r="53">
          <cell r="A53">
            <v>170795165</v>
          </cell>
          <cell r="B53" t="str">
            <v>A.D.A. 17</v>
          </cell>
          <cell r="C53" t="str">
            <v>OUI</v>
          </cell>
          <cell r="D53"/>
          <cell r="E53"/>
          <cell r="F53" t="str">
            <v>NON</v>
          </cell>
          <cell r="G53">
            <v>0</v>
          </cell>
          <cell r="H53">
            <v>0</v>
          </cell>
          <cell r="I53">
            <v>0</v>
          </cell>
          <cell r="J53">
            <v>0</v>
          </cell>
          <cell r="K53">
            <v>0</v>
          </cell>
          <cell r="L53">
            <v>0</v>
          </cell>
          <cell r="M53">
            <v>0</v>
          </cell>
          <cell r="N53">
            <v>0</v>
          </cell>
          <cell r="O53">
            <v>7</v>
          </cell>
        </row>
        <row r="54">
          <cell r="A54">
            <v>170802656</v>
          </cell>
          <cell r="B54" t="str">
            <v>A.D.A.17</v>
          </cell>
          <cell r="C54" t="str">
            <v>OUI</v>
          </cell>
          <cell r="D54"/>
          <cell r="E54"/>
          <cell r="F54" t="str">
            <v>NON</v>
          </cell>
          <cell r="G54">
            <v>0</v>
          </cell>
          <cell r="H54">
            <v>0</v>
          </cell>
          <cell r="I54">
            <v>0</v>
          </cell>
          <cell r="J54">
            <v>0</v>
          </cell>
          <cell r="K54">
            <v>0</v>
          </cell>
          <cell r="L54">
            <v>0</v>
          </cell>
          <cell r="M54">
            <v>0</v>
          </cell>
          <cell r="N54">
            <v>0</v>
          </cell>
          <cell r="O54">
            <v>10</v>
          </cell>
        </row>
        <row r="55">
          <cell r="A55">
            <v>170802789</v>
          </cell>
          <cell r="B55" t="str">
            <v>USLD - CH ROYAN</v>
          </cell>
          <cell r="C55"/>
          <cell r="D55"/>
          <cell r="E55"/>
          <cell r="F55" t="str">
            <v>NON</v>
          </cell>
          <cell r="G55">
            <v>50</v>
          </cell>
          <cell r="H55">
            <v>0</v>
          </cell>
          <cell r="I55">
            <v>0</v>
          </cell>
          <cell r="J55">
            <v>0</v>
          </cell>
          <cell r="K55">
            <v>0</v>
          </cell>
          <cell r="L55">
            <v>0</v>
          </cell>
          <cell r="M55">
            <v>0</v>
          </cell>
          <cell r="N55">
            <v>50</v>
          </cell>
          <cell r="O55">
            <v>0</v>
          </cell>
        </row>
        <row r="56">
          <cell r="A56">
            <v>170803431</v>
          </cell>
          <cell r="B56" t="str">
            <v>Clinique Cardiocean</v>
          </cell>
          <cell r="C56" t="str">
            <v>OUI</v>
          </cell>
          <cell r="D56"/>
          <cell r="E56"/>
          <cell r="F56" t="str">
            <v>NON</v>
          </cell>
          <cell r="G56">
            <v>87</v>
          </cell>
          <cell r="H56">
            <v>0</v>
          </cell>
          <cell r="I56">
            <v>0</v>
          </cell>
          <cell r="J56">
            <v>0</v>
          </cell>
          <cell r="K56">
            <v>87</v>
          </cell>
          <cell r="L56">
            <v>0</v>
          </cell>
          <cell r="M56">
            <v>0</v>
          </cell>
          <cell r="N56">
            <v>0</v>
          </cell>
          <cell r="O56">
            <v>0</v>
          </cell>
        </row>
        <row r="57">
          <cell r="A57">
            <v>170804090</v>
          </cell>
          <cell r="B57" t="str">
            <v>A.D.A. 17</v>
          </cell>
          <cell r="C57" t="str">
            <v>OUI</v>
          </cell>
          <cell r="D57"/>
          <cell r="E57"/>
          <cell r="F57" t="str">
            <v>NON</v>
          </cell>
          <cell r="G57">
            <v>0</v>
          </cell>
          <cell r="H57">
            <v>0</v>
          </cell>
          <cell r="I57">
            <v>0</v>
          </cell>
          <cell r="J57">
            <v>0</v>
          </cell>
          <cell r="K57">
            <v>0</v>
          </cell>
          <cell r="L57">
            <v>0</v>
          </cell>
          <cell r="M57">
            <v>0</v>
          </cell>
          <cell r="N57">
            <v>0</v>
          </cell>
          <cell r="O57">
            <v>7</v>
          </cell>
        </row>
        <row r="58">
          <cell r="A58">
            <v>190000018</v>
          </cell>
          <cell r="B58" t="str">
            <v>CENTRE HOSPITALIER DUBOIS BRIVE</v>
          </cell>
          <cell r="C58" t="str">
            <v>OUI</v>
          </cell>
          <cell r="D58" t="str">
            <v>OUI</v>
          </cell>
          <cell r="E58" t="str">
            <v>OUI</v>
          </cell>
          <cell r="F58" t="str">
            <v>OUI - AUTORISE</v>
          </cell>
          <cell r="G58">
            <v>558</v>
          </cell>
          <cell r="H58">
            <v>437</v>
          </cell>
          <cell r="I58">
            <v>406</v>
          </cell>
          <cell r="J58">
            <v>31</v>
          </cell>
          <cell r="K58">
            <v>88</v>
          </cell>
          <cell r="L58">
            <v>0</v>
          </cell>
          <cell r="M58">
            <v>0</v>
          </cell>
          <cell r="N58">
            <v>33</v>
          </cell>
          <cell r="O58">
            <v>16</v>
          </cell>
        </row>
        <row r="59">
          <cell r="A59">
            <v>190000026</v>
          </cell>
          <cell r="B59" t="str">
            <v>CENTRE HOSPITALIER COEUR DE CORREZE</v>
          </cell>
          <cell r="C59" t="str">
            <v>OUI</v>
          </cell>
          <cell r="D59" t="str">
            <v>OUI</v>
          </cell>
          <cell r="E59" t="str">
            <v>OUI</v>
          </cell>
          <cell r="F59" t="str">
            <v>OUI - ASSOCIE</v>
          </cell>
          <cell r="G59">
            <v>298</v>
          </cell>
          <cell r="H59">
            <v>238</v>
          </cell>
          <cell r="I59">
            <v>218</v>
          </cell>
          <cell r="J59">
            <v>20</v>
          </cell>
          <cell r="K59">
            <v>0</v>
          </cell>
          <cell r="L59">
            <v>60</v>
          </cell>
          <cell r="M59">
            <v>35</v>
          </cell>
          <cell r="N59">
            <v>0</v>
          </cell>
          <cell r="O59">
            <v>0</v>
          </cell>
        </row>
        <row r="60">
          <cell r="A60">
            <v>190000034</v>
          </cell>
          <cell r="B60" t="str">
            <v>CENTRE HOSPITALIER DE BORT LES ORGUES</v>
          </cell>
          <cell r="C60" t="str">
            <v>OUI</v>
          </cell>
          <cell r="D60" t="str">
            <v>NON</v>
          </cell>
          <cell r="E60" t="str">
            <v>NON</v>
          </cell>
          <cell r="F60" t="str">
            <v>NON</v>
          </cell>
          <cell r="G60">
            <v>70</v>
          </cell>
          <cell r="H60">
            <v>20</v>
          </cell>
          <cell r="I60">
            <v>19</v>
          </cell>
          <cell r="J60">
            <v>1</v>
          </cell>
          <cell r="K60">
            <v>20</v>
          </cell>
          <cell r="L60">
            <v>0</v>
          </cell>
          <cell r="M60">
            <v>0</v>
          </cell>
          <cell r="N60">
            <v>30</v>
          </cell>
          <cell r="O60">
            <v>0</v>
          </cell>
        </row>
        <row r="61">
          <cell r="A61">
            <v>190000091</v>
          </cell>
          <cell r="B61" t="str">
            <v>CENTRE HOSPITALIER D'USSEL</v>
          </cell>
          <cell r="C61" t="str">
            <v>OUI</v>
          </cell>
          <cell r="D61" t="str">
            <v>OUI</v>
          </cell>
          <cell r="E61" t="str">
            <v>OUI</v>
          </cell>
          <cell r="F61" t="str">
            <v>OUI - ASSOCIE</v>
          </cell>
          <cell r="G61">
            <v>227</v>
          </cell>
          <cell r="H61">
            <v>119</v>
          </cell>
          <cell r="I61">
            <v>110</v>
          </cell>
          <cell r="J61">
            <v>9</v>
          </cell>
          <cell r="K61">
            <v>40</v>
          </cell>
          <cell r="L61">
            <v>38</v>
          </cell>
          <cell r="M61">
            <v>0</v>
          </cell>
          <cell r="N61">
            <v>30</v>
          </cell>
          <cell r="O61">
            <v>0</v>
          </cell>
        </row>
        <row r="62">
          <cell r="A62">
            <v>190000117</v>
          </cell>
          <cell r="B62" t="str">
            <v>ASSO CENTRE HOSP PAYS EYGURANDE</v>
          </cell>
          <cell r="C62" t="str">
            <v>OUI</v>
          </cell>
          <cell r="D62"/>
          <cell r="E62"/>
          <cell r="F62" t="str">
            <v>NON</v>
          </cell>
          <cell r="G62">
            <v>201</v>
          </cell>
          <cell r="H62">
            <v>0</v>
          </cell>
          <cell r="I62">
            <v>0</v>
          </cell>
          <cell r="J62">
            <v>0</v>
          </cell>
          <cell r="K62">
            <v>5</v>
          </cell>
          <cell r="L62">
            <v>196</v>
          </cell>
          <cell r="M62">
            <v>0</v>
          </cell>
          <cell r="N62">
            <v>0</v>
          </cell>
          <cell r="O62">
            <v>0</v>
          </cell>
        </row>
        <row r="63">
          <cell r="B63" t="str">
            <v>ASSO CENTRE HOSP PAYS EYGURANDE</v>
          </cell>
          <cell r="C63" t="str">
            <v>OUI</v>
          </cell>
          <cell r="D63"/>
          <cell r="E63"/>
          <cell r="F63" t="str">
            <v>NON</v>
          </cell>
          <cell r="G63">
            <v>196</v>
          </cell>
          <cell r="H63">
            <v>0</v>
          </cell>
          <cell r="I63">
            <v>0</v>
          </cell>
          <cell r="J63">
            <v>0</v>
          </cell>
          <cell r="K63">
            <v>0</v>
          </cell>
          <cell r="L63">
            <v>196</v>
          </cell>
          <cell r="M63">
            <v>0</v>
          </cell>
          <cell r="N63">
            <v>0</v>
          </cell>
          <cell r="O63">
            <v>0</v>
          </cell>
        </row>
        <row r="64">
          <cell r="A64">
            <v>190009985</v>
          </cell>
          <cell r="B64" t="str">
            <v>SSR EN ADDICTOLOGIE</v>
          </cell>
          <cell r="C64"/>
          <cell r="D64"/>
          <cell r="E64"/>
          <cell r="F64" t="str">
            <v>NON</v>
          </cell>
          <cell r="G64">
            <v>5</v>
          </cell>
          <cell r="H64">
            <v>0</v>
          </cell>
          <cell r="I64">
            <v>0</v>
          </cell>
          <cell r="J64">
            <v>0</v>
          </cell>
          <cell r="K64">
            <v>5</v>
          </cell>
          <cell r="L64">
            <v>0</v>
          </cell>
          <cell r="M64">
            <v>0</v>
          </cell>
          <cell r="N64">
            <v>0</v>
          </cell>
          <cell r="O64">
            <v>0</v>
          </cell>
        </row>
        <row r="65">
          <cell r="A65">
            <v>190000224</v>
          </cell>
          <cell r="B65" t="str">
            <v>CENTRE MEDICO-CHIR LES CEDRES BRIVE</v>
          </cell>
          <cell r="C65" t="str">
            <v>OUI</v>
          </cell>
          <cell r="D65" t="str">
            <v>OUI</v>
          </cell>
          <cell r="E65" t="str">
            <v>OUI</v>
          </cell>
          <cell r="F65" t="str">
            <v>NON</v>
          </cell>
          <cell r="G65">
            <v>189</v>
          </cell>
          <cell r="H65">
            <v>189</v>
          </cell>
          <cell r="I65">
            <v>145</v>
          </cell>
          <cell r="J65">
            <v>44</v>
          </cell>
          <cell r="K65">
            <v>0</v>
          </cell>
          <cell r="L65">
            <v>0</v>
          </cell>
          <cell r="M65">
            <v>0</v>
          </cell>
          <cell r="N65">
            <v>0</v>
          </cell>
          <cell r="O65">
            <v>0</v>
          </cell>
        </row>
        <row r="66">
          <cell r="A66">
            <v>190000257</v>
          </cell>
          <cell r="B66" t="str">
            <v>CLINIQUE SAINT-GERMAIN BRIVE</v>
          </cell>
          <cell r="C66" t="str">
            <v>OUI</v>
          </cell>
          <cell r="D66" t="str">
            <v>OUI</v>
          </cell>
          <cell r="E66" t="str">
            <v>OUI</v>
          </cell>
          <cell r="F66" t="str">
            <v>NON</v>
          </cell>
          <cell r="G66">
            <v>103</v>
          </cell>
          <cell r="H66">
            <v>103</v>
          </cell>
          <cell r="I66">
            <v>93</v>
          </cell>
          <cell r="J66">
            <v>10</v>
          </cell>
          <cell r="K66">
            <v>0</v>
          </cell>
          <cell r="L66">
            <v>0</v>
          </cell>
          <cell r="M66">
            <v>0</v>
          </cell>
          <cell r="N66">
            <v>0</v>
          </cell>
          <cell r="O66">
            <v>0</v>
          </cell>
        </row>
        <row r="67">
          <cell r="A67">
            <v>190002493</v>
          </cell>
          <cell r="B67" t="str">
            <v>CONVALESCENCE CURE READAPT. DU CHANDOU</v>
          </cell>
          <cell r="C67"/>
          <cell r="D67"/>
          <cell r="E67"/>
          <cell r="F67" t="str">
            <v>NON</v>
          </cell>
          <cell r="G67">
            <v>83</v>
          </cell>
          <cell r="H67">
            <v>0</v>
          </cell>
          <cell r="I67">
            <v>0</v>
          </cell>
          <cell r="J67">
            <v>0</v>
          </cell>
          <cell r="K67">
            <v>30</v>
          </cell>
          <cell r="L67">
            <v>0</v>
          </cell>
          <cell r="M67">
            <v>0</v>
          </cell>
          <cell r="N67">
            <v>53</v>
          </cell>
          <cell r="O67">
            <v>0</v>
          </cell>
        </row>
        <row r="68">
          <cell r="A68">
            <v>190005140</v>
          </cell>
          <cell r="B68" t="str">
            <v>USLD ALEXIS BOYER D'UZERCHE</v>
          </cell>
          <cell r="C68" t="str">
            <v>OUI</v>
          </cell>
          <cell r="D68"/>
          <cell r="E68"/>
          <cell r="F68" t="str">
            <v>NON</v>
          </cell>
          <cell r="G68">
            <v>30</v>
          </cell>
          <cell r="H68">
            <v>0</v>
          </cell>
          <cell r="I68">
            <v>0</v>
          </cell>
          <cell r="J68">
            <v>0</v>
          </cell>
          <cell r="K68">
            <v>0</v>
          </cell>
          <cell r="L68">
            <v>0</v>
          </cell>
          <cell r="M68">
            <v>0</v>
          </cell>
          <cell r="N68">
            <v>30</v>
          </cell>
          <cell r="O68">
            <v>0</v>
          </cell>
        </row>
        <row r="69">
          <cell r="A69">
            <v>190005165</v>
          </cell>
          <cell r="B69" t="str">
            <v>UNITE DE SOINS LONGUE DUREE DE CORNIL</v>
          </cell>
          <cell r="C69"/>
          <cell r="D69"/>
          <cell r="E69"/>
          <cell r="F69" t="str">
            <v>NON</v>
          </cell>
          <cell r="G69">
            <v>60</v>
          </cell>
          <cell r="H69">
            <v>0</v>
          </cell>
          <cell r="I69">
            <v>0</v>
          </cell>
          <cell r="J69">
            <v>0</v>
          </cell>
          <cell r="K69">
            <v>0</v>
          </cell>
          <cell r="L69">
            <v>0</v>
          </cell>
          <cell r="M69">
            <v>0</v>
          </cell>
          <cell r="N69">
            <v>60</v>
          </cell>
          <cell r="O69">
            <v>0</v>
          </cell>
        </row>
        <row r="70">
          <cell r="A70">
            <v>190005694</v>
          </cell>
          <cell r="B70" t="str">
            <v>CLINIQUE ST JEAN LEZ CEDRES</v>
          </cell>
          <cell r="C70" t="str">
            <v>OUI</v>
          </cell>
          <cell r="D70"/>
          <cell r="E70"/>
          <cell r="F70" t="str">
            <v>NON</v>
          </cell>
          <cell r="G70">
            <v>81</v>
          </cell>
          <cell r="H70">
            <v>0</v>
          </cell>
          <cell r="I70">
            <v>0</v>
          </cell>
          <cell r="J70">
            <v>0</v>
          </cell>
          <cell r="K70">
            <v>81</v>
          </cell>
          <cell r="L70">
            <v>0</v>
          </cell>
          <cell r="M70">
            <v>0</v>
          </cell>
          <cell r="N70">
            <v>0</v>
          </cell>
          <cell r="O70">
            <v>0</v>
          </cell>
        </row>
        <row r="71">
          <cell r="A71">
            <v>190010512</v>
          </cell>
          <cell r="B71" t="str">
            <v>UNITE DE DIALYSE USSEL</v>
          </cell>
          <cell r="C71"/>
          <cell r="D71"/>
          <cell r="E71"/>
          <cell r="F71" t="str">
            <v>NON</v>
          </cell>
          <cell r="G71">
            <v>0</v>
          </cell>
          <cell r="H71">
            <v>0</v>
          </cell>
          <cell r="I71">
            <v>0</v>
          </cell>
          <cell r="J71">
            <v>0</v>
          </cell>
          <cell r="K71">
            <v>0</v>
          </cell>
          <cell r="L71">
            <v>0</v>
          </cell>
          <cell r="M71">
            <v>0</v>
          </cell>
          <cell r="N71">
            <v>0</v>
          </cell>
          <cell r="O71">
            <v>12</v>
          </cell>
        </row>
        <row r="72">
          <cell r="A72">
            <v>190010553</v>
          </cell>
          <cell r="B72" t="str">
            <v>CENTRE DE DIALYSE BRIVE TRIANGLE</v>
          </cell>
          <cell r="C72"/>
          <cell r="D72"/>
          <cell r="E72"/>
          <cell r="F72" t="str">
            <v>NON</v>
          </cell>
          <cell r="G72">
            <v>0</v>
          </cell>
          <cell r="H72">
            <v>0</v>
          </cell>
          <cell r="I72">
            <v>0</v>
          </cell>
          <cell r="J72">
            <v>0</v>
          </cell>
          <cell r="K72">
            <v>0</v>
          </cell>
          <cell r="L72">
            <v>0</v>
          </cell>
          <cell r="M72">
            <v>0</v>
          </cell>
          <cell r="N72">
            <v>0</v>
          </cell>
          <cell r="O72">
            <v>25</v>
          </cell>
        </row>
        <row r="73">
          <cell r="A73">
            <v>190010629</v>
          </cell>
          <cell r="B73" t="str">
            <v>HAD RELAIS SANTE Oncorese</v>
          </cell>
          <cell r="C73"/>
          <cell r="D73" t="str">
            <v>OUI</v>
          </cell>
          <cell r="E73" t="str">
            <v>NON</v>
          </cell>
          <cell r="F73" t="str">
            <v>OUI - ASSOCIE</v>
          </cell>
          <cell r="G73">
            <v>0</v>
          </cell>
          <cell r="H73">
            <v>0</v>
          </cell>
          <cell r="I73">
            <v>0</v>
          </cell>
          <cell r="J73">
            <v>0</v>
          </cell>
          <cell r="K73">
            <v>0</v>
          </cell>
          <cell r="L73">
            <v>0</v>
          </cell>
          <cell r="M73">
            <v>60</v>
          </cell>
          <cell r="N73">
            <v>0</v>
          </cell>
          <cell r="O73">
            <v>0</v>
          </cell>
        </row>
        <row r="74">
          <cell r="A74">
            <v>190010892</v>
          </cell>
          <cell r="B74" t="str">
            <v>CH TULLE - ANTENNE SMUR USSEL</v>
          </cell>
          <cell r="C74"/>
          <cell r="D74"/>
          <cell r="E74"/>
          <cell r="F74" t="str">
            <v>NON</v>
          </cell>
          <cell r="G74">
            <v>0</v>
          </cell>
          <cell r="H74">
            <v>0</v>
          </cell>
          <cell r="I74">
            <v>0</v>
          </cell>
          <cell r="J74">
            <v>0</v>
          </cell>
          <cell r="K74">
            <v>0</v>
          </cell>
          <cell r="L74">
            <v>0</v>
          </cell>
          <cell r="M74">
            <v>0</v>
          </cell>
          <cell r="N74">
            <v>0</v>
          </cell>
          <cell r="O74">
            <v>0</v>
          </cell>
        </row>
        <row r="75">
          <cell r="A75">
            <v>190011197</v>
          </cell>
          <cell r="B75" t="str">
            <v>CTRE MEDECINE PHYSIQUE ET READAPTATION</v>
          </cell>
          <cell r="C75"/>
          <cell r="D75"/>
          <cell r="E75"/>
          <cell r="F75" t="str">
            <v>NON</v>
          </cell>
          <cell r="G75">
            <v>33</v>
          </cell>
          <cell r="H75">
            <v>0</v>
          </cell>
          <cell r="I75">
            <v>0</v>
          </cell>
          <cell r="J75">
            <v>0</v>
          </cell>
          <cell r="K75">
            <v>33</v>
          </cell>
          <cell r="L75">
            <v>0</v>
          </cell>
          <cell r="M75">
            <v>0</v>
          </cell>
          <cell r="N75">
            <v>0</v>
          </cell>
          <cell r="O75">
            <v>0</v>
          </cell>
        </row>
        <row r="76">
          <cell r="A76">
            <v>190011601</v>
          </cell>
          <cell r="B76" t="str">
            <v>SITE SPECIALISE HENRI LABORIT</v>
          </cell>
          <cell r="C76"/>
          <cell r="D76"/>
          <cell r="E76"/>
          <cell r="F76" t="str">
            <v>NON</v>
          </cell>
          <cell r="G76">
            <v>85</v>
          </cell>
          <cell r="H76">
            <v>0</v>
          </cell>
          <cell r="I76">
            <v>0</v>
          </cell>
          <cell r="J76">
            <v>0</v>
          </cell>
          <cell r="K76">
            <v>0</v>
          </cell>
          <cell r="L76">
            <v>85</v>
          </cell>
          <cell r="M76">
            <v>0</v>
          </cell>
          <cell r="N76">
            <v>0</v>
          </cell>
          <cell r="O76">
            <v>0</v>
          </cell>
        </row>
        <row r="77">
          <cell r="A77">
            <v>190012476</v>
          </cell>
          <cell r="B77" t="str">
            <v>CH JEAN-MARIE DAUZIER - SSR - CORNIL</v>
          </cell>
          <cell r="C77" t="str">
            <v>OUI</v>
          </cell>
          <cell r="D77"/>
          <cell r="E77"/>
          <cell r="F77" t="str">
            <v>NON</v>
          </cell>
          <cell r="G77">
            <v>15</v>
          </cell>
          <cell r="H77">
            <v>0</v>
          </cell>
          <cell r="I77">
            <v>0</v>
          </cell>
          <cell r="J77">
            <v>0</v>
          </cell>
          <cell r="K77">
            <v>15</v>
          </cell>
          <cell r="L77">
            <v>0</v>
          </cell>
          <cell r="M77">
            <v>0</v>
          </cell>
          <cell r="N77">
            <v>0</v>
          </cell>
          <cell r="O77">
            <v>0</v>
          </cell>
        </row>
        <row r="78">
          <cell r="A78">
            <v>230000820</v>
          </cell>
          <cell r="B78" t="str">
            <v>CENTRE HOSPITALIER GUERET</v>
          </cell>
          <cell r="C78" t="str">
            <v>OUI</v>
          </cell>
          <cell r="D78" t="str">
            <v>OUI</v>
          </cell>
          <cell r="E78" t="str">
            <v>OUI</v>
          </cell>
          <cell r="F78" t="str">
            <v>OUI - ASSOCIE</v>
          </cell>
          <cell r="G78">
            <v>378</v>
          </cell>
          <cell r="H78">
            <v>289</v>
          </cell>
          <cell r="I78">
            <v>280</v>
          </cell>
          <cell r="J78">
            <v>9</v>
          </cell>
          <cell r="K78">
            <v>39</v>
          </cell>
          <cell r="L78">
            <v>0</v>
          </cell>
          <cell r="M78">
            <v>0</v>
          </cell>
          <cell r="N78">
            <v>50</v>
          </cell>
          <cell r="O78">
            <v>0</v>
          </cell>
        </row>
        <row r="79">
          <cell r="A79">
            <v>230000259</v>
          </cell>
          <cell r="B79" t="str">
            <v>USLD - CH GUERET</v>
          </cell>
          <cell r="C79"/>
          <cell r="D79"/>
          <cell r="E79"/>
          <cell r="F79" t="str">
            <v>NON</v>
          </cell>
          <cell r="G79">
            <v>50</v>
          </cell>
          <cell r="H79">
            <v>0</v>
          </cell>
          <cell r="I79">
            <v>0</v>
          </cell>
          <cell r="J79">
            <v>0</v>
          </cell>
          <cell r="K79">
            <v>0</v>
          </cell>
          <cell r="L79">
            <v>0</v>
          </cell>
          <cell r="M79">
            <v>0</v>
          </cell>
          <cell r="N79">
            <v>50</v>
          </cell>
          <cell r="O79">
            <v>0</v>
          </cell>
        </row>
        <row r="80">
          <cell r="B80" t="str">
            <v>CENTRE HOSPITALIER GUERET</v>
          </cell>
          <cell r="C80" t="str">
            <v>OUI</v>
          </cell>
          <cell r="D80" t="str">
            <v>OUI</v>
          </cell>
          <cell r="E80" t="str">
            <v>OUI</v>
          </cell>
          <cell r="F80" t="str">
            <v>OUI - ASSOCIE</v>
          </cell>
          <cell r="G80">
            <v>328</v>
          </cell>
          <cell r="H80">
            <v>289</v>
          </cell>
          <cell r="I80">
            <v>280</v>
          </cell>
          <cell r="J80">
            <v>9</v>
          </cell>
          <cell r="K80">
            <v>39</v>
          </cell>
          <cell r="L80">
            <v>0</v>
          </cell>
          <cell r="M80">
            <v>0</v>
          </cell>
          <cell r="N80">
            <v>0</v>
          </cell>
          <cell r="O80">
            <v>0</v>
          </cell>
        </row>
        <row r="81">
          <cell r="A81">
            <v>230000838</v>
          </cell>
          <cell r="B81" t="str">
            <v>CENTRE HOSPITALIER D'AUBUSSON</v>
          </cell>
          <cell r="C81" t="str">
            <v>OUI</v>
          </cell>
          <cell r="D81" t="str">
            <v>NON</v>
          </cell>
          <cell r="E81" t="str">
            <v>NON</v>
          </cell>
          <cell r="F81" t="str">
            <v>NON</v>
          </cell>
          <cell r="G81">
            <v>64</v>
          </cell>
          <cell r="H81">
            <v>0</v>
          </cell>
          <cell r="I81">
            <v>0</v>
          </cell>
          <cell r="J81">
            <v>0</v>
          </cell>
          <cell r="K81">
            <v>34</v>
          </cell>
          <cell r="L81">
            <v>0</v>
          </cell>
          <cell r="M81">
            <v>0</v>
          </cell>
          <cell r="N81">
            <v>30</v>
          </cell>
          <cell r="O81">
            <v>0</v>
          </cell>
        </row>
        <row r="82">
          <cell r="A82">
            <v>230000846</v>
          </cell>
          <cell r="B82" t="str">
            <v>CH BERNARD DESPLAS BOURGANEUF</v>
          </cell>
          <cell r="C82" t="str">
            <v>OUI</v>
          </cell>
          <cell r="D82" t="str">
            <v>NON</v>
          </cell>
          <cell r="E82" t="str">
            <v>NON</v>
          </cell>
          <cell r="F82" t="str">
            <v>NON</v>
          </cell>
          <cell r="G82">
            <v>89</v>
          </cell>
          <cell r="H82">
            <v>26</v>
          </cell>
          <cell r="I82">
            <v>26</v>
          </cell>
          <cell r="J82">
            <v>0</v>
          </cell>
          <cell r="K82">
            <v>33</v>
          </cell>
          <cell r="L82">
            <v>0</v>
          </cell>
          <cell r="M82">
            <v>0</v>
          </cell>
          <cell r="N82">
            <v>30</v>
          </cell>
          <cell r="O82">
            <v>0</v>
          </cell>
        </row>
        <row r="83">
          <cell r="A83">
            <v>230000853</v>
          </cell>
          <cell r="B83" t="str">
            <v>CENTRE HOSPITALIER SAINT VAURY</v>
          </cell>
          <cell r="C83" t="str">
            <v>OUI</v>
          </cell>
          <cell r="D83" t="str">
            <v>NON</v>
          </cell>
          <cell r="E83" t="str">
            <v>NON</v>
          </cell>
          <cell r="F83" t="str">
            <v>NON</v>
          </cell>
          <cell r="G83">
            <v>243</v>
          </cell>
          <cell r="H83">
            <v>0</v>
          </cell>
          <cell r="I83">
            <v>0</v>
          </cell>
          <cell r="J83">
            <v>0</v>
          </cell>
          <cell r="K83">
            <v>0</v>
          </cell>
          <cell r="L83">
            <v>243</v>
          </cell>
          <cell r="M83">
            <v>0</v>
          </cell>
          <cell r="N83">
            <v>0</v>
          </cell>
          <cell r="O83">
            <v>0</v>
          </cell>
        </row>
        <row r="84">
          <cell r="A84">
            <v>230000952</v>
          </cell>
          <cell r="B84" t="str">
            <v>CTRE HOSPITALIER MOYEN SEJOUR EVAUX</v>
          </cell>
          <cell r="C84" t="str">
            <v>OUI</v>
          </cell>
          <cell r="D84"/>
          <cell r="E84"/>
          <cell r="F84" t="str">
            <v>NON</v>
          </cell>
          <cell r="G84">
            <v>55</v>
          </cell>
          <cell r="H84">
            <v>0</v>
          </cell>
          <cell r="I84">
            <v>0</v>
          </cell>
          <cell r="J84">
            <v>0</v>
          </cell>
          <cell r="K84">
            <v>25</v>
          </cell>
          <cell r="L84">
            <v>0</v>
          </cell>
          <cell r="M84">
            <v>0</v>
          </cell>
          <cell r="N84">
            <v>30</v>
          </cell>
          <cell r="O84">
            <v>0</v>
          </cell>
        </row>
        <row r="85">
          <cell r="A85">
            <v>230000960</v>
          </cell>
          <cell r="B85" t="str">
            <v>CTRE HOSPITAL MOYEN SEJOUR SOUTERRAINE</v>
          </cell>
          <cell r="C85" t="str">
            <v>OUI</v>
          </cell>
          <cell r="D85"/>
          <cell r="E85"/>
          <cell r="F85" t="str">
            <v>NON</v>
          </cell>
          <cell r="G85">
            <v>57</v>
          </cell>
          <cell r="H85">
            <v>0</v>
          </cell>
          <cell r="I85">
            <v>0</v>
          </cell>
          <cell r="J85">
            <v>0</v>
          </cell>
          <cell r="K85">
            <v>27</v>
          </cell>
          <cell r="L85">
            <v>0</v>
          </cell>
          <cell r="M85">
            <v>0</v>
          </cell>
          <cell r="N85">
            <v>30</v>
          </cell>
          <cell r="O85">
            <v>0</v>
          </cell>
        </row>
        <row r="86">
          <cell r="A86">
            <v>230003576</v>
          </cell>
          <cell r="B86" t="str">
            <v>UNITE D'AUTODIALYSE DE GUERET</v>
          </cell>
          <cell r="C86"/>
          <cell r="D86"/>
          <cell r="E86"/>
          <cell r="F86" t="str">
            <v>NON</v>
          </cell>
          <cell r="G86">
            <v>0</v>
          </cell>
          <cell r="H86">
            <v>0</v>
          </cell>
          <cell r="I86">
            <v>0</v>
          </cell>
          <cell r="J86">
            <v>0</v>
          </cell>
          <cell r="K86">
            <v>0</v>
          </cell>
          <cell r="L86">
            <v>0</v>
          </cell>
          <cell r="M86">
            <v>0</v>
          </cell>
          <cell r="N86">
            <v>0</v>
          </cell>
          <cell r="O86">
            <v>12</v>
          </cell>
        </row>
        <row r="87">
          <cell r="A87">
            <v>230004657</v>
          </cell>
          <cell r="B87" t="str">
            <v>SITE CROIX BLANCHE</v>
          </cell>
          <cell r="C87"/>
          <cell r="D87"/>
          <cell r="E87"/>
          <cell r="F87" t="str">
            <v>NON</v>
          </cell>
          <cell r="G87">
            <v>37</v>
          </cell>
          <cell r="H87">
            <v>37</v>
          </cell>
          <cell r="I87">
            <v>32</v>
          </cell>
          <cell r="J87">
            <v>5</v>
          </cell>
          <cell r="K87">
            <v>0</v>
          </cell>
          <cell r="L87">
            <v>0</v>
          </cell>
          <cell r="M87">
            <v>0</v>
          </cell>
          <cell r="N87">
            <v>0</v>
          </cell>
          <cell r="O87">
            <v>0</v>
          </cell>
        </row>
        <row r="88">
          <cell r="A88">
            <v>230780082</v>
          </cell>
          <cell r="B88" t="str">
            <v>ETABLISSEMENT DE MEDECINE ET DE SOINS DE SUITE</v>
          </cell>
          <cell r="C88" t="str">
            <v>OUI</v>
          </cell>
          <cell r="D88" t="str">
            <v>OUI</v>
          </cell>
          <cell r="E88" t="str">
            <v>NON</v>
          </cell>
          <cell r="F88" t="str">
            <v>OUI - AUTORISE</v>
          </cell>
          <cell r="G88">
            <v>181</v>
          </cell>
          <cell r="H88">
            <v>45</v>
          </cell>
          <cell r="I88">
            <v>34</v>
          </cell>
          <cell r="J88">
            <v>11</v>
          </cell>
          <cell r="K88">
            <v>136</v>
          </cell>
          <cell r="L88">
            <v>0</v>
          </cell>
          <cell r="M88">
            <v>0</v>
          </cell>
          <cell r="N88">
            <v>0</v>
          </cell>
          <cell r="O88">
            <v>0</v>
          </cell>
        </row>
        <row r="89">
          <cell r="A89">
            <v>230780157</v>
          </cell>
          <cell r="B89" t="str">
            <v>CLINIQUE DE LA MARCHE GUERET</v>
          </cell>
          <cell r="C89" t="str">
            <v>OUI</v>
          </cell>
          <cell r="D89" t="str">
            <v>OUI</v>
          </cell>
          <cell r="E89" t="str">
            <v>OUI</v>
          </cell>
          <cell r="F89" t="str">
            <v>NON</v>
          </cell>
          <cell r="G89">
            <v>69</v>
          </cell>
          <cell r="H89">
            <v>69</v>
          </cell>
          <cell r="I89">
            <v>63</v>
          </cell>
          <cell r="J89">
            <v>6</v>
          </cell>
          <cell r="K89">
            <v>0</v>
          </cell>
          <cell r="L89">
            <v>0</v>
          </cell>
          <cell r="M89">
            <v>0</v>
          </cell>
          <cell r="N89">
            <v>0</v>
          </cell>
          <cell r="O89">
            <v>0</v>
          </cell>
        </row>
        <row r="90">
          <cell r="A90">
            <v>230780181</v>
          </cell>
          <cell r="B90" t="str">
            <v>CLINIQUE CHATELGUYON VIERSAT</v>
          </cell>
          <cell r="C90" t="str">
            <v>OUI</v>
          </cell>
          <cell r="D90"/>
          <cell r="E90"/>
          <cell r="F90" t="str">
            <v>NON</v>
          </cell>
          <cell r="G90">
            <v>48</v>
          </cell>
          <cell r="H90">
            <v>0</v>
          </cell>
          <cell r="I90">
            <v>0</v>
          </cell>
          <cell r="J90">
            <v>0</v>
          </cell>
          <cell r="K90">
            <v>0</v>
          </cell>
          <cell r="L90">
            <v>48</v>
          </cell>
          <cell r="M90">
            <v>0</v>
          </cell>
          <cell r="N90">
            <v>0</v>
          </cell>
          <cell r="O90">
            <v>0</v>
          </cell>
        </row>
        <row r="91">
          <cell r="A91">
            <v>230782617</v>
          </cell>
          <cell r="B91" t="str">
            <v>CRRF ANDRE LALANDE</v>
          </cell>
          <cell r="C91" t="str">
            <v>OUI</v>
          </cell>
          <cell r="D91" t="str">
            <v>OUI</v>
          </cell>
          <cell r="E91" t="str">
            <v>NON</v>
          </cell>
          <cell r="F91" t="str">
            <v>OUI - ASSOCIE</v>
          </cell>
          <cell r="G91">
            <v>67</v>
          </cell>
          <cell r="H91">
            <v>0</v>
          </cell>
          <cell r="I91">
            <v>0</v>
          </cell>
          <cell r="J91">
            <v>0</v>
          </cell>
          <cell r="K91">
            <v>67</v>
          </cell>
          <cell r="L91">
            <v>0</v>
          </cell>
          <cell r="M91">
            <v>25</v>
          </cell>
          <cell r="N91">
            <v>0</v>
          </cell>
          <cell r="O91">
            <v>0</v>
          </cell>
        </row>
        <row r="92">
          <cell r="A92">
            <v>240000091</v>
          </cell>
          <cell r="B92" t="str">
            <v>CH DE LANMARY</v>
          </cell>
          <cell r="C92" t="str">
            <v>OUI</v>
          </cell>
          <cell r="D92" t="str">
            <v>NON</v>
          </cell>
          <cell r="E92" t="str">
            <v>NON</v>
          </cell>
          <cell r="F92" t="str">
            <v>NON</v>
          </cell>
          <cell r="G92">
            <v>120</v>
          </cell>
          <cell r="H92">
            <v>0</v>
          </cell>
          <cell r="I92">
            <v>0</v>
          </cell>
          <cell r="J92">
            <v>0</v>
          </cell>
          <cell r="K92">
            <v>120</v>
          </cell>
          <cell r="L92">
            <v>0</v>
          </cell>
          <cell r="M92">
            <v>0</v>
          </cell>
          <cell r="N92">
            <v>0</v>
          </cell>
          <cell r="O92">
            <v>0</v>
          </cell>
        </row>
        <row r="93">
          <cell r="A93">
            <v>240000174</v>
          </cell>
          <cell r="B93" t="str">
            <v>CENTRE HOSPITALIER DE BELVES</v>
          </cell>
          <cell r="C93" t="str">
            <v>OUI</v>
          </cell>
          <cell r="D93" t="str">
            <v>NON</v>
          </cell>
          <cell r="E93" t="str">
            <v>NON</v>
          </cell>
          <cell r="F93" t="str">
            <v>NON</v>
          </cell>
          <cell r="G93">
            <v>35</v>
          </cell>
          <cell r="H93">
            <v>10</v>
          </cell>
          <cell r="I93">
            <v>10</v>
          </cell>
          <cell r="J93">
            <v>0</v>
          </cell>
          <cell r="K93">
            <v>25</v>
          </cell>
          <cell r="L93">
            <v>0</v>
          </cell>
          <cell r="M93">
            <v>0</v>
          </cell>
          <cell r="N93">
            <v>0</v>
          </cell>
          <cell r="O93">
            <v>0</v>
          </cell>
        </row>
        <row r="94">
          <cell r="A94">
            <v>240000190</v>
          </cell>
          <cell r="B94" t="str">
            <v>POLYCLINIQUE FRANCHEVILLE</v>
          </cell>
          <cell r="C94" t="str">
            <v>OUI</v>
          </cell>
          <cell r="D94" t="str">
            <v>OUI</v>
          </cell>
          <cell r="E94" t="str">
            <v>OUI</v>
          </cell>
          <cell r="F94" t="str">
            <v>OUI - AUTORISE</v>
          </cell>
          <cell r="G94">
            <v>164</v>
          </cell>
          <cell r="H94">
            <v>164</v>
          </cell>
          <cell r="I94">
            <v>122</v>
          </cell>
          <cell r="J94">
            <v>42</v>
          </cell>
          <cell r="K94">
            <v>0</v>
          </cell>
          <cell r="L94">
            <v>0</v>
          </cell>
          <cell r="M94">
            <v>0</v>
          </cell>
          <cell r="N94">
            <v>0</v>
          </cell>
          <cell r="O94">
            <v>0</v>
          </cell>
        </row>
        <row r="95">
          <cell r="A95">
            <v>240000208</v>
          </cell>
          <cell r="B95" t="str">
            <v>CLINIQUE PASTEUR</v>
          </cell>
          <cell r="C95" t="str">
            <v>OUI</v>
          </cell>
          <cell r="D95" t="str">
            <v>OUI</v>
          </cell>
          <cell r="E95" t="str">
            <v>OUI</v>
          </cell>
          <cell r="F95" t="str">
            <v>NON</v>
          </cell>
          <cell r="G95">
            <v>107</v>
          </cell>
          <cell r="H95">
            <v>77</v>
          </cell>
          <cell r="I95">
            <v>66</v>
          </cell>
          <cell r="J95">
            <v>11</v>
          </cell>
          <cell r="K95">
            <v>30</v>
          </cell>
          <cell r="L95">
            <v>0</v>
          </cell>
          <cell r="M95">
            <v>30</v>
          </cell>
          <cell r="N95">
            <v>0</v>
          </cell>
          <cell r="O95">
            <v>0</v>
          </cell>
        </row>
        <row r="96">
          <cell r="A96"/>
          <cell r="B96" t="str">
            <v>CLINIQUE PASTEUR</v>
          </cell>
          <cell r="C96" t="str">
            <v>OUI</v>
          </cell>
          <cell r="D96" t="str">
            <v>OUI</v>
          </cell>
          <cell r="E96" t="str">
            <v>OUI</v>
          </cell>
          <cell r="F96" t="str">
            <v>NON</v>
          </cell>
          <cell r="G96">
            <v>107</v>
          </cell>
          <cell r="H96">
            <v>77</v>
          </cell>
          <cell r="I96">
            <v>66</v>
          </cell>
          <cell r="J96">
            <v>11</v>
          </cell>
          <cell r="K96">
            <v>30</v>
          </cell>
          <cell r="L96">
            <v>0</v>
          </cell>
          <cell r="M96">
            <v>0</v>
          </cell>
          <cell r="N96">
            <v>0</v>
          </cell>
          <cell r="O96">
            <v>0</v>
          </cell>
        </row>
        <row r="97">
          <cell r="A97">
            <v>240011668</v>
          </cell>
          <cell r="B97" t="str">
            <v>HAD DE LA CLINIQUE PASTEUR</v>
          </cell>
          <cell r="C97"/>
          <cell r="D97"/>
          <cell r="E97" t="str">
            <v>NON</v>
          </cell>
          <cell r="F97" t="str">
            <v>NON</v>
          </cell>
          <cell r="G97">
            <v>0</v>
          </cell>
          <cell r="H97">
            <v>0</v>
          </cell>
          <cell r="I97">
            <v>0</v>
          </cell>
          <cell r="J97">
            <v>0</v>
          </cell>
          <cell r="K97">
            <v>0</v>
          </cell>
          <cell r="L97">
            <v>0</v>
          </cell>
          <cell r="M97">
            <v>30</v>
          </cell>
          <cell r="N97">
            <v>0</v>
          </cell>
          <cell r="O97">
            <v>0</v>
          </cell>
        </row>
        <row r="98">
          <cell r="A98">
            <v>240000216</v>
          </cell>
          <cell r="B98" t="str">
            <v>CLINIQUE DU PARC</v>
          </cell>
          <cell r="C98" t="str">
            <v>OUI</v>
          </cell>
          <cell r="D98" t="str">
            <v>NON</v>
          </cell>
          <cell r="E98" t="str">
            <v>OUI</v>
          </cell>
          <cell r="F98" t="str">
            <v>NON</v>
          </cell>
          <cell r="G98">
            <v>54</v>
          </cell>
          <cell r="H98">
            <v>54</v>
          </cell>
          <cell r="I98">
            <v>30</v>
          </cell>
          <cell r="J98">
            <v>24</v>
          </cell>
          <cell r="K98">
            <v>0</v>
          </cell>
          <cell r="L98">
            <v>0</v>
          </cell>
          <cell r="M98">
            <v>0</v>
          </cell>
          <cell r="N98">
            <v>0</v>
          </cell>
          <cell r="O98">
            <v>0</v>
          </cell>
        </row>
        <row r="99">
          <cell r="A99">
            <v>240000273</v>
          </cell>
          <cell r="B99" t="str">
            <v>Clinique Pierre de Brantôme</v>
          </cell>
          <cell r="C99"/>
          <cell r="D99" t="str">
            <v>NON</v>
          </cell>
          <cell r="E99" t="str">
            <v>NON</v>
          </cell>
          <cell r="F99" t="str">
            <v>NON</v>
          </cell>
          <cell r="G99">
            <v>50</v>
          </cell>
          <cell r="H99">
            <v>0</v>
          </cell>
          <cell r="I99">
            <v>0</v>
          </cell>
          <cell r="J99">
            <v>0</v>
          </cell>
          <cell r="K99">
            <v>50</v>
          </cell>
          <cell r="L99">
            <v>0</v>
          </cell>
          <cell r="M99">
            <v>0</v>
          </cell>
          <cell r="N99">
            <v>0</v>
          </cell>
          <cell r="O99">
            <v>0</v>
          </cell>
        </row>
        <row r="100">
          <cell r="A100">
            <v>240000307</v>
          </cell>
          <cell r="B100" t="str">
            <v>CENTRE MEDICAL CHATEAU DE BASSY</v>
          </cell>
          <cell r="C100" t="str">
            <v>OUI</v>
          </cell>
          <cell r="D100" t="str">
            <v>NON</v>
          </cell>
          <cell r="E100" t="str">
            <v>NON</v>
          </cell>
          <cell r="F100" t="str">
            <v>NON</v>
          </cell>
          <cell r="G100">
            <v>80</v>
          </cell>
          <cell r="H100">
            <v>0</v>
          </cell>
          <cell r="I100">
            <v>0</v>
          </cell>
          <cell r="J100">
            <v>0</v>
          </cell>
          <cell r="K100">
            <v>80</v>
          </cell>
          <cell r="L100">
            <v>0</v>
          </cell>
          <cell r="M100">
            <v>0</v>
          </cell>
          <cell r="N100">
            <v>0</v>
          </cell>
          <cell r="O100">
            <v>0</v>
          </cell>
        </row>
        <row r="101">
          <cell r="A101">
            <v>240000372</v>
          </cell>
          <cell r="B101" t="str">
            <v>C.H DE BERGERAC</v>
          </cell>
          <cell r="C101" t="str">
            <v>OUI</v>
          </cell>
          <cell r="D101" t="str">
            <v>OUI</v>
          </cell>
          <cell r="E101" t="str">
            <v>OUI</v>
          </cell>
          <cell r="F101" t="str">
            <v>OUI - ASSOCIE</v>
          </cell>
          <cell r="G101">
            <v>275</v>
          </cell>
          <cell r="H101">
            <v>225</v>
          </cell>
          <cell r="I101">
            <v>206</v>
          </cell>
          <cell r="J101">
            <v>19</v>
          </cell>
          <cell r="K101">
            <v>0</v>
          </cell>
          <cell r="L101">
            <v>0</v>
          </cell>
          <cell r="M101">
            <v>0</v>
          </cell>
          <cell r="N101">
            <v>50</v>
          </cell>
          <cell r="O101">
            <v>0</v>
          </cell>
        </row>
        <row r="102">
          <cell r="A102">
            <v>240000414</v>
          </cell>
          <cell r="B102" t="str">
            <v>CENTRE HOSPITALIER DE DOMME</v>
          </cell>
          <cell r="C102" t="str">
            <v>OUI</v>
          </cell>
          <cell r="D102" t="str">
            <v>NON</v>
          </cell>
          <cell r="E102" t="str">
            <v>NON</v>
          </cell>
          <cell r="F102" t="str">
            <v>NON</v>
          </cell>
          <cell r="G102">
            <v>32</v>
          </cell>
          <cell r="H102">
            <v>11</v>
          </cell>
          <cell r="I102">
            <v>10</v>
          </cell>
          <cell r="J102">
            <v>1</v>
          </cell>
          <cell r="K102">
            <v>21</v>
          </cell>
          <cell r="L102">
            <v>0</v>
          </cell>
          <cell r="M102">
            <v>0</v>
          </cell>
          <cell r="N102">
            <v>0</v>
          </cell>
          <cell r="O102">
            <v>0</v>
          </cell>
        </row>
        <row r="103">
          <cell r="A103">
            <v>240000455</v>
          </cell>
          <cell r="B103" t="str">
            <v>CENTRE HOSPITALIER D'EXCIDEUIL</v>
          </cell>
          <cell r="C103" t="str">
            <v>OUI</v>
          </cell>
          <cell r="D103" t="str">
            <v>NON</v>
          </cell>
          <cell r="E103" t="str">
            <v>NON</v>
          </cell>
          <cell r="F103" t="str">
            <v>NON</v>
          </cell>
          <cell r="G103">
            <v>50</v>
          </cell>
          <cell r="H103">
            <v>10</v>
          </cell>
          <cell r="I103">
            <v>10</v>
          </cell>
          <cell r="J103">
            <v>0</v>
          </cell>
          <cell r="K103">
            <v>40</v>
          </cell>
          <cell r="L103">
            <v>0</v>
          </cell>
          <cell r="M103">
            <v>0</v>
          </cell>
          <cell r="N103">
            <v>0</v>
          </cell>
          <cell r="O103">
            <v>0</v>
          </cell>
        </row>
        <row r="104">
          <cell r="A104">
            <v>240000463</v>
          </cell>
          <cell r="B104" t="str">
            <v>CENTRE HOSPITALIER VAUCLAIRE</v>
          </cell>
          <cell r="C104" t="str">
            <v>OUI</v>
          </cell>
          <cell r="D104" t="str">
            <v>NON</v>
          </cell>
          <cell r="E104" t="str">
            <v>NON</v>
          </cell>
          <cell r="F104" t="str">
            <v>NON</v>
          </cell>
          <cell r="G104">
            <v>351</v>
          </cell>
          <cell r="H104">
            <v>4</v>
          </cell>
          <cell r="I104">
            <v>4</v>
          </cell>
          <cell r="J104">
            <v>0</v>
          </cell>
          <cell r="K104">
            <v>20</v>
          </cell>
          <cell r="L104">
            <v>327</v>
          </cell>
          <cell r="M104">
            <v>0</v>
          </cell>
          <cell r="N104">
            <v>0</v>
          </cell>
          <cell r="O104">
            <v>0</v>
          </cell>
        </row>
        <row r="105">
          <cell r="A105">
            <v>240000471</v>
          </cell>
          <cell r="B105" t="str">
            <v>CENTRE HOSPITALIER DE NONTRON</v>
          </cell>
          <cell r="C105" t="str">
            <v>OUI</v>
          </cell>
          <cell r="D105" t="str">
            <v>NON</v>
          </cell>
          <cell r="E105" t="str">
            <v>NON</v>
          </cell>
          <cell r="F105" t="str">
            <v>NON</v>
          </cell>
          <cell r="G105">
            <v>62</v>
          </cell>
          <cell r="H105">
            <v>4</v>
          </cell>
          <cell r="I105">
            <v>4</v>
          </cell>
          <cell r="J105">
            <v>0</v>
          </cell>
          <cell r="K105">
            <v>28</v>
          </cell>
          <cell r="L105">
            <v>0</v>
          </cell>
          <cell r="M105">
            <v>0</v>
          </cell>
          <cell r="N105">
            <v>30</v>
          </cell>
          <cell r="O105">
            <v>0</v>
          </cell>
        </row>
        <row r="106">
          <cell r="A106">
            <v>240000489</v>
          </cell>
          <cell r="B106" t="str">
            <v>CENTRE HOSPITALIER DE PERIGUEUX</v>
          </cell>
          <cell r="C106" t="str">
            <v>OUI</v>
          </cell>
          <cell r="D106" t="str">
            <v>OUI</v>
          </cell>
          <cell r="E106" t="str">
            <v>OUI</v>
          </cell>
          <cell r="F106" t="str">
            <v>OUI - AUTORISE</v>
          </cell>
          <cell r="G106">
            <v>730</v>
          </cell>
          <cell r="H106">
            <v>517</v>
          </cell>
          <cell r="I106">
            <v>464</v>
          </cell>
          <cell r="J106">
            <v>53</v>
          </cell>
          <cell r="K106">
            <v>66</v>
          </cell>
          <cell r="L106">
            <v>87</v>
          </cell>
          <cell r="M106">
            <v>30</v>
          </cell>
          <cell r="N106">
            <v>60</v>
          </cell>
          <cell r="O106">
            <v>0</v>
          </cell>
        </row>
        <row r="107">
          <cell r="A107">
            <v>240000505</v>
          </cell>
          <cell r="B107" t="str">
            <v>CHIC RIBERAC</v>
          </cell>
          <cell r="C107" t="str">
            <v>OUI</v>
          </cell>
          <cell r="D107" t="str">
            <v>NON</v>
          </cell>
          <cell r="E107" t="str">
            <v>NON</v>
          </cell>
          <cell r="F107" t="str">
            <v>NON</v>
          </cell>
          <cell r="G107">
            <v>165</v>
          </cell>
          <cell r="H107">
            <v>32</v>
          </cell>
          <cell r="I107">
            <v>32</v>
          </cell>
          <cell r="J107">
            <v>0</v>
          </cell>
          <cell r="K107">
            <v>73</v>
          </cell>
          <cell r="L107">
            <v>0</v>
          </cell>
          <cell r="M107">
            <v>0</v>
          </cell>
          <cell r="N107">
            <v>60</v>
          </cell>
          <cell r="O107">
            <v>0</v>
          </cell>
        </row>
        <row r="108">
          <cell r="B108" t="str">
            <v>CENTRE HOSPITALIER DE RIBERAC</v>
          </cell>
          <cell r="C108" t="str">
            <v>OUI</v>
          </cell>
          <cell r="D108" t="str">
            <v>NON</v>
          </cell>
          <cell r="E108" t="str">
            <v>NON</v>
          </cell>
          <cell r="F108" t="str">
            <v>NON</v>
          </cell>
          <cell r="G108">
            <v>34</v>
          </cell>
          <cell r="H108">
            <v>32</v>
          </cell>
          <cell r="I108">
            <v>32</v>
          </cell>
          <cell r="J108">
            <v>0</v>
          </cell>
          <cell r="K108">
            <v>2</v>
          </cell>
          <cell r="L108">
            <v>0</v>
          </cell>
          <cell r="M108">
            <v>0</v>
          </cell>
          <cell r="N108">
            <v>0</v>
          </cell>
          <cell r="O108">
            <v>0</v>
          </cell>
        </row>
        <row r="109">
          <cell r="A109">
            <v>240000513</v>
          </cell>
          <cell r="B109" t="str">
            <v>CENTRE HOSPITALIER DE SAINT-ASTIER</v>
          </cell>
          <cell r="C109" t="str">
            <v>OUI</v>
          </cell>
          <cell r="D109" t="str">
            <v>NON</v>
          </cell>
          <cell r="E109" t="str">
            <v>NON</v>
          </cell>
          <cell r="F109" t="str">
            <v>NON</v>
          </cell>
          <cell r="G109">
            <v>39</v>
          </cell>
          <cell r="H109">
            <v>14</v>
          </cell>
          <cell r="I109">
            <v>14</v>
          </cell>
          <cell r="J109">
            <v>0</v>
          </cell>
          <cell r="K109">
            <v>25</v>
          </cell>
          <cell r="L109">
            <v>0</v>
          </cell>
          <cell r="M109">
            <v>0</v>
          </cell>
          <cell r="N109">
            <v>0</v>
          </cell>
          <cell r="O109">
            <v>0</v>
          </cell>
        </row>
        <row r="110">
          <cell r="A110">
            <v>240000521</v>
          </cell>
          <cell r="B110" t="str">
            <v>CENTRE HOSPITALIER CHENARD</v>
          </cell>
          <cell r="C110" t="str">
            <v>OUI</v>
          </cell>
          <cell r="D110" t="str">
            <v>NON</v>
          </cell>
          <cell r="E110" t="str">
            <v>NON</v>
          </cell>
          <cell r="F110" t="str">
            <v>NON</v>
          </cell>
          <cell r="G110">
            <v>36</v>
          </cell>
          <cell r="H110">
            <v>0</v>
          </cell>
          <cell r="I110">
            <v>0</v>
          </cell>
          <cell r="J110">
            <v>0</v>
          </cell>
          <cell r="K110">
            <v>36</v>
          </cell>
          <cell r="L110">
            <v>0</v>
          </cell>
          <cell r="M110">
            <v>0</v>
          </cell>
          <cell r="N110">
            <v>0</v>
          </cell>
          <cell r="O110">
            <v>0</v>
          </cell>
        </row>
        <row r="111">
          <cell r="A111">
            <v>240000539</v>
          </cell>
          <cell r="B111" t="str">
            <v>CENTRE HOSPITALIER LA MEYNARDIE</v>
          </cell>
          <cell r="C111" t="str">
            <v>OUI</v>
          </cell>
          <cell r="D111" t="str">
            <v>NON</v>
          </cell>
          <cell r="E111" t="str">
            <v>NON</v>
          </cell>
          <cell r="F111" t="str">
            <v>NON</v>
          </cell>
          <cell r="G111">
            <v>95</v>
          </cell>
          <cell r="H111">
            <v>0</v>
          </cell>
          <cell r="I111">
            <v>0</v>
          </cell>
          <cell r="J111">
            <v>0</v>
          </cell>
          <cell r="K111">
            <v>35</v>
          </cell>
          <cell r="L111">
            <v>0</v>
          </cell>
          <cell r="M111">
            <v>0</v>
          </cell>
          <cell r="N111">
            <v>60</v>
          </cell>
          <cell r="O111">
            <v>0</v>
          </cell>
        </row>
        <row r="112">
          <cell r="A112">
            <v>240000646</v>
          </cell>
          <cell r="B112" t="str">
            <v>FONDATION JOHN BOST</v>
          </cell>
          <cell r="C112" t="str">
            <v>OUI</v>
          </cell>
          <cell r="D112" t="str">
            <v>NON</v>
          </cell>
          <cell r="E112" t="str">
            <v>NON</v>
          </cell>
          <cell r="F112" t="str">
            <v>NON</v>
          </cell>
          <cell r="G112">
            <v>344</v>
          </cell>
          <cell r="H112">
            <v>0</v>
          </cell>
          <cell r="I112">
            <v>0</v>
          </cell>
          <cell r="J112">
            <v>0</v>
          </cell>
          <cell r="K112">
            <v>0</v>
          </cell>
          <cell r="L112">
            <v>344</v>
          </cell>
          <cell r="M112">
            <v>0</v>
          </cell>
          <cell r="N112">
            <v>0</v>
          </cell>
          <cell r="O112">
            <v>0</v>
          </cell>
        </row>
        <row r="113">
          <cell r="A113">
            <v>240000661</v>
          </cell>
          <cell r="B113" t="str">
            <v>MAISON REPOS ET CONVALESCENCE DE LOLME</v>
          </cell>
          <cell r="C113"/>
          <cell r="D113" t="str">
            <v>NON</v>
          </cell>
          <cell r="E113" t="str">
            <v>NON</v>
          </cell>
          <cell r="F113" t="str">
            <v>NON</v>
          </cell>
          <cell r="G113">
            <v>30</v>
          </cell>
          <cell r="H113">
            <v>0</v>
          </cell>
          <cell r="I113">
            <v>0</v>
          </cell>
          <cell r="J113">
            <v>0</v>
          </cell>
          <cell r="K113">
            <v>30</v>
          </cell>
          <cell r="L113">
            <v>0</v>
          </cell>
          <cell r="M113">
            <v>0</v>
          </cell>
          <cell r="N113">
            <v>0</v>
          </cell>
          <cell r="O113">
            <v>0</v>
          </cell>
        </row>
        <row r="114">
          <cell r="A114">
            <v>240000687</v>
          </cell>
          <cell r="B114" t="str">
            <v>CENTRE HOSPITALIER SARLAT</v>
          </cell>
          <cell r="C114" t="str">
            <v>OUI</v>
          </cell>
          <cell r="D114" t="str">
            <v>OUI</v>
          </cell>
          <cell r="E114" t="str">
            <v>NON</v>
          </cell>
          <cell r="F114" t="str">
            <v>NON</v>
          </cell>
          <cell r="G114">
            <v>211</v>
          </cell>
          <cell r="H114">
            <v>88</v>
          </cell>
          <cell r="I114">
            <v>83</v>
          </cell>
          <cell r="J114">
            <v>5</v>
          </cell>
          <cell r="K114">
            <v>30</v>
          </cell>
          <cell r="L114">
            <v>53</v>
          </cell>
          <cell r="M114">
            <v>30</v>
          </cell>
          <cell r="N114">
            <v>40</v>
          </cell>
          <cell r="O114">
            <v>0</v>
          </cell>
        </row>
        <row r="115">
          <cell r="A115">
            <v>240002402</v>
          </cell>
          <cell r="B115" t="str">
            <v>CTRE READAPT FONCTION LA LANDE</v>
          </cell>
          <cell r="C115" t="str">
            <v>OUI</v>
          </cell>
          <cell r="D115" t="str">
            <v>NON</v>
          </cell>
          <cell r="E115" t="str">
            <v>NON</v>
          </cell>
          <cell r="F115" t="str">
            <v>NON</v>
          </cell>
          <cell r="G115">
            <v>96</v>
          </cell>
          <cell r="H115">
            <v>0</v>
          </cell>
          <cell r="I115">
            <v>0</v>
          </cell>
          <cell r="J115">
            <v>0</v>
          </cell>
          <cell r="K115">
            <v>96</v>
          </cell>
          <cell r="L115">
            <v>0</v>
          </cell>
          <cell r="M115">
            <v>0</v>
          </cell>
          <cell r="N115">
            <v>0</v>
          </cell>
          <cell r="O115">
            <v>0</v>
          </cell>
        </row>
        <row r="116">
          <cell r="A116">
            <v>240002691</v>
          </cell>
          <cell r="B116" t="str">
            <v>ANTENNE AUTODIALYSE AURAD BERGERAC</v>
          </cell>
          <cell r="C116"/>
          <cell r="D116" t="str">
            <v>NON</v>
          </cell>
          <cell r="E116" t="str">
            <v>NON</v>
          </cell>
          <cell r="F116" t="str">
            <v>NON</v>
          </cell>
          <cell r="G116">
            <v>0</v>
          </cell>
          <cell r="H116">
            <v>0</v>
          </cell>
          <cell r="I116">
            <v>0</v>
          </cell>
          <cell r="J116">
            <v>0</v>
          </cell>
          <cell r="K116">
            <v>0</v>
          </cell>
          <cell r="L116">
            <v>0</v>
          </cell>
          <cell r="M116">
            <v>0</v>
          </cell>
          <cell r="N116">
            <v>0</v>
          </cell>
          <cell r="O116">
            <v>12</v>
          </cell>
        </row>
        <row r="117">
          <cell r="A117">
            <v>240002725</v>
          </cell>
          <cell r="B117" t="str">
            <v>Antenne d'autodialyse AURAD-Aquitaine - CASTELS</v>
          </cell>
          <cell r="C117"/>
          <cell r="D117" t="str">
            <v>NON</v>
          </cell>
          <cell r="E117" t="str">
            <v>NON</v>
          </cell>
          <cell r="F117" t="str">
            <v>NON</v>
          </cell>
          <cell r="G117">
            <v>0</v>
          </cell>
          <cell r="H117">
            <v>0</v>
          </cell>
          <cell r="I117">
            <v>0</v>
          </cell>
          <cell r="J117">
            <v>0</v>
          </cell>
          <cell r="K117">
            <v>0</v>
          </cell>
          <cell r="L117">
            <v>0</v>
          </cell>
          <cell r="M117">
            <v>0</v>
          </cell>
          <cell r="N117">
            <v>0</v>
          </cell>
          <cell r="O117">
            <v>15</v>
          </cell>
        </row>
        <row r="118">
          <cell r="A118">
            <v>240003293</v>
          </cell>
          <cell r="B118" t="str">
            <v>ANTENNE D'AUTODIALYSE FRANCHEVILLE - RIBERAC</v>
          </cell>
          <cell r="C118"/>
          <cell r="D118" t="str">
            <v>NON</v>
          </cell>
          <cell r="E118" t="str">
            <v>NON</v>
          </cell>
          <cell r="F118" t="str">
            <v>NON</v>
          </cell>
          <cell r="G118">
            <v>0</v>
          </cell>
          <cell r="H118">
            <v>0</v>
          </cell>
          <cell r="I118">
            <v>0</v>
          </cell>
          <cell r="J118">
            <v>0</v>
          </cell>
          <cell r="K118">
            <v>0</v>
          </cell>
          <cell r="L118">
            <v>0</v>
          </cell>
          <cell r="M118">
            <v>0</v>
          </cell>
          <cell r="N118">
            <v>0</v>
          </cell>
          <cell r="O118">
            <v>9</v>
          </cell>
        </row>
        <row r="119">
          <cell r="A119">
            <v>240003301</v>
          </cell>
          <cell r="B119" t="str">
            <v>ANTENNE AUTODIALYSE FRANCHEVILLE</v>
          </cell>
          <cell r="C119"/>
          <cell r="D119" t="str">
            <v>NON</v>
          </cell>
          <cell r="E119" t="str">
            <v>NON</v>
          </cell>
          <cell r="F119" t="str">
            <v>NON</v>
          </cell>
          <cell r="G119">
            <v>0</v>
          </cell>
          <cell r="H119">
            <v>0</v>
          </cell>
          <cell r="I119">
            <v>0</v>
          </cell>
          <cell r="J119">
            <v>0</v>
          </cell>
          <cell r="K119">
            <v>0</v>
          </cell>
          <cell r="L119">
            <v>0</v>
          </cell>
          <cell r="M119">
            <v>0</v>
          </cell>
          <cell r="N119">
            <v>0</v>
          </cell>
          <cell r="O119">
            <v>7</v>
          </cell>
        </row>
        <row r="120">
          <cell r="A120">
            <v>240006734</v>
          </cell>
          <cell r="B120" t="str">
            <v>CENTRE D'HEMODIALYSE FRANCHEVILLE</v>
          </cell>
          <cell r="C120"/>
          <cell r="D120" t="str">
            <v>NON</v>
          </cell>
          <cell r="E120" t="str">
            <v>NON</v>
          </cell>
          <cell r="F120" t="str">
            <v>NON</v>
          </cell>
          <cell r="G120">
            <v>0</v>
          </cell>
          <cell r="H120">
            <v>0</v>
          </cell>
          <cell r="I120">
            <v>0</v>
          </cell>
          <cell r="J120">
            <v>0</v>
          </cell>
          <cell r="K120">
            <v>0</v>
          </cell>
          <cell r="L120">
            <v>0</v>
          </cell>
          <cell r="M120">
            <v>0</v>
          </cell>
          <cell r="N120">
            <v>0</v>
          </cell>
          <cell r="O120">
            <v>34</v>
          </cell>
        </row>
        <row r="121">
          <cell r="A121">
            <v>240008318</v>
          </cell>
          <cell r="B121" t="str">
            <v>SARL LE VERGER DES BALANS</v>
          </cell>
          <cell r="C121"/>
          <cell r="D121" t="str">
            <v>NON</v>
          </cell>
          <cell r="E121" t="str">
            <v>NON</v>
          </cell>
          <cell r="F121" t="str">
            <v>NON</v>
          </cell>
          <cell r="G121">
            <v>12</v>
          </cell>
          <cell r="H121">
            <v>0</v>
          </cell>
          <cell r="I121">
            <v>0</v>
          </cell>
          <cell r="J121">
            <v>0</v>
          </cell>
          <cell r="K121">
            <v>12</v>
          </cell>
          <cell r="L121">
            <v>0</v>
          </cell>
          <cell r="M121">
            <v>0</v>
          </cell>
          <cell r="N121">
            <v>0</v>
          </cell>
          <cell r="O121">
            <v>0</v>
          </cell>
        </row>
        <row r="123">
          <cell r="A123">
            <v>240013219</v>
          </cell>
          <cell r="B123" t="str">
            <v>ANTENNE/UNITE DE DIALYSE FRANCHEVILLE - PERIGUEUX</v>
          </cell>
          <cell r="C123"/>
          <cell r="D123" t="str">
            <v>NON</v>
          </cell>
          <cell r="E123" t="str">
            <v>NON</v>
          </cell>
          <cell r="F123" t="str">
            <v>NON</v>
          </cell>
          <cell r="G123">
            <v>0</v>
          </cell>
          <cell r="H123">
            <v>0</v>
          </cell>
          <cell r="I123">
            <v>0</v>
          </cell>
          <cell r="J123">
            <v>0</v>
          </cell>
          <cell r="K123">
            <v>0</v>
          </cell>
          <cell r="L123">
            <v>0</v>
          </cell>
          <cell r="M123">
            <v>0</v>
          </cell>
          <cell r="N123">
            <v>0</v>
          </cell>
          <cell r="O123">
            <v>16</v>
          </cell>
        </row>
        <row r="124">
          <cell r="A124">
            <v>240013466</v>
          </cell>
          <cell r="B124" t="str">
            <v>ANTENNE AUTODIALYSE FRANCHEVILLE</v>
          </cell>
          <cell r="C124"/>
          <cell r="D124" t="str">
            <v>NON</v>
          </cell>
          <cell r="E124" t="str">
            <v>NON</v>
          </cell>
          <cell r="F124" t="str">
            <v>NON</v>
          </cell>
          <cell r="G124">
            <v>0</v>
          </cell>
          <cell r="H124">
            <v>0</v>
          </cell>
          <cell r="I124">
            <v>0</v>
          </cell>
          <cell r="J124">
            <v>0</v>
          </cell>
          <cell r="K124">
            <v>0</v>
          </cell>
          <cell r="L124">
            <v>0</v>
          </cell>
          <cell r="M124">
            <v>0</v>
          </cell>
          <cell r="N124">
            <v>0</v>
          </cell>
          <cell r="O124">
            <v>13</v>
          </cell>
        </row>
        <row r="125">
          <cell r="A125">
            <v>330000217</v>
          </cell>
          <cell r="B125" t="str">
            <v>MAISON DE SANTE MARIE GALENE</v>
          </cell>
          <cell r="C125" t="str">
            <v>OUI</v>
          </cell>
          <cell r="D125" t="str">
            <v>NON</v>
          </cell>
          <cell r="E125" t="str">
            <v>NON</v>
          </cell>
          <cell r="F125" t="str">
            <v>NON</v>
          </cell>
          <cell r="G125">
            <v>73</v>
          </cell>
          <cell r="H125">
            <v>15</v>
          </cell>
          <cell r="I125">
            <v>12</v>
          </cell>
          <cell r="J125">
            <v>3</v>
          </cell>
          <cell r="K125">
            <v>58</v>
          </cell>
          <cell r="L125">
            <v>0</v>
          </cell>
          <cell r="M125">
            <v>0</v>
          </cell>
          <cell r="N125">
            <v>0</v>
          </cell>
          <cell r="O125">
            <v>0</v>
          </cell>
        </row>
        <row r="126">
          <cell r="A126">
            <v>330000332</v>
          </cell>
          <cell r="B126" t="str">
            <v>HOPITAL SUBURBAIN DU BOUSCAT</v>
          </cell>
          <cell r="C126" t="str">
            <v>OUI</v>
          </cell>
          <cell r="D126" t="str">
            <v>OUI</v>
          </cell>
          <cell r="E126" t="str">
            <v>OUI</v>
          </cell>
          <cell r="F126" t="str">
            <v>OUI - ASSOCIE</v>
          </cell>
          <cell r="G126">
            <v>78</v>
          </cell>
          <cell r="H126">
            <v>78</v>
          </cell>
          <cell r="I126">
            <v>70</v>
          </cell>
          <cell r="J126">
            <v>8</v>
          </cell>
          <cell r="K126">
            <v>0</v>
          </cell>
          <cell r="L126">
            <v>0</v>
          </cell>
          <cell r="M126">
            <v>65</v>
          </cell>
          <cell r="N126">
            <v>0</v>
          </cell>
          <cell r="O126">
            <v>0</v>
          </cell>
        </row>
        <row r="127">
          <cell r="A127">
            <v>330000340</v>
          </cell>
          <cell r="B127" t="str">
            <v>bagatelle+ajoncière</v>
          </cell>
          <cell r="C127" t="str">
            <v>OUI</v>
          </cell>
          <cell r="D127" t="str">
            <v>OUI</v>
          </cell>
          <cell r="E127" t="str">
            <v>OUI</v>
          </cell>
          <cell r="F127" t="str">
            <v>OUI - AUTORISE</v>
          </cell>
          <cell r="G127">
            <v>340</v>
          </cell>
          <cell r="H127">
            <v>280</v>
          </cell>
          <cell r="I127">
            <v>208</v>
          </cell>
          <cell r="J127">
            <v>72</v>
          </cell>
          <cell r="K127">
            <v>60</v>
          </cell>
          <cell r="L127">
            <v>0</v>
          </cell>
          <cell r="M127">
            <v>200</v>
          </cell>
          <cell r="N127">
            <v>0</v>
          </cell>
          <cell r="O127">
            <v>0</v>
          </cell>
        </row>
        <row r="128">
          <cell r="A128"/>
          <cell r="B128" t="str">
            <v>M.S.P.BX. BAGATELLE</v>
          </cell>
          <cell r="C128" t="str">
            <v>OUI</v>
          </cell>
          <cell r="D128" t="str">
            <v>OUI</v>
          </cell>
          <cell r="E128" t="str">
            <v>OUI</v>
          </cell>
          <cell r="F128" t="str">
            <v>OUI - AUTORISE</v>
          </cell>
          <cell r="G128">
            <v>290</v>
          </cell>
          <cell r="H128">
            <v>280</v>
          </cell>
          <cell r="I128">
            <v>208</v>
          </cell>
          <cell r="J128">
            <v>72</v>
          </cell>
          <cell r="K128">
            <v>10</v>
          </cell>
          <cell r="L128">
            <v>0</v>
          </cell>
          <cell r="M128">
            <v>200</v>
          </cell>
          <cell r="N128">
            <v>0</v>
          </cell>
          <cell r="O128">
            <v>0</v>
          </cell>
        </row>
        <row r="129">
          <cell r="A129">
            <v>330780768</v>
          </cell>
          <cell r="B129" t="str">
            <v>MAISON DE REPOS L'AJONCIERE</v>
          </cell>
          <cell r="C129"/>
          <cell r="D129" t="str">
            <v>NON</v>
          </cell>
          <cell r="E129" t="str">
            <v>NON</v>
          </cell>
          <cell r="F129" t="str">
            <v>NON</v>
          </cell>
          <cell r="G129">
            <v>50</v>
          </cell>
          <cell r="H129">
            <v>0</v>
          </cell>
          <cell r="I129">
            <v>0</v>
          </cell>
          <cell r="J129">
            <v>0</v>
          </cell>
          <cell r="K129">
            <v>50</v>
          </cell>
          <cell r="L129">
            <v>0</v>
          </cell>
          <cell r="M129">
            <v>0</v>
          </cell>
          <cell r="N129">
            <v>0</v>
          </cell>
          <cell r="O129">
            <v>0</v>
          </cell>
        </row>
        <row r="130">
          <cell r="A130">
            <v>330000431</v>
          </cell>
          <cell r="B130" t="str">
            <v>MONTALIER</v>
          </cell>
          <cell r="C130" t="str">
            <v>OUI</v>
          </cell>
          <cell r="D130" t="str">
            <v>NON</v>
          </cell>
          <cell r="E130" t="str">
            <v>NON</v>
          </cell>
          <cell r="F130" t="str">
            <v>NON</v>
          </cell>
          <cell r="G130">
            <v>84</v>
          </cell>
          <cell r="H130">
            <v>0</v>
          </cell>
          <cell r="I130">
            <v>0</v>
          </cell>
          <cell r="J130">
            <v>0</v>
          </cell>
          <cell r="K130">
            <v>0</v>
          </cell>
          <cell r="L130">
            <v>84</v>
          </cell>
          <cell r="M130">
            <v>0</v>
          </cell>
          <cell r="N130">
            <v>0</v>
          </cell>
          <cell r="O130">
            <v>0</v>
          </cell>
        </row>
        <row r="131">
          <cell r="A131">
            <v>330000555</v>
          </cell>
          <cell r="B131" t="str">
            <v>CENTRE HOSPITALIER D'ARCACHON</v>
          </cell>
          <cell r="C131" t="str">
            <v>OUI</v>
          </cell>
          <cell r="D131" t="str">
            <v>OUI</v>
          </cell>
          <cell r="E131" t="str">
            <v>OUI</v>
          </cell>
          <cell r="F131" t="str">
            <v>OUI - ASSOCIE</v>
          </cell>
          <cell r="G131">
            <v>196</v>
          </cell>
          <cell r="H131">
            <v>176</v>
          </cell>
          <cell r="I131">
            <v>164</v>
          </cell>
          <cell r="J131">
            <v>12</v>
          </cell>
          <cell r="K131">
            <v>20</v>
          </cell>
          <cell r="L131">
            <v>0</v>
          </cell>
          <cell r="M131">
            <v>0</v>
          </cell>
          <cell r="N131">
            <v>0</v>
          </cell>
          <cell r="O131">
            <v>0</v>
          </cell>
        </row>
        <row r="132">
          <cell r="A132">
            <v>330000571</v>
          </cell>
          <cell r="B132" t="str">
            <v>CH DE LA HAUTE GIRONDE</v>
          </cell>
          <cell r="C132" t="str">
            <v>OUI</v>
          </cell>
          <cell r="D132" t="str">
            <v>OUI</v>
          </cell>
          <cell r="E132" t="str">
            <v>OUI</v>
          </cell>
          <cell r="F132" t="str">
            <v>NON</v>
          </cell>
          <cell r="G132">
            <v>135</v>
          </cell>
          <cell r="H132">
            <v>95</v>
          </cell>
          <cell r="I132">
            <v>85</v>
          </cell>
          <cell r="J132">
            <v>10</v>
          </cell>
          <cell r="K132">
            <v>20</v>
          </cell>
          <cell r="L132">
            <v>0</v>
          </cell>
          <cell r="M132">
            <v>0</v>
          </cell>
          <cell r="N132">
            <v>20</v>
          </cell>
          <cell r="O132">
            <v>0</v>
          </cell>
        </row>
        <row r="133">
          <cell r="A133">
            <v>330000589</v>
          </cell>
          <cell r="B133" t="str">
            <v>CENTRE HOSPITALIER DE LANGON</v>
          </cell>
          <cell r="C133" t="str">
            <v>OUI</v>
          </cell>
          <cell r="D133" t="str">
            <v>OUI</v>
          </cell>
          <cell r="E133" t="str">
            <v>OUI</v>
          </cell>
          <cell r="F133" t="str">
            <v>OUI - ASSOCIE</v>
          </cell>
          <cell r="G133">
            <v>125</v>
          </cell>
          <cell r="H133">
            <v>125</v>
          </cell>
          <cell r="I133">
            <v>117</v>
          </cell>
          <cell r="J133">
            <v>8</v>
          </cell>
          <cell r="K133">
            <v>0</v>
          </cell>
          <cell r="L133">
            <v>0</v>
          </cell>
          <cell r="M133">
            <v>40</v>
          </cell>
          <cell r="N133">
            <v>0</v>
          </cell>
          <cell r="O133">
            <v>0</v>
          </cell>
        </row>
        <row r="134">
          <cell r="A134">
            <v>330000597</v>
          </cell>
          <cell r="B134" t="str">
            <v>CENTRE HOSPITALIER DE LA REOLE</v>
          </cell>
          <cell r="C134" t="str">
            <v>OUI</v>
          </cell>
          <cell r="D134" t="str">
            <v>OUI</v>
          </cell>
          <cell r="E134" t="str">
            <v>OUI</v>
          </cell>
          <cell r="F134" t="str">
            <v>NON</v>
          </cell>
          <cell r="G134">
            <v>76</v>
          </cell>
          <cell r="H134">
            <v>38</v>
          </cell>
          <cell r="I134">
            <v>35</v>
          </cell>
          <cell r="J134">
            <v>3</v>
          </cell>
          <cell r="K134">
            <v>38</v>
          </cell>
          <cell r="L134">
            <v>0</v>
          </cell>
          <cell r="M134">
            <v>0</v>
          </cell>
          <cell r="N134">
            <v>0</v>
          </cell>
          <cell r="O134">
            <v>0</v>
          </cell>
        </row>
        <row r="135">
          <cell r="A135">
            <v>330000605</v>
          </cell>
          <cell r="B135" t="str">
            <v>CTRE HOSPIT.R.BOULIN-LIBOURNE</v>
          </cell>
          <cell r="C135" t="str">
            <v>OUI</v>
          </cell>
          <cell r="D135" t="str">
            <v>OUI</v>
          </cell>
          <cell r="E135" t="str">
            <v>OUI</v>
          </cell>
          <cell r="F135" t="str">
            <v>OUI - AUTORISE</v>
          </cell>
          <cell r="G135">
            <v>621</v>
          </cell>
          <cell r="H135">
            <v>579</v>
          </cell>
          <cell r="I135">
            <v>536</v>
          </cell>
          <cell r="J135">
            <v>43</v>
          </cell>
          <cell r="K135">
            <v>42</v>
          </cell>
          <cell r="L135">
            <v>0</v>
          </cell>
          <cell r="M135">
            <v>0</v>
          </cell>
          <cell r="N135">
            <v>0</v>
          </cell>
          <cell r="O135">
            <v>22</v>
          </cell>
        </row>
        <row r="136">
          <cell r="A136">
            <v>330000613</v>
          </cell>
          <cell r="B136" t="str">
            <v>CENTRE HOSPITALIER STE FOY LA GRANDE</v>
          </cell>
          <cell r="C136" t="str">
            <v>OUI</v>
          </cell>
          <cell r="D136" t="str">
            <v>NON</v>
          </cell>
          <cell r="E136" t="str">
            <v>NON</v>
          </cell>
          <cell r="F136" t="str">
            <v>NON</v>
          </cell>
          <cell r="G136">
            <v>159</v>
          </cell>
          <cell r="H136">
            <v>39</v>
          </cell>
          <cell r="I136">
            <v>39</v>
          </cell>
          <cell r="J136">
            <v>0</v>
          </cell>
          <cell r="K136">
            <v>60</v>
          </cell>
          <cell r="L136">
            <v>0</v>
          </cell>
          <cell r="M136">
            <v>0</v>
          </cell>
          <cell r="N136">
            <v>60</v>
          </cell>
          <cell r="O136">
            <v>0</v>
          </cell>
        </row>
        <row r="137">
          <cell r="A137">
            <v>330000621</v>
          </cell>
          <cell r="B137" t="str">
            <v>CENTRE HOSPITALIER DE MONSEGUR</v>
          </cell>
          <cell r="C137" t="str">
            <v>OUI</v>
          </cell>
          <cell r="D137" t="str">
            <v>NON</v>
          </cell>
          <cell r="E137" t="str">
            <v>NON</v>
          </cell>
          <cell r="F137" t="str">
            <v>NON</v>
          </cell>
          <cell r="G137">
            <v>8</v>
          </cell>
          <cell r="H137">
            <v>4</v>
          </cell>
          <cell r="I137">
            <v>4</v>
          </cell>
          <cell r="J137">
            <v>0</v>
          </cell>
          <cell r="K137">
            <v>4</v>
          </cell>
          <cell r="L137">
            <v>0</v>
          </cell>
          <cell r="M137">
            <v>0</v>
          </cell>
          <cell r="N137">
            <v>0</v>
          </cell>
          <cell r="O137">
            <v>0</v>
          </cell>
        </row>
        <row r="138">
          <cell r="A138">
            <v>330000639</v>
          </cell>
          <cell r="B138" t="str">
            <v>CH CHARLES PERRENS</v>
          </cell>
          <cell r="C138" t="str">
            <v>OUI</v>
          </cell>
          <cell r="D138" t="str">
            <v>NON</v>
          </cell>
          <cell r="E138" t="str">
            <v>NON</v>
          </cell>
          <cell r="F138" t="str">
            <v>NON</v>
          </cell>
          <cell r="G138">
            <v>767</v>
          </cell>
          <cell r="H138">
            <v>0</v>
          </cell>
          <cell r="I138">
            <v>0</v>
          </cell>
          <cell r="J138">
            <v>0</v>
          </cell>
          <cell r="K138">
            <v>0</v>
          </cell>
          <cell r="L138">
            <v>767</v>
          </cell>
          <cell r="M138">
            <v>0</v>
          </cell>
          <cell r="N138">
            <v>0</v>
          </cell>
          <cell r="O138">
            <v>0</v>
          </cell>
        </row>
        <row r="139">
          <cell r="A139">
            <v>330000647</v>
          </cell>
          <cell r="B139" t="str">
            <v>C.H. DE CADILLAC</v>
          </cell>
          <cell r="C139" t="str">
            <v>OUI</v>
          </cell>
          <cell r="D139" t="str">
            <v>NON</v>
          </cell>
          <cell r="E139" t="str">
            <v>NON</v>
          </cell>
          <cell r="F139" t="str">
            <v>NON</v>
          </cell>
          <cell r="G139">
            <v>617</v>
          </cell>
          <cell r="H139">
            <v>0</v>
          </cell>
          <cell r="I139">
            <v>0</v>
          </cell>
          <cell r="J139">
            <v>0</v>
          </cell>
          <cell r="K139">
            <v>0</v>
          </cell>
          <cell r="L139">
            <v>617</v>
          </cell>
          <cell r="M139">
            <v>0</v>
          </cell>
          <cell r="N139">
            <v>0</v>
          </cell>
          <cell r="O139">
            <v>0</v>
          </cell>
        </row>
        <row r="140">
          <cell r="A140">
            <v>330000662</v>
          </cell>
          <cell r="B140" t="str">
            <v>INSTITUT BERGONIE</v>
          </cell>
          <cell r="C140" t="str">
            <v>OUI</v>
          </cell>
          <cell r="D140" t="str">
            <v>OUI</v>
          </cell>
          <cell r="E140" t="str">
            <v>OUI</v>
          </cell>
          <cell r="F140" t="str">
            <v>OUI - AUTORISE</v>
          </cell>
          <cell r="G140">
            <v>183</v>
          </cell>
          <cell r="H140">
            <v>183</v>
          </cell>
          <cell r="I140">
            <v>148</v>
          </cell>
          <cell r="J140">
            <v>35</v>
          </cell>
          <cell r="K140">
            <v>0</v>
          </cell>
          <cell r="L140">
            <v>0</v>
          </cell>
          <cell r="M140">
            <v>0</v>
          </cell>
          <cell r="N140">
            <v>0</v>
          </cell>
          <cell r="O140">
            <v>0</v>
          </cell>
        </row>
        <row r="141">
          <cell r="A141">
            <v>330000779</v>
          </cell>
          <cell r="B141" t="str">
            <v>SOC D'HYGIENE MENTALE AQUITAINE</v>
          </cell>
          <cell r="C141" t="str">
            <v>OUI</v>
          </cell>
          <cell r="D141" t="str">
            <v>NON</v>
          </cell>
          <cell r="E141" t="str">
            <v>NON</v>
          </cell>
          <cell r="F141" t="str">
            <v>NON</v>
          </cell>
          <cell r="G141">
            <v>70</v>
          </cell>
          <cell r="H141">
            <v>0</v>
          </cell>
          <cell r="I141">
            <v>0</v>
          </cell>
          <cell r="J141">
            <v>0</v>
          </cell>
          <cell r="K141">
            <v>0</v>
          </cell>
          <cell r="L141">
            <v>70</v>
          </cell>
          <cell r="M141">
            <v>0</v>
          </cell>
          <cell r="N141">
            <v>0</v>
          </cell>
          <cell r="O141">
            <v>0</v>
          </cell>
        </row>
        <row r="142">
          <cell r="A142">
            <v>330005182</v>
          </cell>
          <cell r="B142" t="str">
            <v>EHPAD - USLD CENTRE DE SOINS PODENSAC</v>
          </cell>
          <cell r="C142" t="str">
            <v>OUI</v>
          </cell>
          <cell r="D142" t="str">
            <v>NON</v>
          </cell>
          <cell r="E142" t="str">
            <v>NON</v>
          </cell>
          <cell r="F142" t="str">
            <v>NON</v>
          </cell>
          <cell r="G142">
            <v>50</v>
          </cell>
          <cell r="H142">
            <v>0</v>
          </cell>
          <cell r="I142">
            <v>0</v>
          </cell>
          <cell r="J142">
            <v>0</v>
          </cell>
          <cell r="K142">
            <v>0</v>
          </cell>
          <cell r="L142">
            <v>0</v>
          </cell>
          <cell r="M142">
            <v>0</v>
          </cell>
          <cell r="N142">
            <v>50</v>
          </cell>
          <cell r="O142">
            <v>0</v>
          </cell>
        </row>
        <row r="143">
          <cell r="A143">
            <v>330007410</v>
          </cell>
          <cell r="B143" t="str">
            <v>Antenne d'autodialyse CADDD - GRADIGNAN</v>
          </cell>
          <cell r="C143" t="str">
            <v>OUI</v>
          </cell>
          <cell r="D143" t="str">
            <v>NON</v>
          </cell>
          <cell r="E143" t="str">
            <v>NON</v>
          </cell>
          <cell r="F143" t="str">
            <v>NON</v>
          </cell>
          <cell r="G143">
            <v>0</v>
          </cell>
          <cell r="H143">
            <v>0</v>
          </cell>
          <cell r="I143">
            <v>0</v>
          </cell>
          <cell r="J143">
            <v>0</v>
          </cell>
          <cell r="K143">
            <v>0</v>
          </cell>
          <cell r="L143">
            <v>0</v>
          </cell>
          <cell r="M143">
            <v>0</v>
          </cell>
          <cell r="N143">
            <v>0</v>
          </cell>
          <cell r="O143">
            <v>24</v>
          </cell>
        </row>
        <row r="144">
          <cell r="A144">
            <v>330007436</v>
          </cell>
          <cell r="B144" t="str">
            <v>ANTENNE d'AUTODIALYSE PBNA - BORDEAUX</v>
          </cell>
          <cell r="C144"/>
          <cell r="D144" t="str">
            <v>NON</v>
          </cell>
          <cell r="E144" t="str">
            <v>NON</v>
          </cell>
          <cell r="F144" t="str">
            <v>NON</v>
          </cell>
          <cell r="G144">
            <v>0</v>
          </cell>
          <cell r="H144">
            <v>0</v>
          </cell>
          <cell r="I144">
            <v>0</v>
          </cell>
          <cell r="J144">
            <v>0</v>
          </cell>
          <cell r="K144">
            <v>0</v>
          </cell>
          <cell r="L144">
            <v>0</v>
          </cell>
          <cell r="M144">
            <v>0</v>
          </cell>
          <cell r="N144">
            <v>0</v>
          </cell>
          <cell r="O144">
            <v>6</v>
          </cell>
        </row>
        <row r="145">
          <cell r="A145">
            <v>330007550</v>
          </cell>
          <cell r="B145" t="str">
            <v>Antenne d'autodialyse AURAD-Aquitaine - BORDEAUX</v>
          </cell>
          <cell r="C145"/>
          <cell r="D145" t="str">
            <v>NON</v>
          </cell>
          <cell r="E145" t="str">
            <v>NON</v>
          </cell>
          <cell r="F145" t="str">
            <v>NON</v>
          </cell>
          <cell r="G145">
            <v>0</v>
          </cell>
          <cell r="H145">
            <v>0</v>
          </cell>
          <cell r="I145">
            <v>0</v>
          </cell>
          <cell r="J145">
            <v>0</v>
          </cell>
          <cell r="K145">
            <v>0</v>
          </cell>
          <cell r="L145">
            <v>0</v>
          </cell>
          <cell r="M145">
            <v>0</v>
          </cell>
          <cell r="N145">
            <v>0</v>
          </cell>
          <cell r="O145">
            <v>7</v>
          </cell>
        </row>
        <row r="146">
          <cell r="A146">
            <v>330007584</v>
          </cell>
          <cell r="B146" t="str">
            <v>Antenne d'autodialyse AURAD-Aquitaine - ARTIGUES</v>
          </cell>
          <cell r="C146"/>
          <cell r="D146" t="str">
            <v>NON</v>
          </cell>
          <cell r="E146" t="str">
            <v>NON</v>
          </cell>
          <cell r="F146" t="str">
            <v>NON</v>
          </cell>
          <cell r="G146">
            <v>0</v>
          </cell>
          <cell r="H146">
            <v>0</v>
          </cell>
          <cell r="I146">
            <v>0</v>
          </cell>
          <cell r="J146">
            <v>0</v>
          </cell>
          <cell r="K146">
            <v>0</v>
          </cell>
          <cell r="L146">
            <v>0</v>
          </cell>
          <cell r="M146">
            <v>0</v>
          </cell>
          <cell r="N146">
            <v>0</v>
          </cell>
          <cell r="O146">
            <v>8</v>
          </cell>
        </row>
        <row r="147">
          <cell r="A147">
            <v>330007634</v>
          </cell>
          <cell r="B147" t="str">
            <v>ANTENNE AUTODIALYSE AURAD LA TESTE</v>
          </cell>
          <cell r="C147"/>
          <cell r="D147" t="str">
            <v>NON</v>
          </cell>
          <cell r="E147" t="str">
            <v>NON</v>
          </cell>
          <cell r="F147" t="str">
            <v>NON</v>
          </cell>
          <cell r="G147">
            <v>0</v>
          </cell>
          <cell r="H147">
            <v>0</v>
          </cell>
          <cell r="I147">
            <v>0</v>
          </cell>
          <cell r="J147">
            <v>0</v>
          </cell>
          <cell r="K147">
            <v>0</v>
          </cell>
          <cell r="L147">
            <v>0</v>
          </cell>
          <cell r="M147">
            <v>0</v>
          </cell>
          <cell r="N147">
            <v>0</v>
          </cell>
          <cell r="O147">
            <v>14</v>
          </cell>
        </row>
        <row r="148">
          <cell r="A148">
            <v>330007642</v>
          </cell>
          <cell r="B148" t="str">
            <v>ANTENNE AUTODIALYSE AURAD PINEUILH</v>
          </cell>
          <cell r="C148"/>
          <cell r="D148" t="str">
            <v>NON</v>
          </cell>
          <cell r="E148" t="str">
            <v>NON</v>
          </cell>
          <cell r="F148" t="str">
            <v>NON</v>
          </cell>
          <cell r="G148">
            <v>0</v>
          </cell>
          <cell r="H148">
            <v>0</v>
          </cell>
          <cell r="I148">
            <v>0</v>
          </cell>
          <cell r="J148">
            <v>0</v>
          </cell>
          <cell r="K148">
            <v>0</v>
          </cell>
          <cell r="L148">
            <v>0</v>
          </cell>
          <cell r="M148">
            <v>0</v>
          </cell>
          <cell r="N148">
            <v>0</v>
          </cell>
          <cell r="O148">
            <v>14</v>
          </cell>
        </row>
        <row r="149">
          <cell r="A149">
            <v>330007667</v>
          </cell>
          <cell r="B149" t="str">
            <v>Antenne d'autodialyse AURAD-Aquitaine - LANGON</v>
          </cell>
          <cell r="C149"/>
          <cell r="D149" t="str">
            <v>NON</v>
          </cell>
          <cell r="E149" t="str">
            <v>NON</v>
          </cell>
          <cell r="F149" t="str">
            <v>NON</v>
          </cell>
          <cell r="G149">
            <v>0</v>
          </cell>
          <cell r="H149">
            <v>0</v>
          </cell>
          <cell r="I149">
            <v>0</v>
          </cell>
          <cell r="J149">
            <v>0</v>
          </cell>
          <cell r="K149">
            <v>0</v>
          </cell>
          <cell r="L149">
            <v>0</v>
          </cell>
          <cell r="M149">
            <v>0</v>
          </cell>
          <cell r="N149">
            <v>0</v>
          </cell>
          <cell r="O149">
            <v>7</v>
          </cell>
        </row>
        <row r="150">
          <cell r="A150">
            <v>330007683</v>
          </cell>
          <cell r="B150" t="str">
            <v>Antenne d'autodialyse AURAD-Aquitaine - LIBOURNE</v>
          </cell>
          <cell r="C150"/>
          <cell r="D150" t="str">
            <v>NON</v>
          </cell>
          <cell r="E150" t="str">
            <v>NON</v>
          </cell>
          <cell r="F150" t="str">
            <v>NON</v>
          </cell>
          <cell r="G150">
            <v>0</v>
          </cell>
          <cell r="H150">
            <v>0</v>
          </cell>
          <cell r="I150">
            <v>0</v>
          </cell>
          <cell r="J150">
            <v>0</v>
          </cell>
          <cell r="K150">
            <v>0</v>
          </cell>
          <cell r="L150">
            <v>0</v>
          </cell>
          <cell r="M150">
            <v>0</v>
          </cell>
          <cell r="N150">
            <v>0</v>
          </cell>
          <cell r="O150">
            <v>14</v>
          </cell>
        </row>
        <row r="151">
          <cell r="A151">
            <v>330007725</v>
          </cell>
          <cell r="B151" t="str">
            <v>Antenne d'autodialyse AURAD-Aquitaine - GRADIGNAN</v>
          </cell>
          <cell r="C151"/>
          <cell r="D151" t="str">
            <v>NON</v>
          </cell>
          <cell r="E151" t="str">
            <v>NON</v>
          </cell>
          <cell r="F151" t="str">
            <v>NON</v>
          </cell>
          <cell r="G151">
            <v>0</v>
          </cell>
          <cell r="H151">
            <v>0</v>
          </cell>
          <cell r="I151">
            <v>0</v>
          </cell>
          <cell r="J151">
            <v>0</v>
          </cell>
          <cell r="K151">
            <v>0</v>
          </cell>
          <cell r="L151">
            <v>0</v>
          </cell>
          <cell r="M151">
            <v>0</v>
          </cell>
          <cell r="N151">
            <v>0</v>
          </cell>
          <cell r="O151">
            <v>25</v>
          </cell>
        </row>
        <row r="152">
          <cell r="A152">
            <v>330008012</v>
          </cell>
          <cell r="B152" t="str">
            <v>ANTENNE d' AUTODIALYSE PBNA - BLAYE</v>
          </cell>
          <cell r="C152"/>
          <cell r="D152" t="str">
            <v>NON</v>
          </cell>
          <cell r="E152" t="str">
            <v>NON</v>
          </cell>
          <cell r="F152" t="str">
            <v>NON</v>
          </cell>
          <cell r="G152">
            <v>0</v>
          </cell>
          <cell r="H152">
            <v>0</v>
          </cell>
          <cell r="I152">
            <v>0</v>
          </cell>
          <cell r="J152">
            <v>0</v>
          </cell>
          <cell r="K152">
            <v>0</v>
          </cell>
          <cell r="L152">
            <v>0</v>
          </cell>
          <cell r="M152">
            <v>0</v>
          </cell>
          <cell r="N152">
            <v>0</v>
          </cell>
          <cell r="O152">
            <v>6</v>
          </cell>
        </row>
        <row r="153">
          <cell r="A153">
            <v>330017989</v>
          </cell>
          <cell r="B153" t="str">
            <v>CENTRE HEMODIALYSE BX RIVE DROITE</v>
          </cell>
          <cell r="C153"/>
          <cell r="D153" t="str">
            <v>NON</v>
          </cell>
          <cell r="E153" t="str">
            <v>NON</v>
          </cell>
          <cell r="F153" t="str">
            <v>NON</v>
          </cell>
          <cell r="G153">
            <v>0</v>
          </cell>
          <cell r="H153">
            <v>0</v>
          </cell>
          <cell r="I153">
            <v>0</v>
          </cell>
          <cell r="J153">
            <v>0</v>
          </cell>
          <cell r="K153">
            <v>0</v>
          </cell>
          <cell r="L153">
            <v>0</v>
          </cell>
          <cell r="M153">
            <v>0</v>
          </cell>
          <cell r="N153">
            <v>0</v>
          </cell>
          <cell r="O153">
            <v>26</v>
          </cell>
        </row>
        <row r="154">
          <cell r="A154">
            <v>330024639</v>
          </cell>
          <cell r="B154" t="str">
            <v>Antenne d'autodialyse AURAD-Aquitaine LIBOURNE-DAG</v>
          </cell>
          <cell r="C154"/>
          <cell r="D154" t="str">
            <v>NON</v>
          </cell>
          <cell r="E154" t="str">
            <v>NON</v>
          </cell>
          <cell r="F154" t="str">
            <v>NON</v>
          </cell>
          <cell r="G154">
            <v>0</v>
          </cell>
          <cell r="H154">
            <v>0</v>
          </cell>
          <cell r="I154">
            <v>0</v>
          </cell>
          <cell r="J154">
            <v>0</v>
          </cell>
          <cell r="K154">
            <v>0</v>
          </cell>
          <cell r="L154">
            <v>0</v>
          </cell>
          <cell r="M154">
            <v>0</v>
          </cell>
          <cell r="N154">
            <v>0</v>
          </cell>
          <cell r="O154">
            <v>7</v>
          </cell>
        </row>
        <row r="155">
          <cell r="A155">
            <v>330024928</v>
          </cell>
          <cell r="B155" t="str">
            <v>CENTRE DE REEDUCATION AVICENNE</v>
          </cell>
          <cell r="C155"/>
          <cell r="D155" t="str">
            <v>NON</v>
          </cell>
          <cell r="E155" t="str">
            <v>NON</v>
          </cell>
          <cell r="F155" t="str">
            <v>NON</v>
          </cell>
          <cell r="G155">
            <v>75</v>
          </cell>
          <cell r="H155">
            <v>0</v>
          </cell>
          <cell r="I155">
            <v>0</v>
          </cell>
          <cell r="J155">
            <v>0</v>
          </cell>
          <cell r="K155">
            <v>75</v>
          </cell>
          <cell r="L155">
            <v>0</v>
          </cell>
          <cell r="M155">
            <v>0</v>
          </cell>
          <cell r="N155">
            <v>0</v>
          </cell>
          <cell r="O155">
            <v>0</v>
          </cell>
        </row>
        <row r="156">
          <cell r="A156">
            <v>330025958</v>
          </cell>
          <cell r="B156" t="str">
            <v>HAD DES VIGNES ET DES RIVIERES</v>
          </cell>
          <cell r="C156"/>
          <cell r="D156" t="str">
            <v>OUI</v>
          </cell>
          <cell r="E156" t="str">
            <v>NON</v>
          </cell>
          <cell r="F156" t="str">
            <v>NON</v>
          </cell>
          <cell r="G156">
            <v>0</v>
          </cell>
          <cell r="H156">
            <v>0</v>
          </cell>
          <cell r="I156">
            <v>0</v>
          </cell>
          <cell r="J156">
            <v>0</v>
          </cell>
          <cell r="K156">
            <v>0</v>
          </cell>
          <cell r="L156">
            <v>0</v>
          </cell>
          <cell r="M156">
            <v>90</v>
          </cell>
          <cell r="N156">
            <v>0</v>
          </cell>
          <cell r="O156">
            <v>0</v>
          </cell>
        </row>
        <row r="157">
          <cell r="A157">
            <v>330051608</v>
          </cell>
          <cell r="B157" t="str">
            <v>ANTENNE AUTODIALYSE PBNA - CASTELNAU</v>
          </cell>
          <cell r="C157"/>
          <cell r="D157" t="str">
            <v>NON</v>
          </cell>
          <cell r="E157" t="str">
            <v>NON</v>
          </cell>
          <cell r="F157" t="str">
            <v>NON</v>
          </cell>
          <cell r="G157">
            <v>0</v>
          </cell>
          <cell r="H157">
            <v>0</v>
          </cell>
          <cell r="I157">
            <v>0</v>
          </cell>
          <cell r="J157">
            <v>0</v>
          </cell>
          <cell r="K157">
            <v>0</v>
          </cell>
          <cell r="L157">
            <v>0</v>
          </cell>
          <cell r="M157">
            <v>0</v>
          </cell>
          <cell r="N157">
            <v>0</v>
          </cell>
          <cell r="O157">
            <v>6</v>
          </cell>
        </row>
        <row r="158">
          <cell r="A158">
            <v>330054453</v>
          </cell>
          <cell r="B158" t="str">
            <v>ANTENNE AUTODIALYSE CTMR</v>
          </cell>
          <cell r="C158"/>
          <cell r="D158" t="str">
            <v>NON</v>
          </cell>
          <cell r="E158" t="str">
            <v>NON</v>
          </cell>
          <cell r="F158" t="str">
            <v>NON</v>
          </cell>
          <cell r="G158">
            <v>0</v>
          </cell>
          <cell r="H158">
            <v>0</v>
          </cell>
          <cell r="I158">
            <v>0</v>
          </cell>
          <cell r="J158">
            <v>0</v>
          </cell>
          <cell r="K158">
            <v>0</v>
          </cell>
          <cell r="L158">
            <v>0</v>
          </cell>
          <cell r="M158">
            <v>0</v>
          </cell>
          <cell r="N158">
            <v>0</v>
          </cell>
          <cell r="O158">
            <v>10</v>
          </cell>
        </row>
        <row r="159">
          <cell r="A159">
            <v>330054461</v>
          </cell>
          <cell r="B159" t="str">
            <v>ANTENNE d' AUTODIALYSE PBNA - LESPARRE</v>
          </cell>
          <cell r="C159"/>
          <cell r="D159" t="str">
            <v>NON</v>
          </cell>
          <cell r="E159" t="str">
            <v>NON</v>
          </cell>
          <cell r="F159" t="str">
            <v>NON</v>
          </cell>
          <cell r="G159">
            <v>0</v>
          </cell>
          <cell r="H159">
            <v>0</v>
          </cell>
          <cell r="I159">
            <v>0</v>
          </cell>
          <cell r="J159">
            <v>0</v>
          </cell>
          <cell r="K159">
            <v>0</v>
          </cell>
          <cell r="L159">
            <v>0</v>
          </cell>
          <cell r="M159">
            <v>0</v>
          </cell>
          <cell r="N159">
            <v>0</v>
          </cell>
          <cell r="O159">
            <v>7</v>
          </cell>
        </row>
        <row r="160">
          <cell r="A160">
            <v>330056227</v>
          </cell>
          <cell r="B160" t="str">
            <v>Antenne d'autodialyse CADDD - BEGLES</v>
          </cell>
          <cell r="C160"/>
          <cell r="D160" t="str">
            <v>NON</v>
          </cell>
          <cell r="E160" t="str">
            <v>NON</v>
          </cell>
          <cell r="F160" t="str">
            <v>NON</v>
          </cell>
          <cell r="G160">
            <v>0</v>
          </cell>
          <cell r="H160">
            <v>0</v>
          </cell>
          <cell r="I160">
            <v>0</v>
          </cell>
          <cell r="J160">
            <v>0</v>
          </cell>
          <cell r="K160">
            <v>0</v>
          </cell>
          <cell r="L160">
            <v>0</v>
          </cell>
          <cell r="M160">
            <v>0</v>
          </cell>
          <cell r="N160">
            <v>0</v>
          </cell>
          <cell r="O160">
            <v>9</v>
          </cell>
        </row>
        <row r="161">
          <cell r="A161">
            <v>330056516</v>
          </cell>
          <cell r="B161" t="str">
            <v>Antenne UDM/Autodialyse CTMR-ARES</v>
          </cell>
          <cell r="C161"/>
          <cell r="D161" t="str">
            <v>NON</v>
          </cell>
          <cell r="E161" t="str">
            <v>NON</v>
          </cell>
          <cell r="F161" t="str">
            <v>NON</v>
          </cell>
          <cell r="G161">
            <v>0</v>
          </cell>
          <cell r="H161">
            <v>0</v>
          </cell>
          <cell r="I161">
            <v>0</v>
          </cell>
          <cell r="J161">
            <v>0</v>
          </cell>
          <cell r="K161">
            <v>0</v>
          </cell>
          <cell r="L161">
            <v>0</v>
          </cell>
          <cell r="M161">
            <v>0</v>
          </cell>
          <cell r="N161">
            <v>0</v>
          </cell>
          <cell r="O161">
            <v>24</v>
          </cell>
        </row>
        <row r="162">
          <cell r="A162">
            <v>330056680</v>
          </cell>
          <cell r="B162" t="str">
            <v>ANTENNE d'AUTODIALYSE PBNA - LORMONT</v>
          </cell>
          <cell r="C162"/>
          <cell r="D162" t="str">
            <v>NON</v>
          </cell>
          <cell r="E162" t="str">
            <v>NON</v>
          </cell>
          <cell r="F162" t="str">
            <v>NON</v>
          </cell>
          <cell r="G162">
            <v>0</v>
          </cell>
          <cell r="H162">
            <v>0</v>
          </cell>
          <cell r="I162">
            <v>0</v>
          </cell>
          <cell r="J162">
            <v>0</v>
          </cell>
          <cell r="K162">
            <v>0</v>
          </cell>
          <cell r="L162">
            <v>0</v>
          </cell>
          <cell r="M162">
            <v>0</v>
          </cell>
          <cell r="N162">
            <v>0</v>
          </cell>
          <cell r="O162">
            <v>6</v>
          </cell>
        </row>
        <row r="163">
          <cell r="A163">
            <v>330057449</v>
          </cell>
          <cell r="B163" t="str">
            <v>ANTENNE AUTODIALYSE AURAD PINEUILH</v>
          </cell>
          <cell r="C163"/>
          <cell r="D163" t="str">
            <v>NON</v>
          </cell>
          <cell r="E163" t="str">
            <v>NON</v>
          </cell>
          <cell r="F163" t="str">
            <v>NON</v>
          </cell>
          <cell r="G163">
            <v>0</v>
          </cell>
          <cell r="H163">
            <v>0</v>
          </cell>
          <cell r="I163">
            <v>0</v>
          </cell>
          <cell r="J163">
            <v>0</v>
          </cell>
          <cell r="K163">
            <v>0</v>
          </cell>
          <cell r="L163">
            <v>0</v>
          </cell>
          <cell r="M163">
            <v>0</v>
          </cell>
          <cell r="N163">
            <v>0</v>
          </cell>
          <cell r="O163">
            <v>14</v>
          </cell>
        </row>
        <row r="164">
          <cell r="A164">
            <v>330057654</v>
          </cell>
          <cell r="B164" t="str">
            <v>KORIAN LES FLOTS</v>
          </cell>
          <cell r="C164"/>
          <cell r="D164" t="str">
            <v>NON</v>
          </cell>
          <cell r="E164" t="str">
            <v>NON</v>
          </cell>
          <cell r="F164" t="str">
            <v>NON</v>
          </cell>
          <cell r="G164">
            <v>60</v>
          </cell>
          <cell r="H164">
            <v>0</v>
          </cell>
          <cell r="I164">
            <v>0</v>
          </cell>
          <cell r="J164">
            <v>0</v>
          </cell>
          <cell r="K164">
            <v>60</v>
          </cell>
          <cell r="L164">
            <v>0</v>
          </cell>
          <cell r="M164">
            <v>0</v>
          </cell>
          <cell r="N164">
            <v>0</v>
          </cell>
          <cell r="O164">
            <v>0</v>
          </cell>
        </row>
        <row r="165">
          <cell r="A165">
            <v>330058355</v>
          </cell>
          <cell r="B165" t="str">
            <v>CH LIBOURNE - ANTENNE STE FOY LA GRANDE</v>
          </cell>
          <cell r="C165"/>
          <cell r="D165"/>
          <cell r="E165"/>
          <cell r="F165" t="str">
            <v>NON</v>
          </cell>
          <cell r="G165">
            <v>0</v>
          </cell>
          <cell r="H165">
            <v>0</v>
          </cell>
          <cell r="I165">
            <v>0</v>
          </cell>
          <cell r="J165">
            <v>0</v>
          </cell>
          <cell r="K165">
            <v>0</v>
          </cell>
          <cell r="L165">
            <v>0</v>
          </cell>
          <cell r="M165">
            <v>0</v>
          </cell>
          <cell r="N165">
            <v>0</v>
          </cell>
          <cell r="O165">
            <v>0</v>
          </cell>
        </row>
        <row r="166">
          <cell r="A166">
            <v>330780040</v>
          </cell>
          <cell r="B166" t="str">
            <v>NOUVELLE CLINIQUE BEL AIR</v>
          </cell>
          <cell r="C166" t="str">
            <v>OUI</v>
          </cell>
          <cell r="D166" t="str">
            <v>OUI</v>
          </cell>
          <cell r="E166" t="str">
            <v>OUI</v>
          </cell>
          <cell r="F166" t="str">
            <v>NON</v>
          </cell>
          <cell r="G166">
            <v>119</v>
          </cell>
          <cell r="H166">
            <v>119</v>
          </cell>
          <cell r="I166">
            <v>81</v>
          </cell>
          <cell r="J166">
            <v>38</v>
          </cell>
          <cell r="K166">
            <v>0</v>
          </cell>
          <cell r="L166">
            <v>0</v>
          </cell>
          <cell r="M166">
            <v>0</v>
          </cell>
          <cell r="N166">
            <v>0</v>
          </cell>
          <cell r="O166">
            <v>0</v>
          </cell>
        </row>
        <row r="167">
          <cell r="A167">
            <v>330780081</v>
          </cell>
          <cell r="B167" t="str">
            <v>CLINIQUE SAINT- AUGUSTIN</v>
          </cell>
          <cell r="C167" t="str">
            <v>OUI</v>
          </cell>
          <cell r="D167" t="str">
            <v>OUI</v>
          </cell>
          <cell r="E167" t="str">
            <v>OUI</v>
          </cell>
          <cell r="F167" t="str">
            <v>NON</v>
          </cell>
          <cell r="G167">
            <v>215</v>
          </cell>
          <cell r="H167">
            <v>200</v>
          </cell>
          <cell r="I167">
            <v>191</v>
          </cell>
          <cell r="J167">
            <v>9</v>
          </cell>
          <cell r="K167">
            <v>15</v>
          </cell>
          <cell r="L167">
            <v>0</v>
          </cell>
          <cell r="M167">
            <v>0</v>
          </cell>
          <cell r="N167">
            <v>0</v>
          </cell>
          <cell r="O167">
            <v>0</v>
          </cell>
        </row>
        <row r="168">
          <cell r="A168">
            <v>330780115</v>
          </cell>
          <cell r="B168" t="str">
            <v>CLINIQUE TIVOLI-DUCOS</v>
          </cell>
          <cell r="C168" t="str">
            <v>OUI</v>
          </cell>
          <cell r="D168" t="str">
            <v>OUI</v>
          </cell>
          <cell r="E168" t="str">
            <v>OUI</v>
          </cell>
          <cell r="F168" t="str">
            <v>OUI - AUTORISE</v>
          </cell>
          <cell r="G168">
            <v>147</v>
          </cell>
          <cell r="H168">
            <v>147</v>
          </cell>
          <cell r="I168">
            <v>120</v>
          </cell>
          <cell r="J168">
            <v>27</v>
          </cell>
          <cell r="K168">
            <v>0</v>
          </cell>
          <cell r="L168">
            <v>0</v>
          </cell>
          <cell r="M168">
            <v>0</v>
          </cell>
          <cell r="N168">
            <v>0</v>
          </cell>
          <cell r="O168">
            <v>0</v>
          </cell>
        </row>
        <row r="169">
          <cell r="A169">
            <v>330780206</v>
          </cell>
          <cell r="B169" t="str">
            <v>CLINIQUE D'ARCACHON</v>
          </cell>
          <cell r="C169" t="str">
            <v>OUI</v>
          </cell>
          <cell r="D169" t="str">
            <v>OUI</v>
          </cell>
          <cell r="E169" t="str">
            <v>OUI</v>
          </cell>
          <cell r="F169" t="str">
            <v>OUI - ASSOCIE</v>
          </cell>
          <cell r="G169">
            <v>90</v>
          </cell>
          <cell r="H169">
            <v>67</v>
          </cell>
          <cell r="I169">
            <v>47</v>
          </cell>
          <cell r="J169">
            <v>20</v>
          </cell>
          <cell r="K169">
            <v>23</v>
          </cell>
          <cell r="L169">
            <v>0</v>
          </cell>
          <cell r="M169">
            <v>0</v>
          </cell>
          <cell r="N169">
            <v>0</v>
          </cell>
          <cell r="O169">
            <v>0</v>
          </cell>
        </row>
        <row r="170">
          <cell r="A170">
            <v>330780255</v>
          </cell>
          <cell r="B170" t="str">
            <v>CLINIQUE CHIRURGICALE DU LIBOURNAIS</v>
          </cell>
          <cell r="C170" t="str">
            <v>OUI</v>
          </cell>
          <cell r="D170" t="str">
            <v>NON</v>
          </cell>
          <cell r="E170" t="str">
            <v>OUI</v>
          </cell>
          <cell r="F170" t="str">
            <v>NON</v>
          </cell>
          <cell r="G170">
            <v>73</v>
          </cell>
          <cell r="H170">
            <v>73</v>
          </cell>
          <cell r="I170">
            <v>54</v>
          </cell>
          <cell r="J170">
            <v>19</v>
          </cell>
          <cell r="K170">
            <v>0</v>
          </cell>
          <cell r="L170">
            <v>0</v>
          </cell>
          <cell r="M170">
            <v>0</v>
          </cell>
          <cell r="N170">
            <v>0</v>
          </cell>
          <cell r="O170">
            <v>0</v>
          </cell>
        </row>
        <row r="171">
          <cell r="A171">
            <v>330780263</v>
          </cell>
          <cell r="B171" t="str">
            <v>POLYCLINIQUE BORDEAUX RIVE DROITE</v>
          </cell>
          <cell r="C171" t="str">
            <v>OUI</v>
          </cell>
          <cell r="D171" t="str">
            <v>OUI</v>
          </cell>
          <cell r="E171" t="str">
            <v>OUI</v>
          </cell>
          <cell r="F171" t="str">
            <v>OUI - AUTORISE</v>
          </cell>
          <cell r="G171">
            <v>201</v>
          </cell>
          <cell r="H171">
            <v>189</v>
          </cell>
          <cell r="I171">
            <v>149</v>
          </cell>
          <cell r="J171">
            <v>40</v>
          </cell>
          <cell r="K171">
            <v>12</v>
          </cell>
          <cell r="L171">
            <v>0</v>
          </cell>
          <cell r="M171">
            <v>0</v>
          </cell>
          <cell r="N171">
            <v>0</v>
          </cell>
          <cell r="O171">
            <v>0</v>
          </cell>
        </row>
        <row r="172">
          <cell r="A172">
            <v>330780271</v>
          </cell>
          <cell r="B172" t="str">
            <v>CLINIQUE DU SPORT DE BORDEAUX MERIGNAC</v>
          </cell>
          <cell r="C172" t="str">
            <v>OUI</v>
          </cell>
          <cell r="D172" t="str">
            <v>NON</v>
          </cell>
          <cell r="E172" t="str">
            <v>OUI</v>
          </cell>
          <cell r="F172" t="str">
            <v>NON</v>
          </cell>
          <cell r="G172">
            <v>85</v>
          </cell>
          <cell r="H172">
            <v>85</v>
          </cell>
          <cell r="I172">
            <v>45</v>
          </cell>
          <cell r="J172">
            <v>40</v>
          </cell>
          <cell r="K172">
            <v>0</v>
          </cell>
          <cell r="L172">
            <v>0</v>
          </cell>
          <cell r="M172">
            <v>0</v>
          </cell>
          <cell r="N172">
            <v>0</v>
          </cell>
          <cell r="O172">
            <v>0</v>
          </cell>
        </row>
        <row r="173">
          <cell r="A173">
            <v>330780289</v>
          </cell>
          <cell r="B173" t="str">
            <v>HOPITAL DE JOUR L'OISEAU LYRE</v>
          </cell>
          <cell r="C173"/>
          <cell r="D173" t="str">
            <v>NON</v>
          </cell>
          <cell r="E173" t="str">
            <v>NON</v>
          </cell>
          <cell r="F173" t="str">
            <v>NON</v>
          </cell>
          <cell r="G173">
            <v>30</v>
          </cell>
          <cell r="H173">
            <v>0</v>
          </cell>
          <cell r="I173">
            <v>0</v>
          </cell>
          <cell r="J173">
            <v>0</v>
          </cell>
          <cell r="K173">
            <v>0</v>
          </cell>
          <cell r="L173">
            <v>30</v>
          </cell>
          <cell r="M173">
            <v>0</v>
          </cell>
          <cell r="N173">
            <v>0</v>
          </cell>
          <cell r="O173">
            <v>0</v>
          </cell>
        </row>
        <row r="174">
          <cell r="A174">
            <v>330780297</v>
          </cell>
          <cell r="B174" t="str">
            <v>CLINIQUE ANOUSTE</v>
          </cell>
          <cell r="C174" t="str">
            <v>OUI</v>
          </cell>
          <cell r="D174" t="str">
            <v>NON</v>
          </cell>
          <cell r="E174" t="str">
            <v>NON</v>
          </cell>
          <cell r="F174" t="str">
            <v>NON</v>
          </cell>
          <cell r="G174">
            <v>69</v>
          </cell>
          <cell r="H174">
            <v>0</v>
          </cell>
          <cell r="I174">
            <v>0</v>
          </cell>
          <cell r="J174">
            <v>0</v>
          </cell>
          <cell r="K174">
            <v>0</v>
          </cell>
          <cell r="L174">
            <v>69</v>
          </cell>
          <cell r="M174">
            <v>0</v>
          </cell>
          <cell r="N174">
            <v>0</v>
          </cell>
          <cell r="O174">
            <v>0</v>
          </cell>
        </row>
        <row r="175">
          <cell r="A175">
            <v>330780313</v>
          </cell>
          <cell r="B175" t="str">
            <v>MAISON DE SANTE LES PINS</v>
          </cell>
          <cell r="C175" t="str">
            <v>OUI</v>
          </cell>
          <cell r="D175" t="str">
            <v>NON</v>
          </cell>
          <cell r="E175" t="str">
            <v>NON</v>
          </cell>
          <cell r="F175" t="str">
            <v>NON</v>
          </cell>
          <cell r="G175">
            <v>79</v>
          </cell>
          <cell r="H175">
            <v>0</v>
          </cell>
          <cell r="I175">
            <v>0</v>
          </cell>
          <cell r="J175">
            <v>0</v>
          </cell>
          <cell r="K175">
            <v>0</v>
          </cell>
          <cell r="L175">
            <v>79</v>
          </cell>
          <cell r="M175">
            <v>0</v>
          </cell>
          <cell r="N175">
            <v>0</v>
          </cell>
          <cell r="O175">
            <v>0</v>
          </cell>
        </row>
        <row r="176">
          <cell r="A176">
            <v>330780321</v>
          </cell>
          <cell r="B176" t="str">
            <v>CLINIQUE BETHANIE</v>
          </cell>
          <cell r="C176" t="str">
            <v>OUI</v>
          </cell>
          <cell r="D176" t="str">
            <v>NON</v>
          </cell>
          <cell r="E176" t="str">
            <v>NON</v>
          </cell>
          <cell r="F176" t="str">
            <v>NON</v>
          </cell>
          <cell r="G176">
            <v>62</v>
          </cell>
          <cell r="H176">
            <v>0</v>
          </cell>
          <cell r="I176">
            <v>0</v>
          </cell>
          <cell r="J176">
            <v>0</v>
          </cell>
          <cell r="K176">
            <v>0</v>
          </cell>
          <cell r="L176">
            <v>62</v>
          </cell>
          <cell r="M176">
            <v>0</v>
          </cell>
          <cell r="N176">
            <v>0</v>
          </cell>
          <cell r="O176">
            <v>0</v>
          </cell>
        </row>
        <row r="177">
          <cell r="A177">
            <v>330780354</v>
          </cell>
          <cell r="B177" t="str">
            <v>POLYCLINIQUE BORDEAUX-CAUDERAN</v>
          </cell>
          <cell r="C177" t="str">
            <v>OUI</v>
          </cell>
          <cell r="D177" t="str">
            <v>OUI</v>
          </cell>
          <cell r="E177" t="str">
            <v>OUI</v>
          </cell>
          <cell r="F177" t="str">
            <v>NON</v>
          </cell>
          <cell r="G177">
            <v>77</v>
          </cell>
          <cell r="H177">
            <v>77</v>
          </cell>
          <cell r="I177">
            <v>67</v>
          </cell>
          <cell r="J177">
            <v>10</v>
          </cell>
          <cell r="K177">
            <v>0</v>
          </cell>
          <cell r="L177">
            <v>0</v>
          </cell>
          <cell r="M177">
            <v>0</v>
          </cell>
          <cell r="N177">
            <v>0</v>
          </cell>
          <cell r="O177">
            <v>0</v>
          </cell>
        </row>
        <row r="178">
          <cell r="A178">
            <v>330780370</v>
          </cell>
          <cell r="B178" t="str">
            <v>FONTAINES MONJOUS SSR</v>
          </cell>
          <cell r="C178"/>
          <cell r="D178" t="str">
            <v>NON</v>
          </cell>
          <cell r="E178" t="str">
            <v>NON</v>
          </cell>
          <cell r="F178" t="str">
            <v>NON</v>
          </cell>
          <cell r="G178">
            <v>40</v>
          </cell>
          <cell r="H178">
            <v>3</v>
          </cell>
          <cell r="I178">
            <v>0</v>
          </cell>
          <cell r="J178">
            <v>3</v>
          </cell>
          <cell r="K178">
            <v>37</v>
          </cell>
          <cell r="L178">
            <v>0</v>
          </cell>
          <cell r="M178">
            <v>0</v>
          </cell>
          <cell r="N178">
            <v>0</v>
          </cell>
          <cell r="O178">
            <v>0</v>
          </cell>
        </row>
        <row r="179">
          <cell r="A179">
            <v>330780446</v>
          </cell>
          <cell r="B179" t="str">
            <v>C.T.M.R. SAINT-AUGUSTIN</v>
          </cell>
          <cell r="C179" t="str">
            <v>OUI</v>
          </cell>
          <cell r="D179" t="str">
            <v>NON</v>
          </cell>
          <cell r="E179" t="str">
            <v>NON</v>
          </cell>
          <cell r="F179" t="str">
            <v>NON</v>
          </cell>
          <cell r="G179">
            <v>0</v>
          </cell>
          <cell r="H179">
            <v>0</v>
          </cell>
          <cell r="I179">
            <v>0</v>
          </cell>
          <cell r="J179">
            <v>0</v>
          </cell>
          <cell r="K179">
            <v>0</v>
          </cell>
          <cell r="L179">
            <v>0</v>
          </cell>
          <cell r="M179">
            <v>0</v>
          </cell>
          <cell r="N179">
            <v>0</v>
          </cell>
          <cell r="O179">
            <v>37</v>
          </cell>
        </row>
        <row r="180">
          <cell r="A180">
            <v>330780453</v>
          </cell>
          <cell r="B180" t="str">
            <v>Centre d'Hémodialyse - HOPITAL PRIVE SAINT-MARTIN</v>
          </cell>
          <cell r="C180"/>
          <cell r="D180" t="str">
            <v>NON</v>
          </cell>
          <cell r="E180" t="str">
            <v>NON</v>
          </cell>
          <cell r="F180" t="str">
            <v>NON</v>
          </cell>
          <cell r="G180">
            <v>0</v>
          </cell>
          <cell r="H180">
            <v>0</v>
          </cell>
          <cell r="I180">
            <v>0</v>
          </cell>
          <cell r="J180">
            <v>0</v>
          </cell>
          <cell r="K180">
            <v>0</v>
          </cell>
          <cell r="L180">
            <v>0</v>
          </cell>
          <cell r="M180">
            <v>0</v>
          </cell>
          <cell r="N180">
            <v>0</v>
          </cell>
          <cell r="O180">
            <v>30</v>
          </cell>
        </row>
        <row r="181">
          <cell r="A181">
            <v>330780461</v>
          </cell>
          <cell r="B181" t="str">
            <v>AURAD AQUITAINE</v>
          </cell>
          <cell r="C181" t="str">
            <v>OUI</v>
          </cell>
          <cell r="D181" t="str">
            <v>NON</v>
          </cell>
          <cell r="E181" t="str">
            <v>NON</v>
          </cell>
          <cell r="F181" t="str">
            <v>NON</v>
          </cell>
          <cell r="G181">
            <v>0</v>
          </cell>
          <cell r="H181">
            <v>0</v>
          </cell>
          <cell r="I181">
            <v>0</v>
          </cell>
          <cell r="J181">
            <v>0</v>
          </cell>
          <cell r="K181">
            <v>0</v>
          </cell>
          <cell r="L181">
            <v>0</v>
          </cell>
          <cell r="M181">
            <v>0</v>
          </cell>
          <cell r="N181">
            <v>0</v>
          </cell>
          <cell r="O181">
            <v>5</v>
          </cell>
        </row>
        <row r="182">
          <cell r="A182">
            <v>330780479</v>
          </cell>
          <cell r="B182" t="str">
            <v>POLYCLIN BORDEAUX-NORD AQUITAINE</v>
          </cell>
          <cell r="C182" t="str">
            <v>OUI</v>
          </cell>
          <cell r="D182" t="str">
            <v>OUI</v>
          </cell>
          <cell r="E182" t="str">
            <v>OUI</v>
          </cell>
          <cell r="F182" t="str">
            <v>OUI - AUTORISE</v>
          </cell>
          <cell r="G182">
            <v>302</v>
          </cell>
          <cell r="H182">
            <v>280</v>
          </cell>
          <cell r="I182">
            <v>238</v>
          </cell>
          <cell r="J182">
            <v>42</v>
          </cell>
          <cell r="K182">
            <v>22</v>
          </cell>
          <cell r="L182">
            <v>0</v>
          </cell>
          <cell r="M182">
            <v>0</v>
          </cell>
          <cell r="N182">
            <v>0</v>
          </cell>
          <cell r="O182">
            <v>0</v>
          </cell>
        </row>
        <row r="183">
          <cell r="A183">
            <v>330780487</v>
          </cell>
          <cell r="B183" t="str">
            <v>CLINIQUE OPHTALMOLOGIQUE THIERS</v>
          </cell>
          <cell r="C183" t="str">
            <v>OUI</v>
          </cell>
          <cell r="D183" t="str">
            <v>NON</v>
          </cell>
          <cell r="E183" t="str">
            <v>OUI</v>
          </cell>
          <cell r="F183" t="str">
            <v>NON</v>
          </cell>
          <cell r="G183">
            <v>47</v>
          </cell>
          <cell r="H183">
            <v>47</v>
          </cell>
          <cell r="I183">
            <v>20</v>
          </cell>
          <cell r="J183">
            <v>27</v>
          </cell>
          <cell r="K183">
            <v>0</v>
          </cell>
          <cell r="L183">
            <v>0</v>
          </cell>
          <cell r="M183">
            <v>0</v>
          </cell>
          <cell r="N183">
            <v>0</v>
          </cell>
          <cell r="O183">
            <v>0</v>
          </cell>
        </row>
        <row r="184">
          <cell r="A184">
            <v>330780495</v>
          </cell>
          <cell r="B184" t="str">
            <v>CLINIQUE MUTUALISTE DU MEDOC</v>
          </cell>
          <cell r="C184" t="str">
            <v>OUI</v>
          </cell>
          <cell r="D184" t="str">
            <v>OUI</v>
          </cell>
          <cell r="E184" t="str">
            <v>OUI</v>
          </cell>
          <cell r="F184" t="str">
            <v>OUI - ASSOCIE</v>
          </cell>
          <cell r="G184">
            <v>129</v>
          </cell>
          <cell r="H184">
            <v>102</v>
          </cell>
          <cell r="I184">
            <v>79</v>
          </cell>
          <cell r="J184">
            <v>23</v>
          </cell>
          <cell r="K184">
            <v>27</v>
          </cell>
          <cell r="L184">
            <v>0</v>
          </cell>
          <cell r="M184">
            <v>0</v>
          </cell>
          <cell r="N184">
            <v>0</v>
          </cell>
          <cell r="O184">
            <v>0</v>
          </cell>
        </row>
        <row r="185">
          <cell r="A185">
            <v>330780503</v>
          </cell>
          <cell r="B185" t="str">
            <v>HOPITAL PRIVE SAINT-MARTIN</v>
          </cell>
          <cell r="C185" t="str">
            <v>OUI</v>
          </cell>
          <cell r="D185" t="str">
            <v>OUI</v>
          </cell>
          <cell r="E185" t="str">
            <v>OUI</v>
          </cell>
          <cell r="F185" t="str">
            <v>NON</v>
          </cell>
          <cell r="G185">
            <v>258</v>
          </cell>
          <cell r="H185">
            <v>223</v>
          </cell>
          <cell r="I185">
            <v>198</v>
          </cell>
          <cell r="J185">
            <v>25</v>
          </cell>
          <cell r="K185">
            <v>35</v>
          </cell>
          <cell r="L185">
            <v>0</v>
          </cell>
          <cell r="M185">
            <v>0</v>
          </cell>
          <cell r="N185">
            <v>0</v>
          </cell>
          <cell r="O185">
            <v>0</v>
          </cell>
        </row>
        <row r="186">
          <cell r="A186">
            <v>330780511</v>
          </cell>
          <cell r="B186" t="str">
            <v>CLINIQUE SAINTE-ANNE</v>
          </cell>
          <cell r="C186" t="str">
            <v>OUI</v>
          </cell>
          <cell r="D186" t="str">
            <v>OUI</v>
          </cell>
          <cell r="E186" t="str">
            <v>OUI</v>
          </cell>
          <cell r="F186" t="str">
            <v>OUI - AUTORISE</v>
          </cell>
          <cell r="G186">
            <v>79</v>
          </cell>
          <cell r="H186">
            <v>79</v>
          </cell>
          <cell r="I186">
            <v>72</v>
          </cell>
          <cell r="J186">
            <v>7</v>
          </cell>
          <cell r="K186">
            <v>0</v>
          </cell>
          <cell r="L186">
            <v>0</v>
          </cell>
          <cell r="M186">
            <v>0</v>
          </cell>
          <cell r="N186">
            <v>0</v>
          </cell>
          <cell r="O186">
            <v>0</v>
          </cell>
        </row>
        <row r="187">
          <cell r="A187">
            <v>330780529</v>
          </cell>
          <cell r="B187" t="str">
            <v>CL MUTUALISTE DE PESSAC</v>
          </cell>
          <cell r="C187" t="str">
            <v>OUI</v>
          </cell>
          <cell r="D187" t="str">
            <v>OUI</v>
          </cell>
          <cell r="E187" t="str">
            <v>OUI</v>
          </cell>
          <cell r="F187" t="str">
            <v>OUI - ASSOCIE</v>
          </cell>
          <cell r="G187">
            <v>197</v>
          </cell>
          <cell r="H187">
            <v>177</v>
          </cell>
          <cell r="I187">
            <v>144</v>
          </cell>
          <cell r="J187">
            <v>33</v>
          </cell>
          <cell r="K187">
            <v>20</v>
          </cell>
          <cell r="L187">
            <v>0</v>
          </cell>
          <cell r="M187">
            <v>0</v>
          </cell>
          <cell r="N187">
            <v>0</v>
          </cell>
          <cell r="O187">
            <v>0</v>
          </cell>
        </row>
        <row r="188">
          <cell r="A188">
            <v>330780537</v>
          </cell>
          <cell r="B188" t="str">
            <v>CLINIQUE MED CHIR WALLERSTEIN</v>
          </cell>
          <cell r="C188" t="str">
            <v>OUI</v>
          </cell>
          <cell r="D188" t="str">
            <v>OUI</v>
          </cell>
          <cell r="E188" t="str">
            <v>OUI</v>
          </cell>
          <cell r="F188" t="str">
            <v>NON</v>
          </cell>
          <cell r="G188">
            <v>141</v>
          </cell>
          <cell r="H188">
            <v>141</v>
          </cell>
          <cell r="I188">
            <v>122</v>
          </cell>
          <cell r="J188">
            <v>19</v>
          </cell>
          <cell r="K188">
            <v>0</v>
          </cell>
          <cell r="L188">
            <v>0</v>
          </cell>
          <cell r="M188">
            <v>0</v>
          </cell>
          <cell r="N188">
            <v>0</v>
          </cell>
          <cell r="O188">
            <v>0</v>
          </cell>
        </row>
        <row r="189">
          <cell r="A189">
            <v>330780560</v>
          </cell>
          <cell r="B189" t="str">
            <v>CENTRE MEDICAL LA PIGNADA</v>
          </cell>
          <cell r="C189" t="str">
            <v>OUI</v>
          </cell>
          <cell r="D189" t="str">
            <v>NON</v>
          </cell>
          <cell r="E189" t="str">
            <v>NON</v>
          </cell>
          <cell r="F189" t="str">
            <v>NON</v>
          </cell>
          <cell r="G189">
            <v>60</v>
          </cell>
          <cell r="H189">
            <v>0</v>
          </cell>
          <cell r="I189">
            <v>0</v>
          </cell>
          <cell r="J189">
            <v>0</v>
          </cell>
          <cell r="K189">
            <v>60</v>
          </cell>
          <cell r="L189">
            <v>0</v>
          </cell>
          <cell r="M189">
            <v>0</v>
          </cell>
          <cell r="N189">
            <v>0</v>
          </cell>
          <cell r="O189">
            <v>0</v>
          </cell>
        </row>
        <row r="190">
          <cell r="A190">
            <v>330780636</v>
          </cell>
          <cell r="B190" t="str">
            <v>CSMI RENOVATION - CMP BORDEAUX-NORD</v>
          </cell>
          <cell r="C190"/>
          <cell r="D190" t="str">
            <v>NON</v>
          </cell>
          <cell r="E190" t="str">
            <v>NON</v>
          </cell>
          <cell r="F190" t="str">
            <v>NON</v>
          </cell>
          <cell r="G190">
            <v>0</v>
          </cell>
          <cell r="H190">
            <v>0</v>
          </cell>
          <cell r="I190">
            <v>0</v>
          </cell>
          <cell r="J190">
            <v>0</v>
          </cell>
          <cell r="K190">
            <v>0</v>
          </cell>
          <cell r="L190">
            <v>0</v>
          </cell>
          <cell r="M190">
            <v>0</v>
          </cell>
          <cell r="N190">
            <v>0</v>
          </cell>
          <cell r="O190">
            <v>0</v>
          </cell>
        </row>
        <row r="191">
          <cell r="A191">
            <v>330780719</v>
          </cell>
          <cell r="B191" t="str">
            <v>KORIAN HAUTERIVE</v>
          </cell>
          <cell r="C191" t="str">
            <v>OUI</v>
          </cell>
          <cell r="D191" t="str">
            <v>NON</v>
          </cell>
          <cell r="E191" t="str">
            <v>NON</v>
          </cell>
          <cell r="F191" t="str">
            <v>NON</v>
          </cell>
          <cell r="G191">
            <v>70</v>
          </cell>
          <cell r="H191">
            <v>0</v>
          </cell>
          <cell r="I191">
            <v>0</v>
          </cell>
          <cell r="J191">
            <v>0</v>
          </cell>
          <cell r="K191">
            <v>70</v>
          </cell>
          <cell r="L191">
            <v>0</v>
          </cell>
          <cell r="M191">
            <v>0</v>
          </cell>
          <cell r="N191">
            <v>0</v>
          </cell>
          <cell r="O191">
            <v>0</v>
          </cell>
        </row>
        <row r="192">
          <cell r="A192">
            <v>330780735</v>
          </cell>
          <cell r="B192" t="str">
            <v>KORIAN L'AQUITANIA</v>
          </cell>
          <cell r="C192"/>
          <cell r="D192" t="str">
            <v>NON</v>
          </cell>
          <cell r="E192" t="str">
            <v>NON</v>
          </cell>
          <cell r="F192" t="str">
            <v>NON</v>
          </cell>
          <cell r="G192">
            <v>45</v>
          </cell>
          <cell r="H192">
            <v>0</v>
          </cell>
          <cell r="I192">
            <v>0</v>
          </cell>
          <cell r="J192">
            <v>0</v>
          </cell>
          <cell r="K192">
            <v>45</v>
          </cell>
          <cell r="L192">
            <v>0</v>
          </cell>
          <cell r="M192">
            <v>0</v>
          </cell>
          <cell r="N192">
            <v>0</v>
          </cell>
          <cell r="O192">
            <v>0</v>
          </cell>
        </row>
        <row r="193">
          <cell r="A193">
            <v>330780743</v>
          </cell>
          <cell r="B193" t="str">
            <v>CSSR CHÂTEAUNEUF</v>
          </cell>
          <cell r="C193" t="str">
            <v>OUI</v>
          </cell>
          <cell r="D193" t="str">
            <v>NON</v>
          </cell>
          <cell r="E193" t="str">
            <v>NON</v>
          </cell>
          <cell r="F193" t="str">
            <v>NON</v>
          </cell>
          <cell r="G193">
            <v>117</v>
          </cell>
          <cell r="H193">
            <v>0</v>
          </cell>
          <cell r="I193">
            <v>0</v>
          </cell>
          <cell r="J193">
            <v>0</v>
          </cell>
          <cell r="K193">
            <v>117</v>
          </cell>
          <cell r="L193">
            <v>0</v>
          </cell>
          <cell r="M193">
            <v>0</v>
          </cell>
          <cell r="N193">
            <v>0</v>
          </cell>
          <cell r="O193">
            <v>0</v>
          </cell>
        </row>
        <row r="194">
          <cell r="A194">
            <v>330780750</v>
          </cell>
          <cell r="B194" t="str">
            <v>CSSR LES LAURIERS</v>
          </cell>
          <cell r="C194" t="str">
            <v>OUI</v>
          </cell>
          <cell r="D194" t="str">
            <v>NON</v>
          </cell>
          <cell r="E194" t="str">
            <v>NON</v>
          </cell>
          <cell r="F194" t="str">
            <v>NON</v>
          </cell>
          <cell r="G194">
            <v>148</v>
          </cell>
          <cell r="H194">
            <v>0</v>
          </cell>
          <cell r="I194">
            <v>0</v>
          </cell>
          <cell r="J194">
            <v>0</v>
          </cell>
          <cell r="K194">
            <v>148</v>
          </cell>
          <cell r="L194">
            <v>0</v>
          </cell>
          <cell r="M194">
            <v>0</v>
          </cell>
          <cell r="N194">
            <v>0</v>
          </cell>
          <cell r="O194">
            <v>0</v>
          </cell>
        </row>
        <row r="195">
          <cell r="A195">
            <v>330780776</v>
          </cell>
          <cell r="B195" t="str">
            <v>clinique les HORIZONS</v>
          </cell>
          <cell r="C195" t="str">
            <v>OUI</v>
          </cell>
          <cell r="D195" t="str">
            <v>NON</v>
          </cell>
          <cell r="E195" t="str">
            <v>NON</v>
          </cell>
          <cell r="F195" t="str">
            <v>NON</v>
          </cell>
          <cell r="G195">
            <v>78</v>
          </cell>
          <cell r="H195">
            <v>0</v>
          </cell>
          <cell r="I195">
            <v>0</v>
          </cell>
          <cell r="J195">
            <v>0</v>
          </cell>
          <cell r="K195">
            <v>0</v>
          </cell>
          <cell r="L195">
            <v>78</v>
          </cell>
          <cell r="M195">
            <v>0</v>
          </cell>
          <cell r="N195">
            <v>0</v>
          </cell>
          <cell r="O195">
            <v>0</v>
          </cell>
        </row>
        <row r="196">
          <cell r="A196">
            <v>330781121</v>
          </cell>
          <cell r="B196" t="str">
            <v>CHATEAU RAUZE - LADAPT</v>
          </cell>
          <cell r="C196"/>
          <cell r="D196" t="str">
            <v>NON</v>
          </cell>
          <cell r="E196" t="str">
            <v>NON</v>
          </cell>
          <cell r="F196" t="str">
            <v>NON</v>
          </cell>
          <cell r="G196">
            <v>56</v>
          </cell>
          <cell r="H196">
            <v>0</v>
          </cell>
          <cell r="I196">
            <v>0</v>
          </cell>
          <cell r="J196">
            <v>0</v>
          </cell>
          <cell r="K196">
            <v>56</v>
          </cell>
          <cell r="L196">
            <v>0</v>
          </cell>
          <cell r="M196">
            <v>0</v>
          </cell>
          <cell r="N196">
            <v>0</v>
          </cell>
          <cell r="O196">
            <v>0</v>
          </cell>
        </row>
        <row r="197">
          <cell r="A197">
            <v>330781139</v>
          </cell>
          <cell r="B197" t="str">
            <v>CRF LA TOUR DE GASSIES</v>
          </cell>
          <cell r="C197" t="str">
            <v>OUI</v>
          </cell>
          <cell r="D197" t="str">
            <v>NON</v>
          </cell>
          <cell r="E197" t="str">
            <v>NON</v>
          </cell>
          <cell r="F197" t="str">
            <v>NON</v>
          </cell>
          <cell r="G197">
            <v>242</v>
          </cell>
          <cell r="H197">
            <v>2</v>
          </cell>
          <cell r="I197">
            <v>0</v>
          </cell>
          <cell r="J197">
            <v>2</v>
          </cell>
          <cell r="K197">
            <v>240</v>
          </cell>
          <cell r="L197">
            <v>0</v>
          </cell>
          <cell r="M197">
            <v>0</v>
          </cell>
          <cell r="N197">
            <v>0</v>
          </cell>
          <cell r="O197">
            <v>0</v>
          </cell>
        </row>
        <row r="198">
          <cell r="A198">
            <v>330781154</v>
          </cell>
          <cell r="B198" t="str">
            <v>KORIAN LES GRANDS CHENES</v>
          </cell>
          <cell r="C198" t="str">
            <v>OUI</v>
          </cell>
          <cell r="D198" t="str">
            <v>NON</v>
          </cell>
          <cell r="E198" t="str">
            <v>NON</v>
          </cell>
          <cell r="F198" t="str">
            <v>NON</v>
          </cell>
          <cell r="G198">
            <v>193</v>
          </cell>
          <cell r="H198">
            <v>0</v>
          </cell>
          <cell r="I198">
            <v>0</v>
          </cell>
          <cell r="J198">
            <v>0</v>
          </cell>
          <cell r="K198">
            <v>193</v>
          </cell>
          <cell r="L198">
            <v>0</v>
          </cell>
          <cell r="M198">
            <v>0</v>
          </cell>
          <cell r="N198">
            <v>0</v>
          </cell>
          <cell r="O198">
            <v>0</v>
          </cell>
        </row>
        <row r="199">
          <cell r="A199">
            <v>330781170</v>
          </cell>
          <cell r="B199" t="str">
            <v>CENTRE READAPT PASTEUR - RENOVATION</v>
          </cell>
          <cell r="C199"/>
          <cell r="D199" t="str">
            <v>NON</v>
          </cell>
          <cell r="E199" t="str">
            <v>NON</v>
          </cell>
          <cell r="F199" t="str">
            <v>NON</v>
          </cell>
          <cell r="G199">
            <v>44</v>
          </cell>
          <cell r="H199">
            <v>0</v>
          </cell>
          <cell r="I199">
            <v>0</v>
          </cell>
          <cell r="J199">
            <v>0</v>
          </cell>
          <cell r="K199">
            <v>0</v>
          </cell>
          <cell r="L199">
            <v>44</v>
          </cell>
          <cell r="M199">
            <v>0</v>
          </cell>
          <cell r="N199">
            <v>0</v>
          </cell>
          <cell r="O199">
            <v>0</v>
          </cell>
        </row>
        <row r="200">
          <cell r="A200">
            <v>330781188</v>
          </cell>
          <cell r="B200" t="str">
            <v>CRPS LA TOUR DE GASSIES</v>
          </cell>
          <cell r="C200"/>
          <cell r="D200" t="str">
            <v>NON</v>
          </cell>
          <cell r="E200" t="str">
            <v>NON</v>
          </cell>
          <cell r="F200" t="str">
            <v>NON</v>
          </cell>
          <cell r="G200">
            <v>50</v>
          </cell>
          <cell r="H200">
            <v>0</v>
          </cell>
          <cell r="I200">
            <v>0</v>
          </cell>
          <cell r="J200">
            <v>0</v>
          </cell>
          <cell r="K200">
            <v>0</v>
          </cell>
          <cell r="L200">
            <v>50</v>
          </cell>
          <cell r="M200">
            <v>0</v>
          </cell>
          <cell r="N200">
            <v>0</v>
          </cell>
          <cell r="O200">
            <v>0</v>
          </cell>
        </row>
        <row r="201">
          <cell r="A201">
            <v>330781303</v>
          </cell>
          <cell r="B201" t="str">
            <v>HIA ROBERT PICQUE</v>
          </cell>
          <cell r="C201" t="str">
            <v>OUI</v>
          </cell>
          <cell r="D201" t="str">
            <v>OUI</v>
          </cell>
          <cell r="E201" t="str">
            <v>OUI</v>
          </cell>
          <cell r="F201" t="str">
            <v>OUI - AUTORISE</v>
          </cell>
          <cell r="G201">
            <v>148</v>
          </cell>
          <cell r="H201">
            <v>114</v>
          </cell>
          <cell r="I201">
            <v>102</v>
          </cell>
          <cell r="J201">
            <v>12</v>
          </cell>
          <cell r="K201">
            <v>18</v>
          </cell>
          <cell r="L201">
            <v>16</v>
          </cell>
          <cell r="M201">
            <v>0</v>
          </cell>
          <cell r="N201">
            <v>0</v>
          </cell>
          <cell r="O201">
            <v>0</v>
          </cell>
        </row>
        <row r="202">
          <cell r="A202">
            <v>330781337</v>
          </cell>
          <cell r="B202" t="str">
            <v>HOPITAL XAVIER ARNOZAN</v>
          </cell>
          <cell r="C202"/>
          <cell r="D202" t="str">
            <v>OUI</v>
          </cell>
          <cell r="E202" t="str">
            <v>OUI</v>
          </cell>
          <cell r="F202" t="str">
            <v>NON</v>
          </cell>
          <cell r="G202">
            <v>275</v>
          </cell>
          <cell r="H202">
            <v>75</v>
          </cell>
          <cell r="I202">
            <v>71</v>
          </cell>
          <cell r="J202">
            <v>4</v>
          </cell>
          <cell r="K202">
            <v>80</v>
          </cell>
          <cell r="L202">
            <v>0</v>
          </cell>
          <cell r="M202">
            <v>0</v>
          </cell>
          <cell r="N202">
            <v>120</v>
          </cell>
          <cell r="O202">
            <v>0</v>
          </cell>
        </row>
        <row r="203">
          <cell r="A203">
            <v>330783648</v>
          </cell>
          <cell r="B203" t="str">
            <v xml:space="preserve">CHU BORDEAUX </v>
          </cell>
          <cell r="C203" t="str">
            <v>OUI</v>
          </cell>
          <cell r="D203" t="str">
            <v>OUI</v>
          </cell>
          <cell r="E203" t="str">
            <v>OUI</v>
          </cell>
          <cell r="F203" t="str">
            <v>OUI - AUTORISE</v>
          </cell>
          <cell r="G203">
            <v>2633</v>
          </cell>
          <cell r="H203">
            <v>2568</v>
          </cell>
          <cell r="I203">
            <v>2301</v>
          </cell>
          <cell r="J203">
            <v>267</v>
          </cell>
          <cell r="K203">
            <v>50</v>
          </cell>
          <cell r="L203">
            <v>15</v>
          </cell>
          <cell r="M203">
            <v>0</v>
          </cell>
          <cell r="N203">
            <v>0</v>
          </cell>
          <cell r="O203">
            <v>40</v>
          </cell>
        </row>
        <row r="204">
          <cell r="A204"/>
          <cell r="B204" t="str">
            <v>HOPITAL DE HAUT LEVEQUE</v>
          </cell>
          <cell r="C204" t="str">
            <v>OUI</v>
          </cell>
          <cell r="D204" t="str">
            <v>OUI</v>
          </cell>
          <cell r="E204" t="str">
            <v>OUI</v>
          </cell>
          <cell r="F204" t="str">
            <v>OUI - AUTORISE</v>
          </cell>
          <cell r="G204">
            <v>717</v>
          </cell>
          <cell r="H204">
            <v>713</v>
          </cell>
          <cell r="I204">
            <v>654</v>
          </cell>
          <cell r="J204">
            <v>59</v>
          </cell>
          <cell r="K204">
            <v>4</v>
          </cell>
          <cell r="L204">
            <v>0</v>
          </cell>
          <cell r="M204">
            <v>0</v>
          </cell>
          <cell r="N204">
            <v>0</v>
          </cell>
          <cell r="O204">
            <v>0</v>
          </cell>
        </row>
        <row r="205">
          <cell r="A205">
            <v>330781352</v>
          </cell>
          <cell r="B205" t="str">
            <v>HOPITAL ST ANDRE</v>
          </cell>
          <cell r="C205" t="str">
            <v>OUI</v>
          </cell>
          <cell r="D205" t="str">
            <v>OUI</v>
          </cell>
          <cell r="E205" t="str">
            <v>OUI</v>
          </cell>
          <cell r="F205" t="str">
            <v>OUI - AUTORISE</v>
          </cell>
          <cell r="G205">
            <v>418</v>
          </cell>
          <cell r="H205">
            <v>418</v>
          </cell>
          <cell r="I205">
            <v>353</v>
          </cell>
          <cell r="J205">
            <v>65</v>
          </cell>
          <cell r="K205">
            <v>0</v>
          </cell>
          <cell r="L205">
            <v>0</v>
          </cell>
          <cell r="M205">
            <v>0</v>
          </cell>
          <cell r="N205">
            <v>0</v>
          </cell>
          <cell r="O205">
            <v>0</v>
          </cell>
        </row>
        <row r="206">
          <cell r="A206">
            <v>330781360</v>
          </cell>
          <cell r="B206" t="str">
            <v>CHU PELLEGRIN</v>
          </cell>
          <cell r="C206" t="str">
            <v>OUI</v>
          </cell>
          <cell r="D206" t="str">
            <v>OUI</v>
          </cell>
          <cell r="E206" t="str">
            <v>OUI</v>
          </cell>
          <cell r="F206" t="str">
            <v>OUI - AUTORISE</v>
          </cell>
          <cell r="G206">
            <v>1454</v>
          </cell>
          <cell r="H206">
            <v>1408</v>
          </cell>
          <cell r="I206">
            <v>1271</v>
          </cell>
          <cell r="J206">
            <v>137</v>
          </cell>
          <cell r="K206">
            <v>46</v>
          </cell>
          <cell r="L206">
            <v>0</v>
          </cell>
          <cell r="M206">
            <v>0</v>
          </cell>
          <cell r="N206">
            <v>0</v>
          </cell>
          <cell r="O206">
            <v>40</v>
          </cell>
        </row>
        <row r="207">
          <cell r="A207">
            <v>330802752</v>
          </cell>
          <cell r="B207" t="str">
            <v>CENTRE JEAN ABADIE - CHU</v>
          </cell>
          <cell r="C207"/>
          <cell r="D207" t="str">
            <v>NON</v>
          </cell>
          <cell r="E207" t="str">
            <v>NON</v>
          </cell>
          <cell r="F207" t="str">
            <v>NON</v>
          </cell>
          <cell r="G207">
            <v>44</v>
          </cell>
          <cell r="H207">
            <v>29</v>
          </cell>
          <cell r="I207">
            <v>23</v>
          </cell>
          <cell r="J207">
            <v>6</v>
          </cell>
          <cell r="K207">
            <v>0</v>
          </cell>
          <cell r="L207">
            <v>15</v>
          </cell>
          <cell r="M207">
            <v>0</v>
          </cell>
          <cell r="N207">
            <v>0</v>
          </cell>
          <cell r="O207">
            <v>0</v>
          </cell>
        </row>
        <row r="208">
          <cell r="A208">
            <v>330781402</v>
          </cell>
          <cell r="B208" t="str">
            <v>POLYCLINIQUE BORDEAUX-TONDU</v>
          </cell>
          <cell r="C208" t="str">
            <v>OUI</v>
          </cell>
          <cell r="D208" t="str">
            <v>OUI</v>
          </cell>
          <cell r="E208" t="str">
            <v>OUI</v>
          </cell>
          <cell r="F208" t="str">
            <v>OUI - ASSOCIE</v>
          </cell>
          <cell r="G208">
            <v>150</v>
          </cell>
          <cell r="H208">
            <v>111</v>
          </cell>
          <cell r="I208">
            <v>78</v>
          </cell>
          <cell r="J208">
            <v>33</v>
          </cell>
          <cell r="K208">
            <v>39</v>
          </cell>
          <cell r="L208">
            <v>0</v>
          </cell>
          <cell r="M208">
            <v>0</v>
          </cell>
          <cell r="N208">
            <v>0</v>
          </cell>
          <cell r="O208">
            <v>0</v>
          </cell>
        </row>
        <row r="209">
          <cell r="A209">
            <v>330781626</v>
          </cell>
          <cell r="B209" t="str">
            <v>Clinique La Rose des Sables</v>
          </cell>
          <cell r="C209" t="str">
            <v>OUI</v>
          </cell>
          <cell r="D209" t="str">
            <v>NON</v>
          </cell>
          <cell r="E209" t="str">
            <v>NON</v>
          </cell>
          <cell r="F209" t="str">
            <v>NON</v>
          </cell>
          <cell r="G209">
            <v>50</v>
          </cell>
          <cell r="H209">
            <v>0</v>
          </cell>
          <cell r="I209">
            <v>0</v>
          </cell>
          <cell r="J209">
            <v>0</v>
          </cell>
          <cell r="K209">
            <v>50</v>
          </cell>
          <cell r="L209">
            <v>0</v>
          </cell>
          <cell r="M209">
            <v>0</v>
          </cell>
          <cell r="N209">
            <v>0</v>
          </cell>
          <cell r="O209">
            <v>0</v>
          </cell>
        </row>
        <row r="210">
          <cell r="A210">
            <v>330781691</v>
          </cell>
          <cell r="B210" t="str">
            <v>ASSOCIATION LAIQUE DU PRADO</v>
          </cell>
          <cell r="C210"/>
          <cell r="D210" t="str">
            <v>NON</v>
          </cell>
          <cell r="E210" t="str">
            <v>NON</v>
          </cell>
          <cell r="F210" t="str">
            <v>NON</v>
          </cell>
          <cell r="G210">
            <v>0</v>
          </cell>
          <cell r="H210">
            <v>0</v>
          </cell>
          <cell r="I210">
            <v>0</v>
          </cell>
          <cell r="J210">
            <v>0</v>
          </cell>
          <cell r="K210">
            <v>0</v>
          </cell>
          <cell r="L210">
            <v>0</v>
          </cell>
          <cell r="M210">
            <v>0</v>
          </cell>
          <cell r="N210">
            <v>0</v>
          </cell>
          <cell r="O210">
            <v>0</v>
          </cell>
        </row>
        <row r="211">
          <cell r="A211">
            <v>330782350</v>
          </cell>
          <cell r="B211" t="str">
            <v>CENTRE PSYCHOTHERAPIQUE LES PLATANES</v>
          </cell>
          <cell r="C211"/>
          <cell r="D211" t="str">
            <v>NON</v>
          </cell>
          <cell r="E211" t="str">
            <v>NON</v>
          </cell>
          <cell r="F211" t="str">
            <v>NON</v>
          </cell>
          <cell r="G211">
            <v>35</v>
          </cell>
          <cell r="H211">
            <v>0</v>
          </cell>
          <cell r="I211">
            <v>0</v>
          </cell>
          <cell r="J211">
            <v>0</v>
          </cell>
          <cell r="K211">
            <v>0</v>
          </cell>
          <cell r="L211">
            <v>35</v>
          </cell>
          <cell r="M211">
            <v>0</v>
          </cell>
          <cell r="N211">
            <v>0</v>
          </cell>
          <cell r="O211">
            <v>0</v>
          </cell>
        </row>
        <row r="212">
          <cell r="A212">
            <v>330782582</v>
          </cell>
          <cell r="B212" t="str">
            <v>POLYCLINIQUE JEAN VILLAR</v>
          </cell>
          <cell r="C212" t="str">
            <v>OUI</v>
          </cell>
          <cell r="D212" t="str">
            <v>OUI</v>
          </cell>
          <cell r="E212" t="str">
            <v>OUI</v>
          </cell>
          <cell r="F212" t="str">
            <v>OUI - ASSOCIE</v>
          </cell>
          <cell r="G212">
            <v>236</v>
          </cell>
          <cell r="H212">
            <v>236</v>
          </cell>
          <cell r="I212">
            <v>205</v>
          </cell>
          <cell r="J212">
            <v>31</v>
          </cell>
          <cell r="K212">
            <v>0</v>
          </cell>
          <cell r="L212">
            <v>0</v>
          </cell>
          <cell r="M212">
            <v>0</v>
          </cell>
          <cell r="N212">
            <v>0</v>
          </cell>
          <cell r="O212">
            <v>0</v>
          </cell>
        </row>
        <row r="213">
          <cell r="A213">
            <v>330783374</v>
          </cell>
          <cell r="B213" t="str">
            <v>CENTRE D'HEMODIALYSE PBNA</v>
          </cell>
          <cell r="C213"/>
          <cell r="D213" t="str">
            <v>NON</v>
          </cell>
          <cell r="E213" t="str">
            <v>NON</v>
          </cell>
          <cell r="F213" t="str">
            <v>NON</v>
          </cell>
          <cell r="G213">
            <v>0</v>
          </cell>
          <cell r="H213">
            <v>0</v>
          </cell>
          <cell r="I213">
            <v>0</v>
          </cell>
          <cell r="J213">
            <v>0</v>
          </cell>
          <cell r="K213">
            <v>0</v>
          </cell>
          <cell r="L213">
            <v>0</v>
          </cell>
          <cell r="M213">
            <v>0</v>
          </cell>
          <cell r="N213">
            <v>0</v>
          </cell>
          <cell r="O213">
            <v>41</v>
          </cell>
        </row>
        <row r="214">
          <cell r="A214">
            <v>330783614</v>
          </cell>
          <cell r="B214" t="str">
            <v>HOPITAL DE JOUR DU PARC - RENOVATION</v>
          </cell>
          <cell r="C214"/>
          <cell r="D214" t="str">
            <v>NON</v>
          </cell>
          <cell r="E214" t="str">
            <v>NON</v>
          </cell>
          <cell r="F214" t="str">
            <v>NON</v>
          </cell>
          <cell r="G214">
            <v>47</v>
          </cell>
          <cell r="H214">
            <v>0</v>
          </cell>
          <cell r="I214">
            <v>0</v>
          </cell>
          <cell r="J214">
            <v>0</v>
          </cell>
          <cell r="K214">
            <v>0</v>
          </cell>
          <cell r="L214">
            <v>47</v>
          </cell>
          <cell r="M214">
            <v>0</v>
          </cell>
          <cell r="N214">
            <v>0</v>
          </cell>
          <cell r="O214">
            <v>0</v>
          </cell>
        </row>
        <row r="215">
          <cell r="A215">
            <v>330783721</v>
          </cell>
          <cell r="B215" t="str">
            <v>HOPITAL GARDEROSE</v>
          </cell>
          <cell r="C215"/>
          <cell r="D215" t="str">
            <v>NON</v>
          </cell>
          <cell r="E215" t="str">
            <v>NON</v>
          </cell>
          <cell r="F215" t="str">
            <v>NON</v>
          </cell>
          <cell r="G215">
            <v>276</v>
          </cell>
          <cell r="H215">
            <v>0</v>
          </cell>
          <cell r="I215">
            <v>0</v>
          </cell>
          <cell r="J215">
            <v>0</v>
          </cell>
          <cell r="K215">
            <v>71</v>
          </cell>
          <cell r="L215">
            <v>205</v>
          </cell>
          <cell r="M215">
            <v>0</v>
          </cell>
          <cell r="N215">
            <v>0</v>
          </cell>
          <cell r="O215">
            <v>0</v>
          </cell>
        </row>
        <row r="216">
          <cell r="A216">
            <v>330783960</v>
          </cell>
          <cell r="B216" t="str">
            <v>ETABLISSEMENT DE SANTE MENTALE MGEN DE BORDEAUX</v>
          </cell>
          <cell r="C216" t="str">
            <v>OUI</v>
          </cell>
          <cell r="D216" t="str">
            <v>NON</v>
          </cell>
          <cell r="E216" t="str">
            <v>NON</v>
          </cell>
          <cell r="F216" t="str">
            <v>NON</v>
          </cell>
          <cell r="G216">
            <v>62</v>
          </cell>
          <cell r="H216">
            <v>0</v>
          </cell>
          <cell r="I216">
            <v>0</v>
          </cell>
          <cell r="J216">
            <v>0</v>
          </cell>
          <cell r="K216">
            <v>0</v>
          </cell>
          <cell r="L216">
            <v>62</v>
          </cell>
          <cell r="M216">
            <v>0</v>
          </cell>
          <cell r="N216">
            <v>0</v>
          </cell>
          <cell r="O216">
            <v>0</v>
          </cell>
        </row>
        <row r="217">
          <cell r="A217">
            <v>330785064</v>
          </cell>
          <cell r="B217" t="str">
            <v>OREAG</v>
          </cell>
          <cell r="C217"/>
          <cell r="D217" t="str">
            <v>NON</v>
          </cell>
          <cell r="E217" t="str">
            <v>NON</v>
          </cell>
          <cell r="F217" t="str">
            <v>NON</v>
          </cell>
          <cell r="G217">
            <v>0</v>
          </cell>
          <cell r="H217">
            <v>0</v>
          </cell>
          <cell r="I217">
            <v>0</v>
          </cell>
          <cell r="J217">
            <v>0</v>
          </cell>
          <cell r="K217">
            <v>0</v>
          </cell>
          <cell r="L217">
            <v>0</v>
          </cell>
          <cell r="M217">
            <v>0</v>
          </cell>
          <cell r="N217">
            <v>0</v>
          </cell>
          <cell r="O217">
            <v>0</v>
          </cell>
        </row>
        <row r="218">
          <cell r="A218">
            <v>330791641</v>
          </cell>
          <cell r="B218" t="str">
            <v>USLD LES ARBOUSIERS</v>
          </cell>
          <cell r="C218"/>
          <cell r="D218" t="str">
            <v>NON</v>
          </cell>
          <cell r="E218" t="str">
            <v>NON</v>
          </cell>
          <cell r="F218" t="str">
            <v>NON</v>
          </cell>
          <cell r="G218">
            <v>80</v>
          </cell>
          <cell r="H218">
            <v>0</v>
          </cell>
          <cell r="I218">
            <v>0</v>
          </cell>
          <cell r="J218">
            <v>0</v>
          </cell>
          <cell r="K218">
            <v>0</v>
          </cell>
          <cell r="L218">
            <v>0</v>
          </cell>
          <cell r="M218">
            <v>0</v>
          </cell>
          <cell r="N218">
            <v>80</v>
          </cell>
          <cell r="O218">
            <v>0</v>
          </cell>
        </row>
        <row r="219">
          <cell r="A219">
            <v>330795295</v>
          </cell>
          <cell r="B219" t="str">
            <v>Antenne d'autodialyse CADDD - SAINT PIERRE DE MONS</v>
          </cell>
          <cell r="C219"/>
          <cell r="D219" t="str">
            <v>NON</v>
          </cell>
          <cell r="E219" t="str">
            <v>NON</v>
          </cell>
          <cell r="F219" t="str">
            <v>NON</v>
          </cell>
          <cell r="G219">
            <v>0</v>
          </cell>
          <cell r="H219">
            <v>0</v>
          </cell>
          <cell r="I219">
            <v>0</v>
          </cell>
          <cell r="J219">
            <v>0</v>
          </cell>
          <cell r="K219">
            <v>0</v>
          </cell>
          <cell r="L219">
            <v>0</v>
          </cell>
          <cell r="M219">
            <v>0</v>
          </cell>
          <cell r="N219">
            <v>0</v>
          </cell>
          <cell r="O219">
            <v>10</v>
          </cell>
        </row>
        <row r="220">
          <cell r="A220">
            <v>330795303</v>
          </cell>
          <cell r="B220" t="str">
            <v>Antenne d'autodialyse CADDD - CENON</v>
          </cell>
          <cell r="C220"/>
          <cell r="D220" t="str">
            <v>NON</v>
          </cell>
          <cell r="E220" t="str">
            <v>NON</v>
          </cell>
          <cell r="F220" t="str">
            <v>NON</v>
          </cell>
          <cell r="G220">
            <v>0</v>
          </cell>
          <cell r="H220">
            <v>0</v>
          </cell>
          <cell r="I220">
            <v>0</v>
          </cell>
          <cell r="J220">
            <v>0</v>
          </cell>
          <cell r="K220">
            <v>0</v>
          </cell>
          <cell r="L220">
            <v>0</v>
          </cell>
          <cell r="M220">
            <v>0</v>
          </cell>
          <cell r="N220">
            <v>0</v>
          </cell>
          <cell r="O220">
            <v>9</v>
          </cell>
        </row>
        <row r="221">
          <cell r="A221">
            <v>330802364</v>
          </cell>
          <cell r="B221" t="str">
            <v>Antenne d'autodialyse CADDD - ARCACHON</v>
          </cell>
          <cell r="C221"/>
          <cell r="D221" t="str">
            <v>NON</v>
          </cell>
          <cell r="E221" t="str">
            <v>NON</v>
          </cell>
          <cell r="F221" t="str">
            <v>NON</v>
          </cell>
          <cell r="G221">
            <v>0</v>
          </cell>
          <cell r="H221">
            <v>0</v>
          </cell>
          <cell r="I221">
            <v>0</v>
          </cell>
          <cell r="J221">
            <v>0</v>
          </cell>
          <cell r="K221">
            <v>0</v>
          </cell>
          <cell r="L221">
            <v>0</v>
          </cell>
          <cell r="M221">
            <v>0</v>
          </cell>
          <cell r="N221">
            <v>0</v>
          </cell>
          <cell r="O221">
            <v>9</v>
          </cell>
        </row>
        <row r="223">
          <cell r="A223">
            <v>330802778</v>
          </cell>
          <cell r="B223" t="str">
            <v>KORIAN CHATEAU LEMOINE</v>
          </cell>
          <cell r="C223" t="str">
            <v>OUI</v>
          </cell>
          <cell r="D223" t="str">
            <v>NON</v>
          </cell>
          <cell r="E223" t="str">
            <v>NON</v>
          </cell>
          <cell r="F223" t="str">
            <v>NON</v>
          </cell>
          <cell r="G223">
            <v>110</v>
          </cell>
          <cell r="H223">
            <v>0</v>
          </cell>
          <cell r="I223">
            <v>0</v>
          </cell>
          <cell r="J223">
            <v>0</v>
          </cell>
          <cell r="K223">
            <v>110</v>
          </cell>
          <cell r="L223">
            <v>0</v>
          </cell>
          <cell r="M223">
            <v>0</v>
          </cell>
          <cell r="N223">
            <v>0</v>
          </cell>
          <cell r="O223">
            <v>0</v>
          </cell>
        </row>
        <row r="224">
          <cell r="A224">
            <v>330804501</v>
          </cell>
          <cell r="B224" t="str">
            <v>CENTRE HOSPITALIER DE BAZAS</v>
          </cell>
          <cell r="C224" t="str">
            <v>OUI</v>
          </cell>
          <cell r="D224" t="str">
            <v>NON</v>
          </cell>
          <cell r="E224" t="str">
            <v>NON</v>
          </cell>
          <cell r="F224" t="str">
            <v>NON</v>
          </cell>
          <cell r="G224">
            <v>61</v>
          </cell>
          <cell r="H224">
            <v>18</v>
          </cell>
          <cell r="I224">
            <v>18</v>
          </cell>
          <cell r="J224">
            <v>0</v>
          </cell>
          <cell r="K224">
            <v>43</v>
          </cell>
          <cell r="L224">
            <v>0</v>
          </cell>
          <cell r="M224">
            <v>0</v>
          </cell>
          <cell r="N224">
            <v>0</v>
          </cell>
          <cell r="O224">
            <v>0</v>
          </cell>
        </row>
        <row r="225">
          <cell r="A225">
            <v>400000105</v>
          </cell>
          <cell r="B225" t="str">
            <v>CENTRE HOSPITALIER DAX</v>
          </cell>
          <cell r="C225" t="str">
            <v>OUI</v>
          </cell>
          <cell r="D225" t="str">
            <v>OUI</v>
          </cell>
          <cell r="E225" t="str">
            <v>OUI</v>
          </cell>
          <cell r="F225" t="str">
            <v>OUI - AUTORISE</v>
          </cell>
          <cell r="G225">
            <v>407</v>
          </cell>
          <cell r="H225">
            <v>353</v>
          </cell>
          <cell r="I225">
            <v>316</v>
          </cell>
          <cell r="J225">
            <v>37</v>
          </cell>
          <cell r="K225">
            <v>0</v>
          </cell>
          <cell r="L225">
            <v>54</v>
          </cell>
          <cell r="M225">
            <v>0</v>
          </cell>
          <cell r="N225">
            <v>0</v>
          </cell>
          <cell r="O225">
            <v>0</v>
          </cell>
        </row>
        <row r="226">
          <cell r="A226">
            <v>400000113</v>
          </cell>
          <cell r="B226" t="str">
            <v>CH MONT DE MARSAN - SITE DE STE ANNE</v>
          </cell>
          <cell r="C226"/>
          <cell r="D226"/>
          <cell r="E226"/>
          <cell r="F226" t="str">
            <v>NON</v>
          </cell>
          <cell r="G226">
            <v>275</v>
          </cell>
          <cell r="H226">
            <v>0</v>
          </cell>
          <cell r="I226">
            <v>0</v>
          </cell>
          <cell r="J226">
            <v>0</v>
          </cell>
          <cell r="K226">
            <v>0</v>
          </cell>
          <cell r="L226">
            <v>275</v>
          </cell>
          <cell r="M226">
            <v>0</v>
          </cell>
          <cell r="N226">
            <v>0</v>
          </cell>
          <cell r="O226">
            <v>0</v>
          </cell>
        </row>
        <row r="227">
          <cell r="A227">
            <v>400000139</v>
          </cell>
          <cell r="B227" t="str">
            <v>CENTRE HOSPITALIER DE MONT DE MARSAN</v>
          </cell>
          <cell r="C227" t="str">
            <v>OUI</v>
          </cell>
          <cell r="D227" t="str">
            <v>OUI</v>
          </cell>
          <cell r="E227" t="str">
            <v>OUI</v>
          </cell>
          <cell r="F227" t="str">
            <v>OUI - AUTORISE</v>
          </cell>
          <cell r="G227">
            <v>393</v>
          </cell>
          <cell r="H227">
            <v>393</v>
          </cell>
          <cell r="I227">
            <v>336</v>
          </cell>
          <cell r="J227">
            <v>57</v>
          </cell>
          <cell r="K227">
            <v>0</v>
          </cell>
          <cell r="L227">
            <v>0</v>
          </cell>
          <cell r="M227">
            <v>0</v>
          </cell>
          <cell r="N227">
            <v>0</v>
          </cell>
          <cell r="O227">
            <v>14</v>
          </cell>
        </row>
        <row r="228">
          <cell r="A228">
            <v>400000147</v>
          </cell>
          <cell r="B228" t="str">
            <v>CENTRE HOSPITALIER DE SAINT SEVER</v>
          </cell>
          <cell r="C228" t="str">
            <v>OUI</v>
          </cell>
          <cell r="D228" t="str">
            <v>NON</v>
          </cell>
          <cell r="E228" t="str">
            <v>NON</v>
          </cell>
          <cell r="F228" t="str">
            <v>NON</v>
          </cell>
          <cell r="G228">
            <v>83</v>
          </cell>
          <cell r="H228">
            <v>13</v>
          </cell>
          <cell r="I228">
            <v>13</v>
          </cell>
          <cell r="J228">
            <v>0</v>
          </cell>
          <cell r="K228">
            <v>30</v>
          </cell>
          <cell r="L228">
            <v>0</v>
          </cell>
          <cell r="M228">
            <v>0</v>
          </cell>
          <cell r="N228">
            <v>40</v>
          </cell>
          <cell r="O228">
            <v>0</v>
          </cell>
        </row>
        <row r="229">
          <cell r="A229">
            <v>400000261</v>
          </cell>
          <cell r="B229" t="str">
            <v>INSTITUT HÉLIO- MARIN LABENNE</v>
          </cell>
          <cell r="C229" t="str">
            <v>OUI</v>
          </cell>
          <cell r="D229" t="str">
            <v>NON</v>
          </cell>
          <cell r="E229" t="str">
            <v>NON</v>
          </cell>
          <cell r="F229" t="str">
            <v>NON</v>
          </cell>
          <cell r="G229">
            <v>181</v>
          </cell>
          <cell r="H229">
            <v>1</v>
          </cell>
          <cell r="I229">
            <v>0</v>
          </cell>
          <cell r="J229">
            <v>1</v>
          </cell>
          <cell r="K229">
            <v>30</v>
          </cell>
          <cell r="L229">
            <v>0</v>
          </cell>
          <cell r="M229">
            <v>0</v>
          </cell>
          <cell r="N229">
            <v>150</v>
          </cell>
          <cell r="O229">
            <v>0</v>
          </cell>
        </row>
        <row r="230">
          <cell r="A230">
            <v>400006607</v>
          </cell>
          <cell r="B230" t="str">
            <v>EHPAD - USLD DE MORCENX</v>
          </cell>
          <cell r="C230" t="str">
            <v>OUI</v>
          </cell>
          <cell r="D230" t="str">
            <v>NON</v>
          </cell>
          <cell r="E230" t="str">
            <v>NON</v>
          </cell>
          <cell r="F230" t="str">
            <v>NON</v>
          </cell>
          <cell r="G230">
            <v>30</v>
          </cell>
          <cell r="H230">
            <v>0</v>
          </cell>
          <cell r="I230">
            <v>0</v>
          </cell>
          <cell r="J230">
            <v>0</v>
          </cell>
          <cell r="K230">
            <v>0</v>
          </cell>
          <cell r="L230">
            <v>0</v>
          </cell>
          <cell r="M230">
            <v>0</v>
          </cell>
          <cell r="N230">
            <v>30</v>
          </cell>
          <cell r="O230">
            <v>0</v>
          </cell>
        </row>
        <row r="231">
          <cell r="A231">
            <v>400006706</v>
          </cell>
          <cell r="B231" t="str">
            <v>ANTENNE AUTODIALYSE AURAD DAX</v>
          </cell>
          <cell r="C231"/>
          <cell r="D231" t="str">
            <v>NON</v>
          </cell>
          <cell r="E231" t="str">
            <v>NON</v>
          </cell>
          <cell r="F231" t="str">
            <v>NON</v>
          </cell>
          <cell r="G231">
            <v>0</v>
          </cell>
          <cell r="H231">
            <v>0</v>
          </cell>
          <cell r="I231">
            <v>0</v>
          </cell>
          <cell r="J231">
            <v>0</v>
          </cell>
          <cell r="K231">
            <v>0</v>
          </cell>
          <cell r="L231">
            <v>0</v>
          </cell>
          <cell r="M231">
            <v>0</v>
          </cell>
          <cell r="N231">
            <v>0</v>
          </cell>
          <cell r="O231">
            <v>8</v>
          </cell>
        </row>
        <row r="232">
          <cell r="A232">
            <v>400006730</v>
          </cell>
          <cell r="B232" t="str">
            <v>ANTENNE AUTODIALYSE AURAD ST VINCENT DE TYROSSE</v>
          </cell>
          <cell r="C232"/>
          <cell r="D232" t="str">
            <v>NON</v>
          </cell>
          <cell r="E232" t="str">
            <v>NON</v>
          </cell>
          <cell r="F232" t="str">
            <v>NON</v>
          </cell>
          <cell r="G232">
            <v>0</v>
          </cell>
          <cell r="H232">
            <v>0</v>
          </cell>
          <cell r="I232">
            <v>0</v>
          </cell>
          <cell r="J232">
            <v>0</v>
          </cell>
          <cell r="K232">
            <v>0</v>
          </cell>
          <cell r="L232">
            <v>0</v>
          </cell>
          <cell r="M232">
            <v>0</v>
          </cell>
          <cell r="N232">
            <v>0</v>
          </cell>
          <cell r="O232">
            <v>9</v>
          </cell>
        </row>
        <row r="233">
          <cell r="A233">
            <v>400006797</v>
          </cell>
          <cell r="B233" t="str">
            <v>ANTENNE AUTODIALYSE AURAD MORCENX</v>
          </cell>
          <cell r="C233"/>
          <cell r="D233" t="str">
            <v>NON</v>
          </cell>
          <cell r="E233" t="str">
            <v>NON</v>
          </cell>
          <cell r="F233" t="str">
            <v>NON</v>
          </cell>
          <cell r="G233">
            <v>0</v>
          </cell>
          <cell r="H233">
            <v>0</v>
          </cell>
          <cell r="I233">
            <v>0</v>
          </cell>
          <cell r="J233">
            <v>0</v>
          </cell>
          <cell r="K233">
            <v>0</v>
          </cell>
          <cell r="L233">
            <v>0</v>
          </cell>
          <cell r="M233">
            <v>0</v>
          </cell>
          <cell r="N233">
            <v>0</v>
          </cell>
          <cell r="O233">
            <v>7</v>
          </cell>
        </row>
        <row r="234">
          <cell r="A234">
            <v>400007043</v>
          </cell>
          <cell r="B234" t="str">
            <v>ANTENNE AUTODIALYSE DELAY</v>
          </cell>
          <cell r="C234"/>
          <cell r="D234" t="str">
            <v>NON</v>
          </cell>
          <cell r="E234" t="str">
            <v>NON</v>
          </cell>
          <cell r="F234" t="str">
            <v>NON</v>
          </cell>
          <cell r="G234">
            <v>0</v>
          </cell>
          <cell r="H234">
            <v>0</v>
          </cell>
          <cell r="I234">
            <v>0</v>
          </cell>
          <cell r="J234">
            <v>0</v>
          </cell>
          <cell r="K234">
            <v>0</v>
          </cell>
          <cell r="L234">
            <v>0</v>
          </cell>
          <cell r="M234">
            <v>0</v>
          </cell>
          <cell r="N234">
            <v>0</v>
          </cell>
          <cell r="O234">
            <v>14</v>
          </cell>
        </row>
        <row r="235">
          <cell r="A235">
            <v>400007332</v>
          </cell>
          <cell r="B235" t="str">
            <v>ANTENNE AUTODIALYSE AURAD MT MARSAN</v>
          </cell>
          <cell r="C235"/>
          <cell r="D235" t="str">
            <v>NON</v>
          </cell>
          <cell r="E235" t="str">
            <v>NON</v>
          </cell>
          <cell r="F235" t="str">
            <v>NON</v>
          </cell>
          <cell r="G235">
            <v>0</v>
          </cell>
          <cell r="H235">
            <v>0</v>
          </cell>
          <cell r="I235">
            <v>0</v>
          </cell>
          <cell r="J235">
            <v>0</v>
          </cell>
          <cell r="K235">
            <v>0</v>
          </cell>
          <cell r="L235">
            <v>0</v>
          </cell>
          <cell r="M235">
            <v>0</v>
          </cell>
          <cell r="N235">
            <v>0</v>
          </cell>
          <cell r="O235">
            <v>15</v>
          </cell>
        </row>
        <row r="236">
          <cell r="A236">
            <v>400008199</v>
          </cell>
          <cell r="B236" t="str">
            <v>HAD MARSAN ADOUR</v>
          </cell>
          <cell r="C236" t="str">
            <v>OUI</v>
          </cell>
          <cell r="D236" t="str">
            <v>OUI</v>
          </cell>
          <cell r="E236" t="str">
            <v>NON</v>
          </cell>
          <cell r="F236" t="str">
            <v>OUI - ASSOCIE</v>
          </cell>
          <cell r="G236">
            <v>0</v>
          </cell>
          <cell r="H236">
            <v>0</v>
          </cell>
          <cell r="I236">
            <v>0</v>
          </cell>
          <cell r="J236">
            <v>0</v>
          </cell>
          <cell r="K236">
            <v>0</v>
          </cell>
          <cell r="L236">
            <v>0</v>
          </cell>
          <cell r="M236">
            <v>50</v>
          </cell>
          <cell r="N236">
            <v>0</v>
          </cell>
          <cell r="O236">
            <v>0</v>
          </cell>
        </row>
        <row r="237">
          <cell r="A237">
            <v>400010906</v>
          </cell>
          <cell r="B237" t="str">
            <v>ANTENNE AUTODIALYSE AURAD HAGETMAU</v>
          </cell>
          <cell r="C237"/>
          <cell r="D237" t="str">
            <v>NON</v>
          </cell>
          <cell r="E237" t="str">
            <v>NON</v>
          </cell>
          <cell r="F237" t="str">
            <v>NON</v>
          </cell>
          <cell r="G237">
            <v>0</v>
          </cell>
          <cell r="H237">
            <v>0</v>
          </cell>
          <cell r="I237">
            <v>0</v>
          </cell>
          <cell r="J237">
            <v>0</v>
          </cell>
          <cell r="K237">
            <v>0</v>
          </cell>
          <cell r="L237">
            <v>0</v>
          </cell>
          <cell r="M237">
            <v>0</v>
          </cell>
          <cell r="N237">
            <v>0</v>
          </cell>
          <cell r="O237">
            <v>8</v>
          </cell>
        </row>
        <row r="238">
          <cell r="A238">
            <v>400011201</v>
          </cell>
          <cell r="B238" t="str">
            <v>ANT. AUTODIALYSE NEPHROCARE-AIRE/ADOUR</v>
          </cell>
          <cell r="C238"/>
          <cell r="D238" t="str">
            <v>NON</v>
          </cell>
          <cell r="E238" t="str">
            <v>NON</v>
          </cell>
          <cell r="F238" t="str">
            <v>NON</v>
          </cell>
          <cell r="G238">
            <v>0</v>
          </cell>
          <cell r="H238">
            <v>0</v>
          </cell>
          <cell r="I238">
            <v>0</v>
          </cell>
          <cell r="J238">
            <v>0</v>
          </cell>
          <cell r="K238">
            <v>0</v>
          </cell>
          <cell r="L238">
            <v>0</v>
          </cell>
          <cell r="M238">
            <v>0</v>
          </cell>
          <cell r="N238">
            <v>0</v>
          </cell>
          <cell r="O238">
            <v>6</v>
          </cell>
        </row>
        <row r="239">
          <cell r="A239">
            <v>400011383</v>
          </cell>
          <cell r="B239" t="str">
            <v>ANTENNE SAISONNIERE SMUR - HOSSEGOR</v>
          </cell>
          <cell r="C239"/>
          <cell r="D239" t="str">
            <v>NON</v>
          </cell>
          <cell r="E239" t="str">
            <v>NON</v>
          </cell>
          <cell r="F239" t="str">
            <v>NON</v>
          </cell>
          <cell r="G239">
            <v>0</v>
          </cell>
          <cell r="H239">
            <v>0</v>
          </cell>
          <cell r="I239">
            <v>0</v>
          </cell>
          <cell r="J239">
            <v>0</v>
          </cell>
          <cell r="K239">
            <v>0</v>
          </cell>
          <cell r="L239">
            <v>0</v>
          </cell>
          <cell r="M239">
            <v>0</v>
          </cell>
          <cell r="N239">
            <v>0</v>
          </cell>
          <cell r="O239">
            <v>0</v>
          </cell>
        </row>
        <row r="240">
          <cell r="A240">
            <v>400011391</v>
          </cell>
          <cell r="B240" t="str">
            <v>ANTENNE SAISONNIERE SMUR - MIMIZAN</v>
          </cell>
          <cell r="C240"/>
          <cell r="D240" t="str">
            <v>NON</v>
          </cell>
          <cell r="E240" t="str">
            <v>NON</v>
          </cell>
          <cell r="F240" t="str">
            <v>NON</v>
          </cell>
          <cell r="G240">
            <v>0</v>
          </cell>
          <cell r="H240">
            <v>0</v>
          </cell>
          <cell r="I240">
            <v>0</v>
          </cell>
          <cell r="J240">
            <v>0</v>
          </cell>
          <cell r="K240">
            <v>0</v>
          </cell>
          <cell r="L240">
            <v>0</v>
          </cell>
          <cell r="M240">
            <v>0</v>
          </cell>
          <cell r="N240">
            <v>0</v>
          </cell>
          <cell r="O240">
            <v>0</v>
          </cell>
        </row>
        <row r="241">
          <cell r="A241">
            <v>400012506</v>
          </cell>
          <cell r="B241" t="str">
            <v>ANTENNE SAISONNIERE SMUR - BISCARROSSE</v>
          </cell>
          <cell r="C241"/>
          <cell r="D241" t="str">
            <v>NON</v>
          </cell>
          <cell r="E241" t="str">
            <v>NON</v>
          </cell>
          <cell r="F241" t="str">
            <v>NON</v>
          </cell>
          <cell r="G241">
            <v>0</v>
          </cell>
          <cell r="H241">
            <v>0</v>
          </cell>
          <cell r="I241">
            <v>0</v>
          </cell>
          <cell r="J241">
            <v>0</v>
          </cell>
          <cell r="K241">
            <v>0</v>
          </cell>
          <cell r="L241">
            <v>0</v>
          </cell>
          <cell r="M241">
            <v>0</v>
          </cell>
          <cell r="N241">
            <v>0</v>
          </cell>
          <cell r="O241">
            <v>0</v>
          </cell>
        </row>
        <row r="242">
          <cell r="A242">
            <v>400012514</v>
          </cell>
          <cell r="B242" t="str">
            <v>ANTENNE SMUR - LABOUHEYRE</v>
          </cell>
          <cell r="C242"/>
          <cell r="D242" t="str">
            <v>NON</v>
          </cell>
          <cell r="E242" t="str">
            <v>NON</v>
          </cell>
          <cell r="F242" t="str">
            <v>NON</v>
          </cell>
          <cell r="G242">
            <v>0</v>
          </cell>
          <cell r="H242">
            <v>0</v>
          </cell>
          <cell r="I242">
            <v>0</v>
          </cell>
          <cell r="J242">
            <v>0</v>
          </cell>
          <cell r="K242">
            <v>0</v>
          </cell>
          <cell r="L242">
            <v>0</v>
          </cell>
          <cell r="M242">
            <v>0</v>
          </cell>
          <cell r="N242">
            <v>0</v>
          </cell>
          <cell r="O242">
            <v>0</v>
          </cell>
        </row>
        <row r="243">
          <cell r="A243">
            <v>400012522</v>
          </cell>
          <cell r="B243" t="str">
            <v>ANTENNE SMUR - AIRE-SUR-L'ADOUR</v>
          </cell>
          <cell r="C243"/>
          <cell r="D243" t="str">
            <v>NON</v>
          </cell>
          <cell r="E243" t="str">
            <v>NON</v>
          </cell>
          <cell r="F243" t="str">
            <v>NON</v>
          </cell>
          <cell r="G243">
            <v>0</v>
          </cell>
          <cell r="H243">
            <v>0</v>
          </cell>
          <cell r="I243">
            <v>0</v>
          </cell>
          <cell r="J243">
            <v>0</v>
          </cell>
          <cell r="K243">
            <v>0</v>
          </cell>
          <cell r="L243">
            <v>0</v>
          </cell>
          <cell r="M243">
            <v>0</v>
          </cell>
          <cell r="N243">
            <v>0</v>
          </cell>
          <cell r="O243">
            <v>0</v>
          </cell>
        </row>
        <row r="244">
          <cell r="A244">
            <v>400780102</v>
          </cell>
          <cell r="B244" t="str">
            <v>CLINIQUE KORIAN NAPOLEON</v>
          </cell>
          <cell r="C244" t="str">
            <v>OUI</v>
          </cell>
          <cell r="D244" t="str">
            <v>NON</v>
          </cell>
          <cell r="E244" t="str">
            <v>NON</v>
          </cell>
          <cell r="F244" t="str">
            <v>NON</v>
          </cell>
          <cell r="G244">
            <v>100</v>
          </cell>
          <cell r="H244">
            <v>0</v>
          </cell>
          <cell r="I244">
            <v>0</v>
          </cell>
          <cell r="J244">
            <v>0</v>
          </cell>
          <cell r="K244">
            <v>100</v>
          </cell>
          <cell r="L244">
            <v>0</v>
          </cell>
          <cell r="M244">
            <v>0</v>
          </cell>
          <cell r="N244">
            <v>0</v>
          </cell>
          <cell r="O244">
            <v>0</v>
          </cell>
        </row>
        <row r="245">
          <cell r="A245">
            <v>400780250</v>
          </cell>
          <cell r="B245" t="str">
            <v>CENTRE DE NOUVIELLE</v>
          </cell>
          <cell r="C245"/>
          <cell r="D245" t="str">
            <v>NON</v>
          </cell>
          <cell r="E245" t="str">
            <v>NON</v>
          </cell>
          <cell r="F245" t="str">
            <v>NON</v>
          </cell>
          <cell r="G245">
            <v>205</v>
          </cell>
          <cell r="H245">
            <v>0</v>
          </cell>
          <cell r="I245">
            <v>0</v>
          </cell>
          <cell r="J245">
            <v>0</v>
          </cell>
          <cell r="K245">
            <v>125</v>
          </cell>
          <cell r="L245">
            <v>0</v>
          </cell>
          <cell r="M245">
            <v>0</v>
          </cell>
          <cell r="N245">
            <v>80</v>
          </cell>
          <cell r="O245">
            <v>0</v>
          </cell>
        </row>
        <row r="246">
          <cell r="A246">
            <v>400780284</v>
          </cell>
          <cell r="B246" t="str">
            <v>CLINIQUE ST-VINCENT DE PAUL</v>
          </cell>
          <cell r="C246" t="str">
            <v>OUI</v>
          </cell>
          <cell r="D246" t="str">
            <v>NON</v>
          </cell>
          <cell r="E246" t="str">
            <v>NON</v>
          </cell>
          <cell r="F246" t="str">
            <v>NON</v>
          </cell>
          <cell r="G246">
            <v>39</v>
          </cell>
          <cell r="H246">
            <v>39</v>
          </cell>
          <cell r="I246">
            <v>35</v>
          </cell>
          <cell r="J246">
            <v>4</v>
          </cell>
          <cell r="K246">
            <v>0</v>
          </cell>
          <cell r="L246">
            <v>0</v>
          </cell>
          <cell r="M246">
            <v>0</v>
          </cell>
          <cell r="N246">
            <v>0</v>
          </cell>
          <cell r="O246">
            <v>0</v>
          </cell>
        </row>
        <row r="247">
          <cell r="A247">
            <v>400780342</v>
          </cell>
          <cell r="B247" t="str">
            <v>CAPIO CLINIQUE JEAN LE BON</v>
          </cell>
          <cell r="C247" t="str">
            <v>OUI</v>
          </cell>
          <cell r="D247" t="str">
            <v>OUI</v>
          </cell>
          <cell r="E247" t="str">
            <v>OUI</v>
          </cell>
          <cell r="F247" t="str">
            <v>NON</v>
          </cell>
          <cell r="G247">
            <v>34</v>
          </cell>
          <cell r="H247">
            <v>34</v>
          </cell>
          <cell r="I247">
            <v>25</v>
          </cell>
          <cell r="J247">
            <v>9</v>
          </cell>
          <cell r="K247">
            <v>0</v>
          </cell>
          <cell r="L247">
            <v>0</v>
          </cell>
          <cell r="M247">
            <v>0</v>
          </cell>
          <cell r="N247">
            <v>0</v>
          </cell>
          <cell r="O247">
            <v>0</v>
          </cell>
        </row>
        <row r="248">
          <cell r="A248">
            <v>400780359</v>
          </cell>
          <cell r="B248" t="str">
            <v>CLINIQUE DES LANDES</v>
          </cell>
          <cell r="C248" t="str">
            <v>OUI</v>
          </cell>
          <cell r="D248" t="str">
            <v>NON</v>
          </cell>
          <cell r="E248" t="str">
            <v>OUI</v>
          </cell>
          <cell r="F248" t="str">
            <v>NON</v>
          </cell>
          <cell r="G248">
            <v>93</v>
          </cell>
          <cell r="H248">
            <v>93</v>
          </cell>
          <cell r="I248">
            <v>76</v>
          </cell>
          <cell r="J248">
            <v>17</v>
          </cell>
          <cell r="K248">
            <v>0</v>
          </cell>
          <cell r="L248">
            <v>0</v>
          </cell>
          <cell r="M248">
            <v>0</v>
          </cell>
          <cell r="N248">
            <v>0</v>
          </cell>
          <cell r="O248">
            <v>0</v>
          </cell>
        </row>
        <row r="249">
          <cell r="A249">
            <v>400780367</v>
          </cell>
          <cell r="B249" t="str">
            <v>CLINIQUE MEDICALE J. SARRAILH</v>
          </cell>
          <cell r="C249" t="str">
            <v>OUI</v>
          </cell>
          <cell r="D249" t="str">
            <v>NON</v>
          </cell>
          <cell r="E249" t="str">
            <v>NON</v>
          </cell>
          <cell r="F249" t="str">
            <v>NON</v>
          </cell>
          <cell r="G249">
            <v>75</v>
          </cell>
          <cell r="H249">
            <v>0</v>
          </cell>
          <cell r="I249">
            <v>0</v>
          </cell>
          <cell r="J249">
            <v>0</v>
          </cell>
          <cell r="K249">
            <v>0</v>
          </cell>
          <cell r="L249">
            <v>75</v>
          </cell>
          <cell r="M249">
            <v>0</v>
          </cell>
          <cell r="N249">
            <v>0</v>
          </cell>
          <cell r="O249">
            <v>0</v>
          </cell>
        </row>
        <row r="250">
          <cell r="A250">
            <v>400780375</v>
          </cell>
          <cell r="B250" t="str">
            <v>CLINIQUE MAYLIS</v>
          </cell>
          <cell r="C250" t="str">
            <v>OUI</v>
          </cell>
          <cell r="D250" t="str">
            <v>NON</v>
          </cell>
          <cell r="E250" t="str">
            <v>NON</v>
          </cell>
          <cell r="F250" t="str">
            <v>NON</v>
          </cell>
          <cell r="G250">
            <v>57</v>
          </cell>
          <cell r="H250">
            <v>0</v>
          </cell>
          <cell r="I250">
            <v>0</v>
          </cell>
          <cell r="J250">
            <v>0</v>
          </cell>
          <cell r="K250">
            <v>16</v>
          </cell>
          <cell r="L250">
            <v>41</v>
          </cell>
          <cell r="M250">
            <v>0</v>
          </cell>
          <cell r="N250">
            <v>0</v>
          </cell>
          <cell r="O250">
            <v>0</v>
          </cell>
        </row>
        <row r="251">
          <cell r="A251">
            <v>400780383</v>
          </cell>
          <cell r="B251" t="str">
            <v>CLINIQUE SSR MAISON SAINT LOUIS</v>
          </cell>
          <cell r="C251"/>
          <cell r="D251" t="str">
            <v>NON</v>
          </cell>
          <cell r="E251" t="str">
            <v>NON</v>
          </cell>
          <cell r="F251" t="str">
            <v>NON</v>
          </cell>
          <cell r="G251">
            <v>45</v>
          </cell>
          <cell r="H251">
            <v>0</v>
          </cell>
          <cell r="I251">
            <v>0</v>
          </cell>
          <cell r="J251">
            <v>0</v>
          </cell>
          <cell r="K251">
            <v>45</v>
          </cell>
          <cell r="L251">
            <v>0</v>
          </cell>
          <cell r="M251">
            <v>0</v>
          </cell>
          <cell r="N251">
            <v>0</v>
          </cell>
          <cell r="O251">
            <v>0</v>
          </cell>
        </row>
        <row r="252">
          <cell r="A252">
            <v>400780425</v>
          </cell>
          <cell r="B252" t="str">
            <v>CENTRE DE CONVALESCENCE PRIMEROSE</v>
          </cell>
          <cell r="C252" t="str">
            <v>OUI</v>
          </cell>
          <cell r="D252" t="str">
            <v>NON</v>
          </cell>
          <cell r="E252" t="str">
            <v>NON</v>
          </cell>
          <cell r="F252" t="str">
            <v>NON</v>
          </cell>
          <cell r="G252">
            <v>74</v>
          </cell>
          <cell r="H252">
            <v>0</v>
          </cell>
          <cell r="I252">
            <v>0</v>
          </cell>
          <cell r="J252">
            <v>0</v>
          </cell>
          <cell r="K252">
            <v>74</v>
          </cell>
          <cell r="L252">
            <v>0</v>
          </cell>
          <cell r="M252">
            <v>0</v>
          </cell>
          <cell r="N252">
            <v>0</v>
          </cell>
          <cell r="O252">
            <v>0</v>
          </cell>
        </row>
        <row r="253">
          <cell r="A253">
            <v>400780466</v>
          </cell>
          <cell r="B253" t="str">
            <v>KORIAN LE BELVEDERE</v>
          </cell>
          <cell r="C253" t="str">
            <v>OUI</v>
          </cell>
          <cell r="D253" t="str">
            <v>NON</v>
          </cell>
          <cell r="E253" t="str">
            <v>NON</v>
          </cell>
          <cell r="F253" t="str">
            <v>NON</v>
          </cell>
          <cell r="G253">
            <v>40</v>
          </cell>
          <cell r="H253">
            <v>0</v>
          </cell>
          <cell r="I253">
            <v>0</v>
          </cell>
          <cell r="J253">
            <v>0</v>
          </cell>
          <cell r="K253">
            <v>40</v>
          </cell>
          <cell r="L253">
            <v>0</v>
          </cell>
          <cell r="M253">
            <v>0</v>
          </cell>
          <cell r="N253">
            <v>0</v>
          </cell>
          <cell r="O253">
            <v>0</v>
          </cell>
        </row>
        <row r="254">
          <cell r="A254">
            <v>400780482</v>
          </cell>
          <cell r="B254" t="str">
            <v>KORIAN MONTPRIBAT</v>
          </cell>
          <cell r="C254" t="str">
            <v>OUI</v>
          </cell>
          <cell r="D254" t="str">
            <v>NON</v>
          </cell>
          <cell r="E254" t="str">
            <v>NON</v>
          </cell>
          <cell r="F254" t="str">
            <v>NON</v>
          </cell>
          <cell r="G254">
            <v>85</v>
          </cell>
          <cell r="H254">
            <v>0</v>
          </cell>
          <cell r="I254">
            <v>0</v>
          </cell>
          <cell r="J254">
            <v>0</v>
          </cell>
          <cell r="K254">
            <v>85</v>
          </cell>
          <cell r="L254">
            <v>0</v>
          </cell>
          <cell r="M254">
            <v>0</v>
          </cell>
          <cell r="N254">
            <v>0</v>
          </cell>
          <cell r="O254">
            <v>0</v>
          </cell>
        </row>
        <row r="255">
          <cell r="A255">
            <v>400780888</v>
          </cell>
          <cell r="B255" t="str">
            <v>SANTE SERVICE DAX -HAD-</v>
          </cell>
          <cell r="C255"/>
          <cell r="D255" t="str">
            <v>NON</v>
          </cell>
          <cell r="E255" t="str">
            <v>NON</v>
          </cell>
          <cell r="F255" t="str">
            <v>NON</v>
          </cell>
          <cell r="G255">
            <v>0</v>
          </cell>
          <cell r="H255">
            <v>0</v>
          </cell>
          <cell r="I255">
            <v>0</v>
          </cell>
          <cell r="J255">
            <v>0</v>
          </cell>
          <cell r="K255">
            <v>0</v>
          </cell>
          <cell r="L255">
            <v>0</v>
          </cell>
          <cell r="M255">
            <v>170</v>
          </cell>
          <cell r="N255">
            <v>0</v>
          </cell>
          <cell r="O255">
            <v>0</v>
          </cell>
        </row>
        <row r="256">
          <cell r="A256">
            <v>400781043</v>
          </cell>
          <cell r="B256" t="str">
            <v>EHPAD - USLD LE LANOT CH DE DAX</v>
          </cell>
          <cell r="C256"/>
          <cell r="D256" t="str">
            <v>NON</v>
          </cell>
          <cell r="E256" t="str">
            <v>NON</v>
          </cell>
          <cell r="F256" t="str">
            <v>NON</v>
          </cell>
          <cell r="G256">
            <v>100</v>
          </cell>
          <cell r="H256">
            <v>0</v>
          </cell>
          <cell r="I256">
            <v>0</v>
          </cell>
          <cell r="J256">
            <v>0</v>
          </cell>
          <cell r="K256">
            <v>0</v>
          </cell>
          <cell r="L256">
            <v>0</v>
          </cell>
          <cell r="M256">
            <v>0</v>
          </cell>
          <cell r="N256">
            <v>100</v>
          </cell>
          <cell r="O256">
            <v>0</v>
          </cell>
        </row>
        <row r="257">
          <cell r="A257">
            <v>400782769</v>
          </cell>
          <cell r="B257" t="str">
            <v>POLYCLINIQUE LES CHENES</v>
          </cell>
          <cell r="C257" t="str">
            <v>OUI</v>
          </cell>
          <cell r="D257" t="str">
            <v>OUI</v>
          </cell>
          <cell r="E257" t="str">
            <v>OUI</v>
          </cell>
          <cell r="F257" t="str">
            <v>OUI - ASSOCIE</v>
          </cell>
          <cell r="G257">
            <v>92</v>
          </cell>
          <cell r="H257">
            <v>62</v>
          </cell>
          <cell r="I257">
            <v>57</v>
          </cell>
          <cell r="J257">
            <v>5</v>
          </cell>
          <cell r="K257">
            <v>30</v>
          </cell>
          <cell r="L257">
            <v>0</v>
          </cell>
          <cell r="M257">
            <v>0</v>
          </cell>
          <cell r="N257">
            <v>0</v>
          </cell>
          <cell r="O257">
            <v>0</v>
          </cell>
        </row>
        <row r="258">
          <cell r="A258">
            <v>400782777</v>
          </cell>
          <cell r="B258" t="str">
            <v>HOPITAL THERMAL DAX</v>
          </cell>
          <cell r="C258"/>
          <cell r="D258" t="str">
            <v>NON</v>
          </cell>
          <cell r="E258" t="str">
            <v>NON</v>
          </cell>
          <cell r="F258" t="str">
            <v>NON</v>
          </cell>
          <cell r="G258">
            <v>86</v>
          </cell>
          <cell r="H258">
            <v>0</v>
          </cell>
          <cell r="I258">
            <v>0</v>
          </cell>
          <cell r="J258">
            <v>0</v>
          </cell>
          <cell r="K258">
            <v>86</v>
          </cell>
          <cell r="L258">
            <v>0</v>
          </cell>
          <cell r="M258">
            <v>0</v>
          </cell>
          <cell r="N258">
            <v>0</v>
          </cell>
          <cell r="O258">
            <v>0</v>
          </cell>
        </row>
        <row r="259">
          <cell r="A259">
            <v>400787354</v>
          </cell>
          <cell r="B259" t="str">
            <v>CH DE DAX - SITE DU LANOT</v>
          </cell>
          <cell r="C259"/>
          <cell r="D259" t="str">
            <v>NON</v>
          </cell>
          <cell r="E259" t="str">
            <v>NON</v>
          </cell>
          <cell r="F259" t="str">
            <v>NON</v>
          </cell>
          <cell r="G259">
            <v>74</v>
          </cell>
          <cell r="H259">
            <v>2</v>
          </cell>
          <cell r="I259">
            <v>0</v>
          </cell>
          <cell r="J259">
            <v>2</v>
          </cell>
          <cell r="K259">
            <v>72</v>
          </cell>
          <cell r="L259">
            <v>0</v>
          </cell>
          <cell r="M259">
            <v>0</v>
          </cell>
          <cell r="N259">
            <v>0</v>
          </cell>
          <cell r="O259">
            <v>0</v>
          </cell>
        </row>
        <row r="260">
          <cell r="A260">
            <v>400789715</v>
          </cell>
          <cell r="B260" t="str">
            <v>ANTENNE AUTODIALYSE CADDD</v>
          </cell>
          <cell r="C260"/>
          <cell r="D260" t="str">
            <v>NON</v>
          </cell>
          <cell r="E260" t="str">
            <v>NON</v>
          </cell>
          <cell r="F260" t="str">
            <v>NON</v>
          </cell>
          <cell r="G260">
            <v>0</v>
          </cell>
          <cell r="H260">
            <v>0</v>
          </cell>
          <cell r="I260">
            <v>0</v>
          </cell>
          <cell r="J260">
            <v>0</v>
          </cell>
          <cell r="K260">
            <v>0</v>
          </cell>
          <cell r="L260">
            <v>0</v>
          </cell>
          <cell r="M260">
            <v>0</v>
          </cell>
          <cell r="N260">
            <v>0</v>
          </cell>
          <cell r="O260">
            <v>6</v>
          </cell>
        </row>
        <row r="261">
          <cell r="A261">
            <v>400791018</v>
          </cell>
          <cell r="B261" t="str">
            <v>CTRE. EUROPEEN REEDUCATION DU SPORTIF</v>
          </cell>
          <cell r="C261" t="str">
            <v>OUI</v>
          </cell>
          <cell r="D261" t="str">
            <v>NON</v>
          </cell>
          <cell r="E261" t="str">
            <v>NON</v>
          </cell>
          <cell r="F261" t="str">
            <v>NON</v>
          </cell>
          <cell r="G261">
            <v>126</v>
          </cell>
          <cell r="H261">
            <v>0</v>
          </cell>
          <cell r="I261">
            <v>0</v>
          </cell>
          <cell r="J261">
            <v>0</v>
          </cell>
          <cell r="K261">
            <v>126</v>
          </cell>
          <cell r="L261">
            <v>0</v>
          </cell>
          <cell r="M261">
            <v>0</v>
          </cell>
          <cell r="N261">
            <v>0</v>
          </cell>
          <cell r="O261">
            <v>0</v>
          </cell>
        </row>
        <row r="262">
          <cell r="A262">
            <v>470000027</v>
          </cell>
          <cell r="B262" t="str">
            <v>CLINIQUE ESQUIROL-SAINT-HILAIRE</v>
          </cell>
          <cell r="C262" t="str">
            <v>OUI</v>
          </cell>
          <cell r="D262" t="str">
            <v>OUI</v>
          </cell>
          <cell r="E262" t="str">
            <v>OUI</v>
          </cell>
          <cell r="F262" t="str">
            <v>NON</v>
          </cell>
          <cell r="G262">
            <v>351</v>
          </cell>
          <cell r="H262">
            <v>311</v>
          </cell>
          <cell r="I262">
            <v>268</v>
          </cell>
          <cell r="J262">
            <v>43</v>
          </cell>
          <cell r="K262">
            <v>40</v>
          </cell>
          <cell r="L262">
            <v>0</v>
          </cell>
          <cell r="M262">
            <v>0</v>
          </cell>
          <cell r="N262">
            <v>0</v>
          </cell>
          <cell r="O262">
            <v>0</v>
          </cell>
        </row>
        <row r="263">
          <cell r="A263">
            <v>470000076</v>
          </cell>
          <cell r="B263" t="str">
            <v>POLYCLINIQUE DU MARMANDAIS</v>
          </cell>
          <cell r="C263" t="str">
            <v>OUI</v>
          </cell>
          <cell r="D263" t="str">
            <v>NON</v>
          </cell>
          <cell r="E263" t="str">
            <v>NON</v>
          </cell>
          <cell r="F263" t="str">
            <v>NON</v>
          </cell>
          <cell r="G263">
            <v>0</v>
          </cell>
          <cell r="H263">
            <v>0</v>
          </cell>
          <cell r="I263">
            <v>0</v>
          </cell>
          <cell r="J263">
            <v>0</v>
          </cell>
          <cell r="K263">
            <v>0</v>
          </cell>
          <cell r="L263">
            <v>0</v>
          </cell>
          <cell r="M263">
            <v>0</v>
          </cell>
          <cell r="N263">
            <v>0</v>
          </cell>
          <cell r="O263">
            <v>0</v>
          </cell>
        </row>
        <row r="264">
          <cell r="A264">
            <v>470000159</v>
          </cell>
          <cell r="B264" t="str">
            <v>CLINIQUE CALABET</v>
          </cell>
          <cell r="C264" t="str">
            <v>OUI</v>
          </cell>
          <cell r="D264" t="str">
            <v>OUI</v>
          </cell>
          <cell r="E264" t="str">
            <v>NON</v>
          </cell>
          <cell r="F264" t="str">
            <v>OUI - AUTORISE</v>
          </cell>
          <cell r="G264">
            <v>0</v>
          </cell>
          <cell r="H264">
            <v>0</v>
          </cell>
          <cell r="I264">
            <v>0</v>
          </cell>
          <cell r="J264">
            <v>0</v>
          </cell>
          <cell r="K264">
            <v>0</v>
          </cell>
          <cell r="L264">
            <v>0</v>
          </cell>
          <cell r="M264">
            <v>0</v>
          </cell>
          <cell r="N264">
            <v>0</v>
          </cell>
          <cell r="O264">
            <v>0</v>
          </cell>
        </row>
        <row r="265">
          <cell r="A265">
            <v>470000175</v>
          </cell>
          <cell r="B265" t="str">
            <v>CENTRE DELESTRAINT FABIEN</v>
          </cell>
          <cell r="C265"/>
          <cell r="D265" t="str">
            <v>NON</v>
          </cell>
          <cell r="E265" t="str">
            <v>NON</v>
          </cell>
          <cell r="F265" t="str">
            <v>NON</v>
          </cell>
          <cell r="G265">
            <v>60</v>
          </cell>
          <cell r="H265">
            <v>0</v>
          </cell>
          <cell r="I265">
            <v>0</v>
          </cell>
          <cell r="J265">
            <v>0</v>
          </cell>
          <cell r="K265">
            <v>60</v>
          </cell>
          <cell r="L265">
            <v>0</v>
          </cell>
          <cell r="M265">
            <v>0</v>
          </cell>
          <cell r="N265">
            <v>0</v>
          </cell>
          <cell r="O265">
            <v>0</v>
          </cell>
        </row>
        <row r="266">
          <cell r="A266">
            <v>470000308</v>
          </cell>
          <cell r="B266" t="str">
            <v>CENTRE MEDECINE PHYS READAPT VIRAZEIL</v>
          </cell>
          <cell r="C266" t="str">
            <v>OUI</v>
          </cell>
          <cell r="D266" t="str">
            <v>NON</v>
          </cell>
          <cell r="E266" t="str">
            <v>NON</v>
          </cell>
          <cell r="F266" t="str">
            <v>NON</v>
          </cell>
          <cell r="G266">
            <v>56</v>
          </cell>
          <cell r="H266">
            <v>0</v>
          </cell>
          <cell r="I266">
            <v>0</v>
          </cell>
          <cell r="J266">
            <v>0</v>
          </cell>
          <cell r="K266">
            <v>56</v>
          </cell>
          <cell r="L266">
            <v>0</v>
          </cell>
          <cell r="M266">
            <v>0</v>
          </cell>
          <cell r="N266">
            <v>0</v>
          </cell>
          <cell r="O266">
            <v>0</v>
          </cell>
        </row>
        <row r="267">
          <cell r="A267">
            <v>470000423</v>
          </cell>
          <cell r="B267" t="str">
            <v>CH AGEN - HOPITAL SAINT-ESPRIT</v>
          </cell>
          <cell r="C267" t="str">
            <v>OUI</v>
          </cell>
          <cell r="D267" t="str">
            <v>OUI</v>
          </cell>
          <cell r="E267" t="str">
            <v>OUI</v>
          </cell>
          <cell r="F267" t="str">
            <v>OUI - AUTORISE</v>
          </cell>
          <cell r="G267">
            <v>383</v>
          </cell>
          <cell r="H267">
            <v>358</v>
          </cell>
          <cell r="I267">
            <v>327</v>
          </cell>
          <cell r="J267">
            <v>31</v>
          </cell>
          <cell r="K267">
            <v>8</v>
          </cell>
          <cell r="L267">
            <v>17</v>
          </cell>
          <cell r="M267">
            <v>0</v>
          </cell>
          <cell r="N267">
            <v>0</v>
          </cell>
          <cell r="O267">
            <v>40</v>
          </cell>
        </row>
        <row r="268">
          <cell r="A268">
            <v>470000431</v>
          </cell>
          <cell r="B268" t="str">
            <v>CENTRE HOSPITALIER DE VILLENEUVE SUR LOT</v>
          </cell>
          <cell r="C268" t="str">
            <v>OUI</v>
          </cell>
          <cell r="D268" t="str">
            <v>OUI</v>
          </cell>
          <cell r="E268" t="str">
            <v>OUI</v>
          </cell>
          <cell r="F268" t="str">
            <v>OUI - AUTORISE</v>
          </cell>
          <cell r="G268">
            <v>205</v>
          </cell>
          <cell r="H268">
            <v>161</v>
          </cell>
          <cell r="I268">
            <v>141</v>
          </cell>
          <cell r="J268">
            <v>20</v>
          </cell>
          <cell r="K268">
            <v>44</v>
          </cell>
          <cell r="L268">
            <v>0</v>
          </cell>
          <cell r="M268">
            <v>0</v>
          </cell>
          <cell r="N268">
            <v>0</v>
          </cell>
          <cell r="O268">
            <v>0</v>
          </cell>
        </row>
        <row r="269">
          <cell r="A269">
            <v>470000480</v>
          </cell>
          <cell r="B269" t="str">
            <v>CENTRE HOSPITALIER DE MARMANDE - CHIC</v>
          </cell>
          <cell r="C269" t="str">
            <v>OUI</v>
          </cell>
          <cell r="D269" t="str">
            <v>OUI</v>
          </cell>
          <cell r="E269" t="str">
            <v>OUI</v>
          </cell>
          <cell r="F269" t="str">
            <v>OUI - ASSOCIE</v>
          </cell>
          <cell r="G269">
            <v>209</v>
          </cell>
          <cell r="H269">
            <v>209</v>
          </cell>
          <cell r="I269">
            <v>180</v>
          </cell>
          <cell r="J269">
            <v>29</v>
          </cell>
          <cell r="K269">
            <v>0</v>
          </cell>
          <cell r="L269">
            <v>0</v>
          </cell>
          <cell r="M269">
            <v>0</v>
          </cell>
          <cell r="N269">
            <v>0</v>
          </cell>
          <cell r="O269">
            <v>0</v>
          </cell>
        </row>
        <row r="270">
          <cell r="A270">
            <v>470000522</v>
          </cell>
          <cell r="B270" t="str">
            <v>CENTRE HOSPITALIER DE NERAC</v>
          </cell>
          <cell r="C270" t="str">
            <v>OUI</v>
          </cell>
          <cell r="D270" t="str">
            <v>NON</v>
          </cell>
          <cell r="E270" t="str">
            <v>NON</v>
          </cell>
          <cell r="F270" t="str">
            <v>NON</v>
          </cell>
          <cell r="G270">
            <v>40</v>
          </cell>
          <cell r="H270">
            <v>20</v>
          </cell>
          <cell r="I270">
            <v>20</v>
          </cell>
          <cell r="J270">
            <v>0</v>
          </cell>
          <cell r="K270">
            <v>20</v>
          </cell>
          <cell r="L270">
            <v>0</v>
          </cell>
          <cell r="M270">
            <v>0</v>
          </cell>
          <cell r="N270">
            <v>0</v>
          </cell>
          <cell r="O270">
            <v>0</v>
          </cell>
        </row>
        <row r="271">
          <cell r="A271">
            <v>470000530</v>
          </cell>
          <cell r="B271" t="str">
            <v>CENTRE HOSPITALIER DE CASTELJALOUX</v>
          </cell>
          <cell r="C271" t="str">
            <v>OUI</v>
          </cell>
          <cell r="D271" t="str">
            <v>NON</v>
          </cell>
          <cell r="E271" t="str">
            <v>NON</v>
          </cell>
          <cell r="F271" t="str">
            <v>NON</v>
          </cell>
          <cell r="G271">
            <v>25</v>
          </cell>
          <cell r="H271">
            <v>0</v>
          </cell>
          <cell r="I271">
            <v>0</v>
          </cell>
          <cell r="J271">
            <v>0</v>
          </cell>
          <cell r="K271">
            <v>25</v>
          </cell>
          <cell r="L271">
            <v>0</v>
          </cell>
          <cell r="M271">
            <v>0</v>
          </cell>
          <cell r="N271">
            <v>0</v>
          </cell>
          <cell r="O271">
            <v>0</v>
          </cell>
        </row>
        <row r="272">
          <cell r="A272">
            <v>470000548</v>
          </cell>
          <cell r="B272" t="str">
            <v>HOPITAL LOCAL PENNE AGENAIS</v>
          </cell>
          <cell r="C272" t="str">
            <v>OUI</v>
          </cell>
          <cell r="D272" t="str">
            <v>NON</v>
          </cell>
          <cell r="E272" t="str">
            <v>NON</v>
          </cell>
          <cell r="F272" t="str">
            <v>NON</v>
          </cell>
          <cell r="G272">
            <v>32</v>
          </cell>
          <cell r="H272">
            <v>2</v>
          </cell>
          <cell r="I272">
            <v>2</v>
          </cell>
          <cell r="J272">
            <v>0</v>
          </cell>
          <cell r="K272">
            <v>30</v>
          </cell>
          <cell r="L272">
            <v>0</v>
          </cell>
          <cell r="M272">
            <v>0</v>
          </cell>
          <cell r="N272">
            <v>0</v>
          </cell>
          <cell r="O272">
            <v>0</v>
          </cell>
        </row>
        <row r="273">
          <cell r="A273">
            <v>470000555</v>
          </cell>
          <cell r="B273" t="str">
            <v>CENTRE HOSPITALIER TONNEINS</v>
          </cell>
          <cell r="C273"/>
          <cell r="D273" t="str">
            <v>NON</v>
          </cell>
          <cell r="E273" t="str">
            <v>NON</v>
          </cell>
          <cell r="F273" t="str">
            <v>NON</v>
          </cell>
          <cell r="G273">
            <v>50</v>
          </cell>
          <cell r="H273">
            <v>0</v>
          </cell>
          <cell r="I273">
            <v>0</v>
          </cell>
          <cell r="J273">
            <v>0</v>
          </cell>
          <cell r="K273">
            <v>50</v>
          </cell>
          <cell r="L273">
            <v>0</v>
          </cell>
          <cell r="M273">
            <v>0</v>
          </cell>
          <cell r="N273">
            <v>0</v>
          </cell>
          <cell r="O273">
            <v>0</v>
          </cell>
        </row>
        <row r="274">
          <cell r="A274">
            <v>470000563</v>
          </cell>
          <cell r="B274" t="str">
            <v>CH DEPARTEMENTAL DE LA CANDELIE</v>
          </cell>
          <cell r="C274" t="str">
            <v>OUI</v>
          </cell>
          <cell r="D274" t="str">
            <v>NON</v>
          </cell>
          <cell r="E274" t="str">
            <v>NON</v>
          </cell>
          <cell r="F274" t="str">
            <v>NON</v>
          </cell>
          <cell r="G274">
            <v>464</v>
          </cell>
          <cell r="H274">
            <v>13</v>
          </cell>
          <cell r="I274">
            <v>10</v>
          </cell>
          <cell r="J274">
            <v>3</v>
          </cell>
          <cell r="K274">
            <v>15</v>
          </cell>
          <cell r="L274">
            <v>436</v>
          </cell>
          <cell r="M274">
            <v>0</v>
          </cell>
          <cell r="N274">
            <v>0</v>
          </cell>
          <cell r="O274">
            <v>0</v>
          </cell>
        </row>
        <row r="275">
          <cell r="A275">
            <v>470000571</v>
          </cell>
          <cell r="B275" t="str">
            <v>CENTRE HOSPITALIER DE FUMEL</v>
          </cell>
          <cell r="C275" t="str">
            <v>OUI</v>
          </cell>
          <cell r="D275" t="str">
            <v>NON</v>
          </cell>
          <cell r="E275" t="str">
            <v>NON</v>
          </cell>
          <cell r="F275" t="str">
            <v>NON</v>
          </cell>
          <cell r="G275">
            <v>88</v>
          </cell>
          <cell r="H275">
            <v>8</v>
          </cell>
          <cell r="I275">
            <v>8</v>
          </cell>
          <cell r="J275">
            <v>0</v>
          </cell>
          <cell r="K275">
            <v>20</v>
          </cell>
          <cell r="L275">
            <v>0</v>
          </cell>
          <cell r="M275">
            <v>0</v>
          </cell>
          <cell r="N275">
            <v>60</v>
          </cell>
          <cell r="O275">
            <v>0</v>
          </cell>
        </row>
        <row r="276">
          <cell r="A276">
            <v>470001868</v>
          </cell>
          <cell r="B276" t="str">
            <v>ANTENNE AUTODIALYSE AURAD PONT DU CASSE</v>
          </cell>
          <cell r="C276"/>
          <cell r="D276" t="str">
            <v>NON</v>
          </cell>
          <cell r="E276" t="str">
            <v>NON</v>
          </cell>
          <cell r="F276" t="str">
            <v>NON</v>
          </cell>
          <cell r="G276">
            <v>0</v>
          </cell>
          <cell r="H276">
            <v>0</v>
          </cell>
          <cell r="I276">
            <v>0</v>
          </cell>
          <cell r="J276">
            <v>0</v>
          </cell>
          <cell r="K276">
            <v>0</v>
          </cell>
          <cell r="L276">
            <v>0</v>
          </cell>
          <cell r="M276">
            <v>0</v>
          </cell>
          <cell r="N276">
            <v>0</v>
          </cell>
          <cell r="O276">
            <v>14</v>
          </cell>
        </row>
        <row r="277">
          <cell r="A277">
            <v>470002262</v>
          </cell>
          <cell r="B277" t="str">
            <v>ANTENNE AUTODIALYSE AURAD BOE</v>
          </cell>
          <cell r="C277"/>
          <cell r="D277" t="str">
            <v>NON</v>
          </cell>
          <cell r="E277" t="str">
            <v>NON</v>
          </cell>
          <cell r="F277" t="str">
            <v>NON</v>
          </cell>
          <cell r="G277">
            <v>0</v>
          </cell>
          <cell r="H277">
            <v>0</v>
          </cell>
          <cell r="I277">
            <v>0</v>
          </cell>
          <cell r="J277">
            <v>0</v>
          </cell>
          <cell r="K277">
            <v>0</v>
          </cell>
          <cell r="L277">
            <v>0</v>
          </cell>
          <cell r="M277">
            <v>0</v>
          </cell>
          <cell r="N277">
            <v>0</v>
          </cell>
          <cell r="O277">
            <v>14</v>
          </cell>
        </row>
        <row r="278">
          <cell r="A278">
            <v>470002320</v>
          </cell>
          <cell r="B278" t="str">
            <v>ANTENNE AUTODIALYSE AURAD MARMANDE</v>
          </cell>
          <cell r="C278"/>
          <cell r="D278" t="str">
            <v>NON</v>
          </cell>
          <cell r="E278" t="str">
            <v>NON</v>
          </cell>
          <cell r="F278" t="str">
            <v>NON</v>
          </cell>
          <cell r="G278">
            <v>0</v>
          </cell>
          <cell r="H278">
            <v>0</v>
          </cell>
          <cell r="I278">
            <v>0</v>
          </cell>
          <cell r="J278">
            <v>0</v>
          </cell>
          <cell r="K278">
            <v>0</v>
          </cell>
          <cell r="L278">
            <v>0</v>
          </cell>
          <cell r="M278">
            <v>0</v>
          </cell>
          <cell r="N278">
            <v>0</v>
          </cell>
          <cell r="O278">
            <v>16</v>
          </cell>
        </row>
        <row r="279">
          <cell r="A279">
            <v>470002346</v>
          </cell>
          <cell r="B279" t="str">
            <v>ANTENNE AUTODIALYSE AURAD CASTELJALOUX</v>
          </cell>
          <cell r="C279"/>
          <cell r="D279" t="str">
            <v>NON</v>
          </cell>
          <cell r="E279" t="str">
            <v>NON</v>
          </cell>
          <cell r="F279" t="str">
            <v>NON</v>
          </cell>
          <cell r="G279">
            <v>0</v>
          </cell>
          <cell r="H279">
            <v>0</v>
          </cell>
          <cell r="I279">
            <v>0</v>
          </cell>
          <cell r="J279">
            <v>0</v>
          </cell>
          <cell r="K279">
            <v>0</v>
          </cell>
          <cell r="L279">
            <v>0</v>
          </cell>
          <cell r="M279">
            <v>0</v>
          </cell>
          <cell r="N279">
            <v>0</v>
          </cell>
          <cell r="O279">
            <v>7</v>
          </cell>
        </row>
        <row r="280">
          <cell r="A280">
            <v>470002361</v>
          </cell>
          <cell r="B280" t="str">
            <v>ANTENNE AUTODIALYSE AURAD STE LIVRADE</v>
          </cell>
          <cell r="C280"/>
          <cell r="D280" t="str">
            <v>NON</v>
          </cell>
          <cell r="E280" t="str">
            <v>NON</v>
          </cell>
          <cell r="F280" t="str">
            <v>NON</v>
          </cell>
          <cell r="G280">
            <v>0</v>
          </cell>
          <cell r="H280">
            <v>0</v>
          </cell>
          <cell r="I280">
            <v>0</v>
          </cell>
          <cell r="J280">
            <v>0</v>
          </cell>
          <cell r="K280">
            <v>0</v>
          </cell>
          <cell r="L280">
            <v>0</v>
          </cell>
          <cell r="M280">
            <v>0</v>
          </cell>
          <cell r="N280">
            <v>0</v>
          </cell>
          <cell r="O280">
            <v>14</v>
          </cell>
        </row>
        <row r="281">
          <cell r="A281">
            <v>470002387</v>
          </cell>
          <cell r="B281" t="str">
            <v>ANTENNE AUTODIALYSE AURAD TONNEINS</v>
          </cell>
          <cell r="C281"/>
          <cell r="D281" t="str">
            <v>NON</v>
          </cell>
          <cell r="E281" t="str">
            <v>NON</v>
          </cell>
          <cell r="F281" t="str">
            <v>NON</v>
          </cell>
          <cell r="G281">
            <v>0</v>
          </cell>
          <cell r="H281">
            <v>0</v>
          </cell>
          <cell r="I281">
            <v>0</v>
          </cell>
          <cell r="J281">
            <v>0</v>
          </cell>
          <cell r="K281">
            <v>0</v>
          </cell>
          <cell r="L281">
            <v>0</v>
          </cell>
          <cell r="M281">
            <v>0</v>
          </cell>
          <cell r="N281">
            <v>0</v>
          </cell>
          <cell r="O281">
            <v>7</v>
          </cell>
        </row>
        <row r="282">
          <cell r="A282">
            <v>470002403</v>
          </cell>
          <cell r="B282" t="str">
            <v>ANTENNE AUTODIALYSE AURAD FUMEL</v>
          </cell>
          <cell r="C282"/>
          <cell r="D282" t="str">
            <v>NON</v>
          </cell>
          <cell r="E282" t="str">
            <v>NON</v>
          </cell>
          <cell r="F282" t="str">
            <v>NON</v>
          </cell>
          <cell r="G282">
            <v>0</v>
          </cell>
          <cell r="H282">
            <v>0</v>
          </cell>
          <cell r="I282">
            <v>0</v>
          </cell>
          <cell r="J282">
            <v>0</v>
          </cell>
          <cell r="K282">
            <v>0</v>
          </cell>
          <cell r="L282">
            <v>0</v>
          </cell>
          <cell r="M282">
            <v>0</v>
          </cell>
          <cell r="N282">
            <v>0</v>
          </cell>
          <cell r="O282">
            <v>15</v>
          </cell>
        </row>
        <row r="283">
          <cell r="A283">
            <v>470002411</v>
          </cell>
          <cell r="B283" t="str">
            <v>ANTENNE AUTODIALYSE AURAD NERAC</v>
          </cell>
          <cell r="C283"/>
          <cell r="D283" t="str">
            <v>NON</v>
          </cell>
          <cell r="E283" t="str">
            <v>NON</v>
          </cell>
          <cell r="F283" t="str">
            <v>NON</v>
          </cell>
          <cell r="G283">
            <v>0</v>
          </cell>
          <cell r="H283">
            <v>0</v>
          </cell>
          <cell r="I283">
            <v>0</v>
          </cell>
          <cell r="J283">
            <v>0</v>
          </cell>
          <cell r="K283">
            <v>0</v>
          </cell>
          <cell r="L283">
            <v>0</v>
          </cell>
          <cell r="M283">
            <v>0</v>
          </cell>
          <cell r="N283">
            <v>0</v>
          </cell>
          <cell r="O283">
            <v>7</v>
          </cell>
        </row>
        <row r="284">
          <cell r="A284">
            <v>470002627</v>
          </cell>
          <cell r="B284" t="str">
            <v>MECS TEMPORAIRE SPECIALISEE-STE BAZEIL</v>
          </cell>
          <cell r="C284"/>
          <cell r="D284" t="str">
            <v>NON</v>
          </cell>
          <cell r="E284" t="str">
            <v>NON</v>
          </cell>
          <cell r="F284" t="str">
            <v>NON</v>
          </cell>
          <cell r="G284">
            <v>58</v>
          </cell>
          <cell r="H284">
            <v>0</v>
          </cell>
          <cell r="I284">
            <v>0</v>
          </cell>
          <cell r="J284">
            <v>0</v>
          </cell>
          <cell r="K284">
            <v>58</v>
          </cell>
          <cell r="L284">
            <v>0</v>
          </cell>
          <cell r="M284">
            <v>0</v>
          </cell>
          <cell r="N284">
            <v>0</v>
          </cell>
          <cell r="O284">
            <v>0</v>
          </cell>
        </row>
        <row r="285">
          <cell r="A285">
            <v>470003062</v>
          </cell>
          <cell r="B285" t="str">
            <v>MECS TEMPORAIRE SPECIALISEE - MIRAMONT</v>
          </cell>
          <cell r="C285"/>
          <cell r="D285" t="str">
            <v>NON</v>
          </cell>
          <cell r="E285" t="str">
            <v>NON</v>
          </cell>
          <cell r="F285" t="str">
            <v>NON</v>
          </cell>
          <cell r="G285">
            <v>60</v>
          </cell>
          <cell r="H285">
            <v>0</v>
          </cell>
          <cell r="I285">
            <v>0</v>
          </cell>
          <cell r="J285">
            <v>0</v>
          </cell>
          <cell r="K285">
            <v>60</v>
          </cell>
          <cell r="L285">
            <v>0</v>
          </cell>
          <cell r="M285">
            <v>0</v>
          </cell>
          <cell r="N285">
            <v>0</v>
          </cell>
          <cell r="O285">
            <v>0</v>
          </cell>
        </row>
        <row r="286">
          <cell r="A286">
            <v>470005406</v>
          </cell>
          <cell r="B286" t="str">
            <v>CH AGEN - HOPITAL DE MONBRAN</v>
          </cell>
          <cell r="C286"/>
          <cell r="D286" t="str">
            <v>NON</v>
          </cell>
          <cell r="E286" t="str">
            <v>NON</v>
          </cell>
          <cell r="F286" t="str">
            <v>NON</v>
          </cell>
          <cell r="G286">
            <v>74</v>
          </cell>
          <cell r="H286">
            <v>30</v>
          </cell>
          <cell r="I286">
            <v>25</v>
          </cell>
          <cell r="J286">
            <v>5</v>
          </cell>
          <cell r="K286">
            <v>44</v>
          </cell>
          <cell r="L286">
            <v>0</v>
          </cell>
          <cell r="M286">
            <v>0</v>
          </cell>
          <cell r="N286">
            <v>0</v>
          </cell>
          <cell r="O286">
            <v>0</v>
          </cell>
        </row>
        <row r="287">
          <cell r="A287">
            <v>470008780</v>
          </cell>
          <cell r="B287" t="str">
            <v>USLD DE POMPEYRIE CH AGEN</v>
          </cell>
          <cell r="C287"/>
          <cell r="D287" t="str">
            <v>NON</v>
          </cell>
          <cell r="E287" t="str">
            <v>NON</v>
          </cell>
          <cell r="F287" t="str">
            <v>NON</v>
          </cell>
          <cell r="G287">
            <v>36</v>
          </cell>
          <cell r="H287">
            <v>0</v>
          </cell>
          <cell r="I287">
            <v>0</v>
          </cell>
          <cell r="J287">
            <v>0</v>
          </cell>
          <cell r="K287">
            <v>0</v>
          </cell>
          <cell r="L287">
            <v>0</v>
          </cell>
          <cell r="M287">
            <v>0</v>
          </cell>
          <cell r="N287">
            <v>36</v>
          </cell>
          <cell r="O287">
            <v>0</v>
          </cell>
        </row>
        <row r="288">
          <cell r="A288">
            <v>470009143</v>
          </cell>
          <cell r="B288" t="str">
            <v>ASSOCIATION SOLINCITE</v>
          </cell>
          <cell r="C288"/>
          <cell r="D288" t="str">
            <v>NON</v>
          </cell>
          <cell r="E288" t="str">
            <v>NON</v>
          </cell>
          <cell r="F288" t="str">
            <v>NON</v>
          </cell>
          <cell r="G288">
            <v>0</v>
          </cell>
          <cell r="H288">
            <v>0</v>
          </cell>
          <cell r="I288">
            <v>0</v>
          </cell>
          <cell r="J288">
            <v>0</v>
          </cell>
          <cell r="K288">
            <v>0</v>
          </cell>
          <cell r="L288">
            <v>0</v>
          </cell>
          <cell r="M288">
            <v>0</v>
          </cell>
          <cell r="N288">
            <v>0</v>
          </cell>
          <cell r="O288">
            <v>0</v>
          </cell>
        </row>
        <row r="289">
          <cell r="A289">
            <v>470009358</v>
          </cell>
          <cell r="B289" t="str">
            <v>HOSPITALISATION A DOMICILE 47</v>
          </cell>
          <cell r="C289" t="str">
            <v>OUI</v>
          </cell>
          <cell r="D289" t="str">
            <v>OUI</v>
          </cell>
          <cell r="E289" t="str">
            <v>NON</v>
          </cell>
          <cell r="F289" t="str">
            <v>NON</v>
          </cell>
          <cell r="G289">
            <v>0</v>
          </cell>
          <cell r="H289">
            <v>0</v>
          </cell>
          <cell r="I289">
            <v>0</v>
          </cell>
          <cell r="J289">
            <v>0</v>
          </cell>
          <cell r="K289">
            <v>0</v>
          </cell>
          <cell r="L289">
            <v>0</v>
          </cell>
          <cell r="M289">
            <v>100</v>
          </cell>
          <cell r="N289">
            <v>0</v>
          </cell>
          <cell r="O289">
            <v>0</v>
          </cell>
        </row>
        <row r="290">
          <cell r="A290">
            <v>470010364</v>
          </cell>
          <cell r="B290" t="str">
            <v>CLINIQUE LA PALOUMERE</v>
          </cell>
          <cell r="C290" t="str">
            <v>OUI</v>
          </cell>
          <cell r="D290" t="str">
            <v>NON</v>
          </cell>
          <cell r="E290" t="str">
            <v>NON</v>
          </cell>
          <cell r="F290" t="str">
            <v>NON</v>
          </cell>
          <cell r="G290">
            <v>55</v>
          </cell>
          <cell r="H290">
            <v>0</v>
          </cell>
          <cell r="I290">
            <v>0</v>
          </cell>
          <cell r="J290">
            <v>0</v>
          </cell>
          <cell r="K290">
            <v>55</v>
          </cell>
          <cell r="L290">
            <v>0</v>
          </cell>
          <cell r="M290">
            <v>0</v>
          </cell>
          <cell r="N290">
            <v>0</v>
          </cell>
          <cell r="O290">
            <v>0</v>
          </cell>
        </row>
        <row r="291">
          <cell r="A291">
            <v>470012931</v>
          </cell>
          <cell r="B291" t="str">
            <v>EHPAD - USLD ALZHEIMER CHIC TONNEINS</v>
          </cell>
          <cell r="C291"/>
          <cell r="D291" t="str">
            <v>NON</v>
          </cell>
          <cell r="E291" t="str">
            <v>NON</v>
          </cell>
          <cell r="F291" t="str">
            <v>NON</v>
          </cell>
          <cell r="G291">
            <v>27</v>
          </cell>
          <cell r="H291">
            <v>0</v>
          </cell>
          <cell r="I291">
            <v>0</v>
          </cell>
          <cell r="J291">
            <v>0</v>
          </cell>
          <cell r="K291">
            <v>0</v>
          </cell>
          <cell r="L291">
            <v>0</v>
          </cell>
          <cell r="M291">
            <v>0</v>
          </cell>
          <cell r="N291">
            <v>27</v>
          </cell>
          <cell r="O291">
            <v>0</v>
          </cell>
        </row>
        <row r="292">
          <cell r="A292">
            <v>470013558</v>
          </cell>
          <cell r="B292" t="str">
            <v>ANTENNE AUTODIALYSE AURAD PUJOLS</v>
          </cell>
          <cell r="C292"/>
          <cell r="D292" t="str">
            <v>NON</v>
          </cell>
          <cell r="E292" t="str">
            <v>NON</v>
          </cell>
          <cell r="F292" t="str">
            <v>NON</v>
          </cell>
          <cell r="G292">
            <v>0</v>
          </cell>
          <cell r="H292">
            <v>0</v>
          </cell>
          <cell r="I292">
            <v>0</v>
          </cell>
          <cell r="J292">
            <v>0</v>
          </cell>
          <cell r="K292">
            <v>0</v>
          </cell>
          <cell r="L292">
            <v>0</v>
          </cell>
          <cell r="M292">
            <v>0</v>
          </cell>
          <cell r="N292">
            <v>0</v>
          </cell>
          <cell r="O292">
            <v>14</v>
          </cell>
        </row>
        <row r="293">
          <cell r="A293">
            <v>470016205</v>
          </cell>
          <cell r="B293" t="str">
            <v>CH AGEN - ANTENNE DE NERAC</v>
          </cell>
          <cell r="C293"/>
          <cell r="D293" t="str">
            <v>NON</v>
          </cell>
          <cell r="E293" t="str">
            <v>NON</v>
          </cell>
          <cell r="F293" t="str">
            <v>NON</v>
          </cell>
          <cell r="G293">
            <v>0</v>
          </cell>
          <cell r="H293">
            <v>0</v>
          </cell>
          <cell r="I293">
            <v>0</v>
          </cell>
          <cell r="J293">
            <v>0</v>
          </cell>
          <cell r="K293">
            <v>0</v>
          </cell>
          <cell r="L293">
            <v>0</v>
          </cell>
          <cell r="M293">
            <v>0</v>
          </cell>
          <cell r="N293">
            <v>0</v>
          </cell>
          <cell r="O293">
            <v>0</v>
          </cell>
        </row>
        <row r="294">
          <cell r="A294">
            <v>640000162</v>
          </cell>
          <cell r="B294" t="str">
            <v>C.H.I.C. COTE BASQUE - BAYONNE</v>
          </cell>
          <cell r="C294" t="str">
            <v>OUI</v>
          </cell>
          <cell r="D294" t="str">
            <v>OUI</v>
          </cell>
          <cell r="E294" t="str">
            <v>OUI</v>
          </cell>
          <cell r="F294" t="str">
            <v>OUI - AUTORISE</v>
          </cell>
          <cell r="G294">
            <v>620</v>
          </cell>
          <cell r="H294">
            <v>446</v>
          </cell>
          <cell r="I294">
            <v>411</v>
          </cell>
          <cell r="J294">
            <v>35</v>
          </cell>
          <cell r="K294">
            <v>0</v>
          </cell>
          <cell r="L294">
            <v>185</v>
          </cell>
          <cell r="M294">
            <v>6</v>
          </cell>
          <cell r="N294">
            <v>96</v>
          </cell>
          <cell r="O294">
            <v>23</v>
          </cell>
        </row>
        <row r="295">
          <cell r="A295">
            <v>640000402</v>
          </cell>
          <cell r="B295" t="str">
            <v>CENTRE HOSPITALIER D'ORTHEZ</v>
          </cell>
          <cell r="C295" t="str">
            <v>OUI</v>
          </cell>
          <cell r="D295" t="str">
            <v>OUI</v>
          </cell>
          <cell r="E295" t="str">
            <v>OUI</v>
          </cell>
          <cell r="F295" t="str">
            <v>OUI - ASSOCIE</v>
          </cell>
          <cell r="G295">
            <v>166</v>
          </cell>
          <cell r="H295">
            <v>73</v>
          </cell>
          <cell r="I295">
            <v>67</v>
          </cell>
          <cell r="J295">
            <v>6</v>
          </cell>
          <cell r="K295">
            <v>38</v>
          </cell>
          <cell r="L295">
            <v>0</v>
          </cell>
          <cell r="M295">
            <v>30</v>
          </cell>
          <cell r="N295">
            <v>55</v>
          </cell>
          <cell r="O295">
            <v>0</v>
          </cell>
        </row>
        <row r="296">
          <cell r="A296">
            <v>640000410</v>
          </cell>
          <cell r="B296" t="str">
            <v>CENTRE HOSPITALIER OLORON</v>
          </cell>
          <cell r="C296" t="str">
            <v>OUI</v>
          </cell>
          <cell r="D296" t="str">
            <v>OUI</v>
          </cell>
          <cell r="E296" t="str">
            <v>OUI</v>
          </cell>
          <cell r="F296" t="str">
            <v>OUI - ASSOCIE</v>
          </cell>
          <cell r="G296">
            <v>197</v>
          </cell>
          <cell r="H296">
            <v>122</v>
          </cell>
          <cell r="I296">
            <v>112</v>
          </cell>
          <cell r="J296">
            <v>10</v>
          </cell>
          <cell r="K296">
            <v>19</v>
          </cell>
          <cell r="L296">
            <v>0</v>
          </cell>
          <cell r="M296">
            <v>0</v>
          </cell>
          <cell r="N296">
            <v>56</v>
          </cell>
          <cell r="O296">
            <v>0</v>
          </cell>
        </row>
        <row r="297">
          <cell r="A297">
            <v>640000428</v>
          </cell>
          <cell r="B297" t="str">
            <v>HOPITAL LOCAL DE MAULEON</v>
          </cell>
          <cell r="C297" t="str">
            <v>OUI</v>
          </cell>
          <cell r="D297" t="str">
            <v>NON</v>
          </cell>
          <cell r="E297" t="str">
            <v>NON</v>
          </cell>
          <cell r="F297" t="str">
            <v>NON</v>
          </cell>
          <cell r="G297">
            <v>30</v>
          </cell>
          <cell r="H297">
            <v>5</v>
          </cell>
          <cell r="I297">
            <v>5</v>
          </cell>
          <cell r="J297">
            <v>0</v>
          </cell>
          <cell r="K297">
            <v>25</v>
          </cell>
          <cell r="L297">
            <v>0</v>
          </cell>
          <cell r="M297">
            <v>0</v>
          </cell>
          <cell r="N297">
            <v>0</v>
          </cell>
          <cell r="O297">
            <v>0</v>
          </cell>
        </row>
        <row r="298">
          <cell r="A298">
            <v>640000436</v>
          </cell>
          <cell r="B298" t="str">
            <v>CENTRE HOSPITALIER DES PYRENEES</v>
          </cell>
          <cell r="C298" t="str">
            <v>OUI</v>
          </cell>
          <cell r="D298" t="str">
            <v>NON</v>
          </cell>
          <cell r="E298" t="str">
            <v>NON</v>
          </cell>
          <cell r="F298" t="str">
            <v>NON</v>
          </cell>
          <cell r="G298">
            <v>593</v>
          </cell>
          <cell r="H298">
            <v>0</v>
          </cell>
          <cell r="I298">
            <v>0</v>
          </cell>
          <cell r="J298">
            <v>0</v>
          </cell>
          <cell r="K298">
            <v>0</v>
          </cell>
          <cell r="L298">
            <v>593</v>
          </cell>
          <cell r="M298">
            <v>0</v>
          </cell>
          <cell r="N298">
            <v>0</v>
          </cell>
          <cell r="O298">
            <v>0</v>
          </cell>
        </row>
        <row r="299">
          <cell r="A299">
            <v>640000600</v>
          </cell>
          <cell r="B299" t="str">
            <v>CENTRE HOSPITALIER DE PAU</v>
          </cell>
          <cell r="C299" t="str">
            <v>OUI</v>
          </cell>
          <cell r="D299" t="str">
            <v>OUI</v>
          </cell>
          <cell r="E299" t="str">
            <v>OUI</v>
          </cell>
          <cell r="F299" t="str">
            <v>OUI - AUTORISE</v>
          </cell>
          <cell r="G299">
            <v>776</v>
          </cell>
          <cell r="H299">
            <v>557</v>
          </cell>
          <cell r="I299">
            <v>489</v>
          </cell>
          <cell r="J299">
            <v>68</v>
          </cell>
          <cell r="K299">
            <v>139</v>
          </cell>
          <cell r="L299">
            <v>0</v>
          </cell>
          <cell r="M299">
            <v>20</v>
          </cell>
          <cell r="N299">
            <v>80</v>
          </cell>
          <cell r="O299">
            <v>0</v>
          </cell>
        </row>
        <row r="300">
          <cell r="A300">
            <v>640003836</v>
          </cell>
          <cell r="B300" t="str">
            <v>clos de l'ouse et montreil</v>
          </cell>
          <cell r="C300" t="str">
            <v>OUI</v>
          </cell>
          <cell r="D300" t="str">
            <v>NON</v>
          </cell>
          <cell r="E300" t="str">
            <v>NON</v>
          </cell>
          <cell r="F300" t="str">
            <v>NON</v>
          </cell>
          <cell r="G300">
            <v>80</v>
          </cell>
          <cell r="H300">
            <v>0</v>
          </cell>
          <cell r="I300">
            <v>0</v>
          </cell>
          <cell r="J300">
            <v>0</v>
          </cell>
          <cell r="K300">
            <v>0</v>
          </cell>
          <cell r="L300">
            <v>0</v>
          </cell>
          <cell r="M300">
            <v>0</v>
          </cell>
          <cell r="N300">
            <v>80</v>
          </cell>
          <cell r="O300">
            <v>0</v>
          </cell>
        </row>
        <row r="301">
          <cell r="A301"/>
          <cell r="B301" t="str">
            <v>USLD CLOS DE L'OUSSE</v>
          </cell>
          <cell r="C301" t="str">
            <v>OUI</v>
          </cell>
          <cell r="D301" t="str">
            <v>NON</v>
          </cell>
          <cell r="E301" t="str">
            <v>NON</v>
          </cell>
          <cell r="F301" t="str">
            <v>NON</v>
          </cell>
          <cell r="G301">
            <v>20</v>
          </cell>
          <cell r="H301">
            <v>0</v>
          </cell>
          <cell r="I301">
            <v>0</v>
          </cell>
          <cell r="J301">
            <v>0</v>
          </cell>
          <cell r="K301">
            <v>0</v>
          </cell>
          <cell r="L301">
            <v>0</v>
          </cell>
          <cell r="M301">
            <v>0</v>
          </cell>
          <cell r="N301">
            <v>20</v>
          </cell>
          <cell r="O301">
            <v>0</v>
          </cell>
        </row>
        <row r="302">
          <cell r="A302">
            <v>640005302</v>
          </cell>
          <cell r="B302" t="str">
            <v>ANTENNE AUTODIALYSE AURAD ANGLET</v>
          </cell>
          <cell r="C302"/>
          <cell r="D302" t="str">
            <v>NON</v>
          </cell>
          <cell r="E302" t="str">
            <v>NON</v>
          </cell>
          <cell r="F302" t="str">
            <v>NON</v>
          </cell>
          <cell r="G302">
            <v>0</v>
          </cell>
          <cell r="H302">
            <v>0</v>
          </cell>
          <cell r="I302">
            <v>0</v>
          </cell>
          <cell r="J302">
            <v>0</v>
          </cell>
          <cell r="K302">
            <v>0</v>
          </cell>
          <cell r="L302">
            <v>0</v>
          </cell>
          <cell r="M302">
            <v>0</v>
          </cell>
          <cell r="N302">
            <v>0</v>
          </cell>
          <cell r="O302">
            <v>14</v>
          </cell>
        </row>
        <row r="303">
          <cell r="A303">
            <v>640005310</v>
          </cell>
          <cell r="B303" t="str">
            <v>ANTENNE AUTODIALYSE AURAD ST JEAN LUZ</v>
          </cell>
          <cell r="C303"/>
          <cell r="D303" t="str">
            <v>NON</v>
          </cell>
          <cell r="E303" t="str">
            <v>NON</v>
          </cell>
          <cell r="F303" t="str">
            <v>NON</v>
          </cell>
          <cell r="G303">
            <v>0</v>
          </cell>
          <cell r="H303">
            <v>0</v>
          </cell>
          <cell r="I303">
            <v>0</v>
          </cell>
          <cell r="J303">
            <v>0</v>
          </cell>
          <cell r="K303">
            <v>0</v>
          </cell>
          <cell r="L303">
            <v>0</v>
          </cell>
          <cell r="M303">
            <v>0</v>
          </cell>
          <cell r="N303">
            <v>0</v>
          </cell>
          <cell r="O303">
            <v>8</v>
          </cell>
        </row>
        <row r="304">
          <cell r="A304">
            <v>640005336</v>
          </cell>
          <cell r="B304" t="str">
            <v>ANT. AUTODIALYSE NEPHROCARE - ORTHEZ</v>
          </cell>
          <cell r="C304"/>
          <cell r="D304" t="str">
            <v>NON</v>
          </cell>
          <cell r="E304" t="str">
            <v>NON</v>
          </cell>
          <cell r="F304" t="str">
            <v>NON</v>
          </cell>
          <cell r="G304">
            <v>0</v>
          </cell>
          <cell r="H304">
            <v>0</v>
          </cell>
          <cell r="I304">
            <v>0</v>
          </cell>
          <cell r="J304">
            <v>0</v>
          </cell>
          <cell r="K304">
            <v>0</v>
          </cell>
          <cell r="L304">
            <v>0</v>
          </cell>
          <cell r="M304">
            <v>0</v>
          </cell>
          <cell r="N304">
            <v>0</v>
          </cell>
          <cell r="O304">
            <v>6</v>
          </cell>
        </row>
        <row r="305">
          <cell r="A305">
            <v>640005591</v>
          </cell>
          <cell r="B305" t="str">
            <v>Clinique Les Jeunes Chênes</v>
          </cell>
          <cell r="C305" t="str">
            <v>OUI</v>
          </cell>
          <cell r="D305" t="str">
            <v>NON</v>
          </cell>
          <cell r="E305" t="str">
            <v>NON</v>
          </cell>
          <cell r="F305" t="str">
            <v>NON</v>
          </cell>
          <cell r="G305">
            <v>78</v>
          </cell>
          <cell r="H305">
            <v>0</v>
          </cell>
          <cell r="I305">
            <v>0</v>
          </cell>
          <cell r="J305">
            <v>0</v>
          </cell>
          <cell r="K305">
            <v>78</v>
          </cell>
          <cell r="L305">
            <v>0</v>
          </cell>
          <cell r="M305">
            <v>0</v>
          </cell>
          <cell r="N305">
            <v>0</v>
          </cell>
          <cell r="O305">
            <v>0</v>
          </cell>
        </row>
        <row r="306">
          <cell r="A306">
            <v>640007019</v>
          </cell>
          <cell r="B306" t="str">
            <v>SAS CLINIQUE CANTEGRIT</v>
          </cell>
          <cell r="C306"/>
          <cell r="D306" t="str">
            <v>NON</v>
          </cell>
          <cell r="E306" t="str">
            <v>NON</v>
          </cell>
          <cell r="F306" t="str">
            <v>NON</v>
          </cell>
          <cell r="G306">
            <v>89</v>
          </cell>
          <cell r="H306">
            <v>0</v>
          </cell>
          <cell r="I306">
            <v>0</v>
          </cell>
          <cell r="J306">
            <v>0</v>
          </cell>
          <cell r="K306">
            <v>0</v>
          </cell>
          <cell r="L306">
            <v>89</v>
          </cell>
          <cell r="M306">
            <v>0</v>
          </cell>
          <cell r="N306">
            <v>0</v>
          </cell>
          <cell r="O306">
            <v>0</v>
          </cell>
        </row>
        <row r="307">
          <cell r="A307">
            <v>640010518</v>
          </cell>
          <cell r="B307" t="str">
            <v>CENTRE MEDICAL LEON DIEUDONNE</v>
          </cell>
          <cell r="C307" t="str">
            <v>OUI</v>
          </cell>
          <cell r="D307" t="str">
            <v>NON</v>
          </cell>
          <cell r="E307" t="str">
            <v>NON</v>
          </cell>
          <cell r="F307" t="str">
            <v>NON</v>
          </cell>
          <cell r="G307">
            <v>95</v>
          </cell>
          <cell r="H307">
            <v>0</v>
          </cell>
          <cell r="I307">
            <v>0</v>
          </cell>
          <cell r="J307">
            <v>0</v>
          </cell>
          <cell r="K307">
            <v>95</v>
          </cell>
          <cell r="L307">
            <v>0</v>
          </cell>
          <cell r="M307">
            <v>0</v>
          </cell>
          <cell r="N307">
            <v>0</v>
          </cell>
          <cell r="O307">
            <v>0</v>
          </cell>
        </row>
        <row r="308">
          <cell r="A308">
            <v>640013298</v>
          </cell>
          <cell r="B308" t="str">
            <v>HAD DU HAUT BEARN ET DE LA SOULE</v>
          </cell>
          <cell r="C308"/>
          <cell r="D308" t="str">
            <v>OUI</v>
          </cell>
          <cell r="E308" t="str">
            <v>NON</v>
          </cell>
          <cell r="F308" t="str">
            <v>NON</v>
          </cell>
          <cell r="G308">
            <v>0</v>
          </cell>
          <cell r="H308">
            <v>0</v>
          </cell>
          <cell r="I308">
            <v>0</v>
          </cell>
          <cell r="J308">
            <v>0</v>
          </cell>
          <cell r="K308">
            <v>0</v>
          </cell>
          <cell r="L308">
            <v>0</v>
          </cell>
          <cell r="M308">
            <v>30</v>
          </cell>
          <cell r="N308">
            <v>0</v>
          </cell>
          <cell r="O308">
            <v>0</v>
          </cell>
        </row>
        <row r="309">
          <cell r="A309">
            <v>640013520</v>
          </cell>
          <cell r="B309" t="str">
            <v>ANT. AUTODIALYSE NEPHROCARE - OLORON</v>
          </cell>
          <cell r="C309"/>
          <cell r="D309" t="str">
            <v>NON</v>
          </cell>
          <cell r="E309" t="str">
            <v>NON</v>
          </cell>
          <cell r="F309" t="str">
            <v>NON</v>
          </cell>
          <cell r="G309">
            <v>0</v>
          </cell>
          <cell r="H309">
            <v>0</v>
          </cell>
          <cell r="I309">
            <v>0</v>
          </cell>
          <cell r="J309">
            <v>0</v>
          </cell>
          <cell r="K309">
            <v>0</v>
          </cell>
          <cell r="L309">
            <v>0</v>
          </cell>
          <cell r="M309">
            <v>0</v>
          </cell>
          <cell r="N309">
            <v>0</v>
          </cell>
          <cell r="O309">
            <v>6</v>
          </cell>
        </row>
        <row r="310">
          <cell r="A310">
            <v>640013553</v>
          </cell>
          <cell r="B310" t="str">
            <v>ANTENNE AUTODIALYSE DELAY</v>
          </cell>
          <cell r="C310"/>
          <cell r="D310" t="str">
            <v>NON</v>
          </cell>
          <cell r="E310" t="str">
            <v>NON</v>
          </cell>
          <cell r="F310" t="str">
            <v>NON</v>
          </cell>
          <cell r="G310">
            <v>0</v>
          </cell>
          <cell r="H310">
            <v>0</v>
          </cell>
          <cell r="I310">
            <v>0</v>
          </cell>
          <cell r="J310">
            <v>0</v>
          </cell>
          <cell r="K310">
            <v>0</v>
          </cell>
          <cell r="L310">
            <v>0</v>
          </cell>
          <cell r="M310">
            <v>0</v>
          </cell>
          <cell r="N310">
            <v>0</v>
          </cell>
          <cell r="O310">
            <v>6</v>
          </cell>
        </row>
        <row r="311">
          <cell r="A311">
            <v>640015921</v>
          </cell>
          <cell r="B311" t="str">
            <v>CH D'OLORON - SITE DE SAINT-PE</v>
          </cell>
          <cell r="C311"/>
          <cell r="D311" t="str">
            <v>NON</v>
          </cell>
          <cell r="E311" t="str">
            <v>NON</v>
          </cell>
          <cell r="F311" t="str">
            <v>NON</v>
          </cell>
          <cell r="G311">
            <v>46</v>
          </cell>
          <cell r="H311">
            <v>46</v>
          </cell>
          <cell r="I311">
            <v>46</v>
          </cell>
          <cell r="J311">
            <v>0</v>
          </cell>
          <cell r="K311">
            <v>0</v>
          </cell>
          <cell r="L311">
            <v>0</v>
          </cell>
          <cell r="M311">
            <v>0</v>
          </cell>
          <cell r="N311">
            <v>0</v>
          </cell>
          <cell r="O311">
            <v>0</v>
          </cell>
        </row>
        <row r="312">
          <cell r="A312">
            <v>640017224</v>
          </cell>
          <cell r="B312" t="str">
            <v>LA CLINIQUE BEAULIEU-COLISEE</v>
          </cell>
          <cell r="C312"/>
          <cell r="D312" t="str">
            <v>NON</v>
          </cell>
          <cell r="E312" t="str">
            <v>NON</v>
          </cell>
          <cell r="F312" t="str">
            <v>NON</v>
          </cell>
          <cell r="G312">
            <v>21</v>
          </cell>
          <cell r="H312">
            <v>0</v>
          </cell>
          <cell r="I312">
            <v>0</v>
          </cell>
          <cell r="J312">
            <v>0</v>
          </cell>
          <cell r="K312">
            <v>21</v>
          </cell>
          <cell r="L312">
            <v>0</v>
          </cell>
          <cell r="M312">
            <v>0</v>
          </cell>
          <cell r="N312">
            <v>0</v>
          </cell>
          <cell r="O312">
            <v>0</v>
          </cell>
        </row>
        <row r="313">
          <cell r="A313">
            <v>640017646</v>
          </cell>
          <cell r="B313" t="str">
            <v>CENTRE HOSPITALIER DE SAINT-PALAIS</v>
          </cell>
          <cell r="C313" t="str">
            <v>OUI</v>
          </cell>
          <cell r="D313" t="str">
            <v>OUI</v>
          </cell>
          <cell r="E313" t="str">
            <v>OUI</v>
          </cell>
          <cell r="F313" t="str">
            <v>OUI - ASSOCIE</v>
          </cell>
          <cell r="G313">
            <v>66</v>
          </cell>
          <cell r="H313">
            <v>66</v>
          </cell>
          <cell r="I313">
            <v>62</v>
          </cell>
          <cell r="J313">
            <v>4</v>
          </cell>
          <cell r="K313">
            <v>0</v>
          </cell>
          <cell r="L313">
            <v>0</v>
          </cell>
          <cell r="M313">
            <v>0</v>
          </cell>
          <cell r="N313">
            <v>0</v>
          </cell>
          <cell r="O313">
            <v>0</v>
          </cell>
        </row>
        <row r="314">
          <cell r="A314">
            <v>640017679</v>
          </cell>
          <cell r="B314" t="str">
            <v>ANT AUTODIALYSE NEPHROCARE-PAU NAVARRE</v>
          </cell>
          <cell r="C314"/>
          <cell r="D314" t="str">
            <v>NON</v>
          </cell>
          <cell r="E314" t="str">
            <v>NON</v>
          </cell>
          <cell r="F314" t="str">
            <v>NON</v>
          </cell>
          <cell r="G314">
            <v>0</v>
          </cell>
          <cell r="H314">
            <v>0</v>
          </cell>
          <cell r="I314">
            <v>0</v>
          </cell>
          <cell r="J314">
            <v>0</v>
          </cell>
          <cell r="K314">
            <v>0</v>
          </cell>
          <cell r="L314">
            <v>0</v>
          </cell>
          <cell r="M314">
            <v>0</v>
          </cell>
          <cell r="N314">
            <v>0</v>
          </cell>
          <cell r="O314">
            <v>6</v>
          </cell>
        </row>
        <row r="315">
          <cell r="A315">
            <v>640018206</v>
          </cell>
          <cell r="B315" t="str">
            <v>CAPIO CLINIQUE BELHARRA</v>
          </cell>
          <cell r="C315"/>
          <cell r="D315" t="str">
            <v>OUI</v>
          </cell>
          <cell r="E315" t="str">
            <v>OUI</v>
          </cell>
          <cell r="F315" t="str">
            <v>OUI - AUTORISE</v>
          </cell>
          <cell r="G315">
            <v>228</v>
          </cell>
          <cell r="H315">
            <v>228</v>
          </cell>
          <cell r="I315">
            <v>194</v>
          </cell>
          <cell r="J315">
            <v>34</v>
          </cell>
          <cell r="K315">
            <v>0</v>
          </cell>
          <cell r="L315">
            <v>0</v>
          </cell>
          <cell r="M315">
            <v>0</v>
          </cell>
          <cell r="N315">
            <v>0</v>
          </cell>
          <cell r="O315">
            <v>0</v>
          </cell>
        </row>
        <row r="316">
          <cell r="A316">
            <v>640780185</v>
          </cell>
          <cell r="B316" t="str">
            <v>CTRE. READAP. FONCT. LES EMBRUNS</v>
          </cell>
          <cell r="C316" t="str">
            <v>OUI</v>
          </cell>
          <cell r="D316" t="str">
            <v>NON</v>
          </cell>
          <cell r="E316" t="str">
            <v>NON</v>
          </cell>
          <cell r="F316" t="str">
            <v>NON</v>
          </cell>
          <cell r="G316">
            <v>105</v>
          </cell>
          <cell r="H316">
            <v>0</v>
          </cell>
          <cell r="I316">
            <v>0</v>
          </cell>
          <cell r="J316">
            <v>0</v>
          </cell>
          <cell r="K316">
            <v>105</v>
          </cell>
          <cell r="L316">
            <v>0</v>
          </cell>
          <cell r="M316">
            <v>0</v>
          </cell>
          <cell r="N316">
            <v>0</v>
          </cell>
          <cell r="O316">
            <v>0</v>
          </cell>
        </row>
        <row r="317">
          <cell r="A317">
            <v>640780227</v>
          </cell>
          <cell r="B317" t="str">
            <v>CTRE DE SOINS ET READAPTATION LA NIVE</v>
          </cell>
          <cell r="C317" t="str">
            <v>OUI</v>
          </cell>
          <cell r="D317" t="str">
            <v>NON</v>
          </cell>
          <cell r="E317" t="str">
            <v>NON</v>
          </cell>
          <cell r="F317" t="str">
            <v>NON</v>
          </cell>
          <cell r="G317">
            <v>0</v>
          </cell>
          <cell r="H317">
            <v>0</v>
          </cell>
          <cell r="I317">
            <v>0</v>
          </cell>
          <cell r="J317">
            <v>0</v>
          </cell>
          <cell r="K317">
            <v>0</v>
          </cell>
          <cell r="L317">
            <v>0</v>
          </cell>
          <cell r="M317">
            <v>0</v>
          </cell>
          <cell r="N317">
            <v>0</v>
          </cell>
          <cell r="O317">
            <v>0</v>
          </cell>
        </row>
        <row r="318">
          <cell r="A318">
            <v>640780268</v>
          </cell>
          <cell r="B318" t="str">
            <v>CLINIQUE DELAY</v>
          </cell>
          <cell r="C318" t="str">
            <v>OUI</v>
          </cell>
          <cell r="D318" t="str">
            <v>NON</v>
          </cell>
          <cell r="E318" t="str">
            <v>OUI</v>
          </cell>
          <cell r="F318" t="str">
            <v>NON</v>
          </cell>
          <cell r="G318">
            <v>33</v>
          </cell>
          <cell r="H318">
            <v>33</v>
          </cell>
          <cell r="I318">
            <v>28</v>
          </cell>
          <cell r="J318">
            <v>5</v>
          </cell>
          <cell r="K318">
            <v>0</v>
          </cell>
          <cell r="L318">
            <v>0</v>
          </cell>
          <cell r="M318">
            <v>0</v>
          </cell>
          <cell r="N318">
            <v>0</v>
          </cell>
          <cell r="O318">
            <v>0</v>
          </cell>
        </row>
        <row r="319">
          <cell r="A319">
            <v>640780334</v>
          </cell>
          <cell r="B319" t="str">
            <v>CLINIQUE D'AMADE</v>
          </cell>
          <cell r="C319" t="str">
            <v>OUI</v>
          </cell>
          <cell r="D319" t="str">
            <v>NON</v>
          </cell>
          <cell r="E319" t="str">
            <v>NON</v>
          </cell>
          <cell r="F319" t="str">
            <v>NON</v>
          </cell>
          <cell r="G319">
            <v>75</v>
          </cell>
          <cell r="H319">
            <v>0</v>
          </cell>
          <cell r="I319">
            <v>0</v>
          </cell>
          <cell r="J319">
            <v>0</v>
          </cell>
          <cell r="K319">
            <v>0</v>
          </cell>
          <cell r="L319">
            <v>75</v>
          </cell>
          <cell r="M319">
            <v>0</v>
          </cell>
          <cell r="N319">
            <v>0</v>
          </cell>
          <cell r="O319">
            <v>0</v>
          </cell>
        </row>
        <row r="320">
          <cell r="A320">
            <v>640780409</v>
          </cell>
          <cell r="B320" t="str">
            <v>CLINIQUE MIRAMBEAU</v>
          </cell>
          <cell r="C320" t="str">
            <v>OUI</v>
          </cell>
          <cell r="D320" t="str">
            <v>NON</v>
          </cell>
          <cell r="E320" t="str">
            <v>NON</v>
          </cell>
          <cell r="F320" t="str">
            <v>NON</v>
          </cell>
          <cell r="G320">
            <v>59</v>
          </cell>
          <cell r="H320">
            <v>0</v>
          </cell>
          <cell r="I320">
            <v>0</v>
          </cell>
          <cell r="J320">
            <v>0</v>
          </cell>
          <cell r="K320">
            <v>0</v>
          </cell>
          <cell r="L320">
            <v>59</v>
          </cell>
          <cell r="M320">
            <v>0</v>
          </cell>
          <cell r="N320">
            <v>0</v>
          </cell>
          <cell r="O320">
            <v>0</v>
          </cell>
        </row>
        <row r="321">
          <cell r="A321">
            <v>640780433</v>
          </cell>
          <cell r="B321" t="str">
            <v>CAPIO CLINIQUE ST-ETIENNE-PAYS BASQUE</v>
          </cell>
          <cell r="C321" t="str">
            <v>OUI</v>
          </cell>
          <cell r="D321" t="str">
            <v>fermé</v>
          </cell>
          <cell r="E321" t="str">
            <v>fermé</v>
          </cell>
          <cell r="F321" t="str">
            <v>OUI - ASSOCIE</v>
          </cell>
          <cell r="G321">
            <v>9</v>
          </cell>
          <cell r="H321">
            <v>9</v>
          </cell>
          <cell r="I321">
            <v>0</v>
          </cell>
          <cell r="J321">
            <v>9</v>
          </cell>
          <cell r="K321">
            <v>0</v>
          </cell>
          <cell r="L321">
            <v>0</v>
          </cell>
          <cell r="M321">
            <v>0</v>
          </cell>
          <cell r="N321">
            <v>0</v>
          </cell>
          <cell r="O321">
            <v>0</v>
          </cell>
        </row>
        <row r="322">
          <cell r="A322">
            <v>640780482</v>
          </cell>
          <cell r="B322" t="str">
            <v>CAPIO CLINIQUE LAFOURCADE</v>
          </cell>
          <cell r="C322" t="str">
            <v>OUI</v>
          </cell>
          <cell r="D322" t="str">
            <v>fermé</v>
          </cell>
          <cell r="E322" t="str">
            <v>fermé</v>
          </cell>
          <cell r="F322" t="str">
            <v>NON</v>
          </cell>
          <cell r="G322">
            <v>80</v>
          </cell>
          <cell r="H322">
            <v>80</v>
          </cell>
          <cell r="I322">
            <v>60</v>
          </cell>
          <cell r="J322">
            <v>20</v>
          </cell>
          <cell r="K322">
            <v>0</v>
          </cell>
          <cell r="L322">
            <v>0</v>
          </cell>
          <cell r="M322">
            <v>0</v>
          </cell>
          <cell r="N322">
            <v>0</v>
          </cell>
          <cell r="O322">
            <v>0</v>
          </cell>
        </row>
        <row r="323">
          <cell r="A323">
            <v>640780490</v>
          </cell>
          <cell r="B323" t="str">
            <v>POLYCLINIQUE AGUILERA</v>
          </cell>
          <cell r="C323" t="str">
            <v>OUI</v>
          </cell>
          <cell r="D323" t="str">
            <v>OUI</v>
          </cell>
          <cell r="E323" t="str">
            <v>OUI</v>
          </cell>
          <cell r="F323" t="str">
            <v>OUI - AUTORISE</v>
          </cell>
          <cell r="G323">
            <v>125</v>
          </cell>
          <cell r="H323">
            <v>115</v>
          </cell>
          <cell r="I323">
            <v>93</v>
          </cell>
          <cell r="J323">
            <v>22</v>
          </cell>
          <cell r="K323">
            <v>10</v>
          </cell>
          <cell r="L323">
            <v>0</v>
          </cell>
          <cell r="M323">
            <v>0</v>
          </cell>
          <cell r="N323">
            <v>0</v>
          </cell>
          <cell r="O323">
            <v>0</v>
          </cell>
        </row>
        <row r="324">
          <cell r="A324">
            <v>640780557</v>
          </cell>
          <cell r="B324" t="str">
            <v>CENTRE MEDICAL TOKI EDER</v>
          </cell>
          <cell r="C324" t="str">
            <v>OUI</v>
          </cell>
          <cell r="D324" t="str">
            <v>NON</v>
          </cell>
          <cell r="E324" t="str">
            <v>NON</v>
          </cell>
          <cell r="F324" t="str">
            <v>NON</v>
          </cell>
          <cell r="G324">
            <v>151</v>
          </cell>
          <cell r="H324">
            <v>7</v>
          </cell>
          <cell r="I324">
            <v>7</v>
          </cell>
          <cell r="J324">
            <v>0</v>
          </cell>
          <cell r="K324">
            <v>144</v>
          </cell>
          <cell r="L324">
            <v>0</v>
          </cell>
          <cell r="M324">
            <v>0</v>
          </cell>
          <cell r="N324">
            <v>0</v>
          </cell>
          <cell r="O324">
            <v>0</v>
          </cell>
        </row>
        <row r="325">
          <cell r="A325">
            <v>640780581</v>
          </cell>
          <cell r="B325" t="str">
            <v>CENTRE DE PNEUMOLOGIE LES TERRASSES</v>
          </cell>
          <cell r="C325" t="str">
            <v>OUI</v>
          </cell>
          <cell r="D325" t="str">
            <v>NON</v>
          </cell>
          <cell r="E325" t="str">
            <v>NON</v>
          </cell>
          <cell r="F325" t="str">
            <v>NON</v>
          </cell>
          <cell r="G325">
            <v>76</v>
          </cell>
          <cell r="H325">
            <v>0</v>
          </cell>
          <cell r="I325">
            <v>0</v>
          </cell>
          <cell r="J325">
            <v>0</v>
          </cell>
          <cell r="K325">
            <v>76</v>
          </cell>
          <cell r="L325">
            <v>0</v>
          </cell>
          <cell r="M325">
            <v>0</v>
          </cell>
          <cell r="N325">
            <v>0</v>
          </cell>
          <cell r="O325">
            <v>0</v>
          </cell>
        </row>
        <row r="326">
          <cell r="A326">
            <v>640780607</v>
          </cell>
          <cell r="B326" t="str">
            <v>ETS DE SOINS DE SUITE MAISON BASQUE</v>
          </cell>
          <cell r="C326" t="str">
            <v>OUI</v>
          </cell>
          <cell r="D326" t="str">
            <v>NON</v>
          </cell>
          <cell r="E326" t="str">
            <v>NON</v>
          </cell>
          <cell r="F326" t="str">
            <v>NON</v>
          </cell>
          <cell r="G326">
            <v>66</v>
          </cell>
          <cell r="H326">
            <v>0</v>
          </cell>
          <cell r="I326">
            <v>0</v>
          </cell>
          <cell r="J326">
            <v>0</v>
          </cell>
          <cell r="K326">
            <v>66</v>
          </cell>
          <cell r="L326">
            <v>0</v>
          </cell>
          <cell r="M326">
            <v>0</v>
          </cell>
          <cell r="N326">
            <v>0</v>
          </cell>
          <cell r="O326">
            <v>0</v>
          </cell>
        </row>
        <row r="327">
          <cell r="A327">
            <v>640780623</v>
          </cell>
          <cell r="B327" t="str">
            <v>CENTRE MEDICAL ANNIE ENIA</v>
          </cell>
          <cell r="C327" t="str">
            <v>OUI</v>
          </cell>
          <cell r="D327" t="str">
            <v>NON</v>
          </cell>
          <cell r="E327" t="str">
            <v>NON</v>
          </cell>
          <cell r="F327" t="str">
            <v>NON</v>
          </cell>
          <cell r="G327">
            <v>70</v>
          </cell>
          <cell r="H327">
            <v>10</v>
          </cell>
          <cell r="I327">
            <v>10</v>
          </cell>
          <cell r="J327">
            <v>0</v>
          </cell>
          <cell r="K327">
            <v>60</v>
          </cell>
          <cell r="L327">
            <v>0</v>
          </cell>
          <cell r="M327">
            <v>0</v>
          </cell>
          <cell r="N327">
            <v>0</v>
          </cell>
          <cell r="O327">
            <v>0</v>
          </cell>
        </row>
        <row r="328">
          <cell r="A328">
            <v>640780631</v>
          </cell>
          <cell r="B328" t="str">
            <v>CENTRE GRANCHER-CYRANO</v>
          </cell>
          <cell r="C328" t="str">
            <v>OUI</v>
          </cell>
          <cell r="D328" t="str">
            <v>NON</v>
          </cell>
          <cell r="E328" t="str">
            <v>NON</v>
          </cell>
          <cell r="F328" t="str">
            <v>NON</v>
          </cell>
          <cell r="G328">
            <v>120</v>
          </cell>
          <cell r="H328">
            <v>0</v>
          </cell>
          <cell r="I328">
            <v>0</v>
          </cell>
          <cell r="J328">
            <v>0</v>
          </cell>
          <cell r="K328">
            <v>120</v>
          </cell>
          <cell r="L328">
            <v>0</v>
          </cell>
          <cell r="M328">
            <v>0</v>
          </cell>
          <cell r="N328">
            <v>0</v>
          </cell>
          <cell r="O328">
            <v>0</v>
          </cell>
        </row>
        <row r="329">
          <cell r="A329">
            <v>640780649</v>
          </cell>
          <cell r="B329" t="str">
            <v>CENTRE MEDICAL LANDOUZY</v>
          </cell>
          <cell r="C329" t="str">
            <v>OUI</v>
          </cell>
          <cell r="D329" t="str">
            <v>NON</v>
          </cell>
          <cell r="E329" t="str">
            <v>NON</v>
          </cell>
          <cell r="F329" t="str">
            <v>NON</v>
          </cell>
          <cell r="G329">
            <v>64</v>
          </cell>
          <cell r="H329">
            <v>0</v>
          </cell>
          <cell r="I329">
            <v>0</v>
          </cell>
          <cell r="J329">
            <v>0</v>
          </cell>
          <cell r="K329">
            <v>64</v>
          </cell>
          <cell r="L329">
            <v>0</v>
          </cell>
          <cell r="M329">
            <v>0</v>
          </cell>
          <cell r="N329">
            <v>0</v>
          </cell>
          <cell r="O329">
            <v>0</v>
          </cell>
        </row>
        <row r="330">
          <cell r="A330">
            <v>640780672</v>
          </cell>
          <cell r="B330" t="str">
            <v>CLINIQUE DE MEDECINE PHYSIQUE MARIENIA</v>
          </cell>
          <cell r="C330" t="str">
            <v>OUI</v>
          </cell>
          <cell r="D330" t="str">
            <v>NON</v>
          </cell>
          <cell r="E330" t="str">
            <v>NON</v>
          </cell>
          <cell r="F330" t="str">
            <v>NON</v>
          </cell>
          <cell r="G330">
            <v>113</v>
          </cell>
          <cell r="H330">
            <v>2</v>
          </cell>
          <cell r="I330">
            <v>0</v>
          </cell>
          <cell r="J330">
            <v>2</v>
          </cell>
          <cell r="K330">
            <v>111</v>
          </cell>
          <cell r="L330">
            <v>0</v>
          </cell>
          <cell r="M330">
            <v>0</v>
          </cell>
          <cell r="N330">
            <v>0</v>
          </cell>
          <cell r="O330">
            <v>0</v>
          </cell>
        </row>
        <row r="331">
          <cell r="A331">
            <v>640780714</v>
          </cell>
          <cell r="B331" t="str">
            <v>SSR CONCHA BERRI</v>
          </cell>
          <cell r="C331" t="str">
            <v>OUI</v>
          </cell>
          <cell r="D331" t="str">
            <v>NON</v>
          </cell>
          <cell r="E331" t="str">
            <v>NON</v>
          </cell>
          <cell r="F331" t="str">
            <v>NON</v>
          </cell>
          <cell r="G331">
            <v>65</v>
          </cell>
          <cell r="H331">
            <v>0</v>
          </cell>
          <cell r="I331">
            <v>0</v>
          </cell>
          <cell r="J331">
            <v>0</v>
          </cell>
          <cell r="K331">
            <v>65</v>
          </cell>
          <cell r="L331">
            <v>0</v>
          </cell>
          <cell r="M331">
            <v>0</v>
          </cell>
          <cell r="N331">
            <v>0</v>
          </cell>
          <cell r="O331">
            <v>0</v>
          </cell>
        </row>
        <row r="332">
          <cell r="A332">
            <v>640780748</v>
          </cell>
          <cell r="B332" t="str">
            <v>POLYCLINIQUE CÔTE BASQUE SUD</v>
          </cell>
          <cell r="C332" t="str">
            <v>OUI</v>
          </cell>
          <cell r="D332" t="str">
            <v>OUI</v>
          </cell>
          <cell r="E332" t="str">
            <v>OUI</v>
          </cell>
          <cell r="F332" t="str">
            <v>OUI - AUTORISE</v>
          </cell>
          <cell r="G332">
            <v>101</v>
          </cell>
          <cell r="H332">
            <v>101</v>
          </cell>
          <cell r="I332">
            <v>72</v>
          </cell>
          <cell r="J332">
            <v>29</v>
          </cell>
          <cell r="K332">
            <v>0</v>
          </cell>
          <cell r="L332">
            <v>0</v>
          </cell>
          <cell r="M332">
            <v>0</v>
          </cell>
          <cell r="N332">
            <v>0</v>
          </cell>
          <cell r="O332">
            <v>0</v>
          </cell>
        </row>
        <row r="333">
          <cell r="A333">
            <v>640780755</v>
          </cell>
          <cell r="B333" t="str">
            <v>C.H.I.C. COTE BASQUE - ST JEAN DE LUZ</v>
          </cell>
          <cell r="C333"/>
          <cell r="D333" t="str">
            <v>NON</v>
          </cell>
          <cell r="E333" t="str">
            <v>NON</v>
          </cell>
          <cell r="F333" t="str">
            <v>NON</v>
          </cell>
          <cell r="G333">
            <v>154</v>
          </cell>
          <cell r="H333">
            <v>30</v>
          </cell>
          <cell r="I333">
            <v>30</v>
          </cell>
          <cell r="J333">
            <v>0</v>
          </cell>
          <cell r="K333">
            <v>70</v>
          </cell>
          <cell r="L333">
            <v>0</v>
          </cell>
          <cell r="M333">
            <v>0</v>
          </cell>
          <cell r="N333">
            <v>54</v>
          </cell>
          <cell r="O333">
            <v>0</v>
          </cell>
        </row>
        <row r="334">
          <cell r="A334">
            <v>640780789</v>
          </cell>
          <cell r="B334" t="str">
            <v>CAPIO CLINIQUE PAULMY</v>
          </cell>
          <cell r="C334" t="str">
            <v>OUI</v>
          </cell>
          <cell r="D334" t="str">
            <v>fermé</v>
          </cell>
          <cell r="E334" t="str">
            <v>fermé</v>
          </cell>
          <cell r="F334" t="str">
            <v>OUI - AUTORISE</v>
          </cell>
          <cell r="G334">
            <v>5</v>
          </cell>
          <cell r="H334">
            <v>5</v>
          </cell>
          <cell r="I334">
            <v>0</v>
          </cell>
          <cell r="J334">
            <v>5</v>
          </cell>
          <cell r="K334">
            <v>0</v>
          </cell>
          <cell r="L334">
            <v>0</v>
          </cell>
          <cell r="M334">
            <v>0</v>
          </cell>
          <cell r="N334">
            <v>0</v>
          </cell>
          <cell r="O334">
            <v>0</v>
          </cell>
        </row>
        <row r="335">
          <cell r="A335">
            <v>640780904</v>
          </cell>
          <cell r="B335" t="str">
            <v>LE NID BEARNAIS - SSR PEDIATRIQUE</v>
          </cell>
          <cell r="C335"/>
          <cell r="D335" t="str">
            <v>NON</v>
          </cell>
          <cell r="E335" t="str">
            <v>NON</v>
          </cell>
          <cell r="F335" t="str">
            <v>NON</v>
          </cell>
          <cell r="G335">
            <v>26</v>
          </cell>
          <cell r="H335">
            <v>0</v>
          </cell>
          <cell r="I335">
            <v>0</v>
          </cell>
          <cell r="J335">
            <v>0</v>
          </cell>
          <cell r="K335">
            <v>26</v>
          </cell>
          <cell r="L335">
            <v>0</v>
          </cell>
          <cell r="M335">
            <v>0</v>
          </cell>
          <cell r="N335">
            <v>0</v>
          </cell>
          <cell r="O335">
            <v>0</v>
          </cell>
        </row>
        <row r="336">
          <cell r="A336">
            <v>640780938</v>
          </cell>
          <cell r="B336" t="str">
            <v>POLYCLINIQUE MARZET</v>
          </cell>
          <cell r="C336" t="str">
            <v>OUI</v>
          </cell>
          <cell r="D336" t="str">
            <v>OUI</v>
          </cell>
          <cell r="E336" t="str">
            <v>OUI</v>
          </cell>
          <cell r="F336" t="str">
            <v>OUI - AUTORISE</v>
          </cell>
          <cell r="G336">
            <v>170</v>
          </cell>
          <cell r="H336">
            <v>170</v>
          </cell>
          <cell r="I336">
            <v>140</v>
          </cell>
          <cell r="J336">
            <v>30</v>
          </cell>
          <cell r="K336">
            <v>0</v>
          </cell>
          <cell r="L336">
            <v>0</v>
          </cell>
          <cell r="M336">
            <v>0</v>
          </cell>
          <cell r="N336">
            <v>0</v>
          </cell>
          <cell r="O336">
            <v>0</v>
          </cell>
        </row>
        <row r="337">
          <cell r="A337">
            <v>640780946</v>
          </cell>
          <cell r="B337" t="str">
            <v>POLYCLINIQUE DE NAVARRE</v>
          </cell>
          <cell r="C337" t="str">
            <v>OUI</v>
          </cell>
          <cell r="D337" t="str">
            <v>OUI</v>
          </cell>
          <cell r="E337" t="str">
            <v>OUI</v>
          </cell>
          <cell r="F337" t="str">
            <v>OUI - ASSOCIE</v>
          </cell>
          <cell r="G337">
            <v>218</v>
          </cell>
          <cell r="H337">
            <v>218</v>
          </cell>
          <cell r="I337">
            <v>178</v>
          </cell>
          <cell r="J337">
            <v>40</v>
          </cell>
          <cell r="K337">
            <v>0</v>
          </cell>
          <cell r="L337">
            <v>0</v>
          </cell>
          <cell r="M337">
            <v>0</v>
          </cell>
          <cell r="N337">
            <v>0</v>
          </cell>
          <cell r="O337">
            <v>0</v>
          </cell>
        </row>
        <row r="338">
          <cell r="A338">
            <v>640780987</v>
          </cell>
          <cell r="B338" t="str">
            <v>CLINIQUE D'ORTHEZ</v>
          </cell>
          <cell r="C338" t="str">
            <v>OUI</v>
          </cell>
          <cell r="D338" t="str">
            <v>OUI</v>
          </cell>
          <cell r="E338" t="str">
            <v>OUI</v>
          </cell>
          <cell r="F338" t="str">
            <v>NON</v>
          </cell>
          <cell r="G338">
            <v>29</v>
          </cell>
          <cell r="H338">
            <v>29</v>
          </cell>
          <cell r="I338">
            <v>21</v>
          </cell>
          <cell r="J338">
            <v>8</v>
          </cell>
          <cell r="K338">
            <v>0</v>
          </cell>
          <cell r="L338">
            <v>0</v>
          </cell>
          <cell r="M338">
            <v>0</v>
          </cell>
          <cell r="N338">
            <v>0</v>
          </cell>
          <cell r="O338">
            <v>0</v>
          </cell>
        </row>
        <row r="339">
          <cell r="A339">
            <v>640781175</v>
          </cell>
          <cell r="B339" t="str">
            <v>COLONIE SANITAIRE DES PEP</v>
          </cell>
          <cell r="C339"/>
          <cell r="D339" t="str">
            <v>NON</v>
          </cell>
          <cell r="E339" t="str">
            <v>NON</v>
          </cell>
          <cell r="F339" t="str">
            <v>NON</v>
          </cell>
          <cell r="G339">
            <v>0</v>
          </cell>
          <cell r="H339">
            <v>0</v>
          </cell>
          <cell r="I339">
            <v>0</v>
          </cell>
          <cell r="J339">
            <v>0</v>
          </cell>
          <cell r="K339">
            <v>0</v>
          </cell>
          <cell r="L339">
            <v>0</v>
          </cell>
          <cell r="M339">
            <v>0</v>
          </cell>
          <cell r="N339">
            <v>0</v>
          </cell>
          <cell r="O339">
            <v>0</v>
          </cell>
        </row>
        <row r="340">
          <cell r="A340">
            <v>640781225</v>
          </cell>
          <cell r="B340" t="str">
            <v>CLINIQUE CARDIOLOGIQUE ARESSY</v>
          </cell>
          <cell r="C340" t="str">
            <v>OUI</v>
          </cell>
          <cell r="D340" t="str">
            <v>NON</v>
          </cell>
          <cell r="E340" t="str">
            <v>OUI</v>
          </cell>
          <cell r="F340" t="str">
            <v>NON</v>
          </cell>
          <cell r="G340">
            <v>192</v>
          </cell>
          <cell r="H340">
            <v>147</v>
          </cell>
          <cell r="I340">
            <v>147</v>
          </cell>
          <cell r="J340">
            <v>0</v>
          </cell>
          <cell r="K340">
            <v>45</v>
          </cell>
          <cell r="L340">
            <v>0</v>
          </cell>
          <cell r="M340">
            <v>0</v>
          </cell>
          <cell r="N340">
            <v>0</v>
          </cell>
          <cell r="O340">
            <v>0</v>
          </cell>
        </row>
        <row r="341">
          <cell r="A341">
            <v>640781308</v>
          </cell>
          <cell r="B341" t="str">
            <v>CLINIQUE PRINCESS</v>
          </cell>
          <cell r="C341"/>
          <cell r="D341" t="str">
            <v>NON</v>
          </cell>
          <cell r="E341" t="str">
            <v>NON</v>
          </cell>
          <cell r="F341" t="str">
            <v>NON</v>
          </cell>
          <cell r="G341">
            <v>30</v>
          </cell>
          <cell r="H341">
            <v>30</v>
          </cell>
          <cell r="I341">
            <v>28</v>
          </cell>
          <cell r="J341">
            <v>2</v>
          </cell>
          <cell r="K341">
            <v>0</v>
          </cell>
          <cell r="L341">
            <v>0</v>
          </cell>
          <cell r="M341">
            <v>0</v>
          </cell>
          <cell r="N341">
            <v>0</v>
          </cell>
          <cell r="O341">
            <v>0</v>
          </cell>
        </row>
        <row r="342">
          <cell r="A342">
            <v>640781332</v>
          </cell>
          <cell r="B342" t="str">
            <v>NEPHROCARE BEARN-CTRE DIALYSE DU BEARN</v>
          </cell>
          <cell r="C342" t="str">
            <v>OUI</v>
          </cell>
          <cell r="D342" t="str">
            <v>NON</v>
          </cell>
          <cell r="E342" t="str">
            <v>NON</v>
          </cell>
          <cell r="F342" t="str">
            <v>NON</v>
          </cell>
          <cell r="G342">
            <v>0</v>
          </cell>
          <cell r="H342">
            <v>0</v>
          </cell>
          <cell r="I342">
            <v>0</v>
          </cell>
          <cell r="J342">
            <v>0</v>
          </cell>
          <cell r="K342">
            <v>0</v>
          </cell>
          <cell r="L342">
            <v>0</v>
          </cell>
          <cell r="M342">
            <v>0</v>
          </cell>
          <cell r="N342">
            <v>0</v>
          </cell>
          <cell r="O342">
            <v>66</v>
          </cell>
        </row>
        <row r="343">
          <cell r="A343">
            <v>640781340</v>
          </cell>
          <cell r="B343" t="str">
            <v>MAISON SAINTE ODILE</v>
          </cell>
          <cell r="C343"/>
          <cell r="D343" t="str">
            <v>NON</v>
          </cell>
          <cell r="E343" t="str">
            <v>NON</v>
          </cell>
          <cell r="F343" t="str">
            <v>NON</v>
          </cell>
          <cell r="G343">
            <v>40</v>
          </cell>
          <cell r="H343">
            <v>0</v>
          </cell>
          <cell r="I343">
            <v>0</v>
          </cell>
          <cell r="J343">
            <v>0</v>
          </cell>
          <cell r="K343">
            <v>40</v>
          </cell>
          <cell r="L343">
            <v>0</v>
          </cell>
          <cell r="M343">
            <v>0</v>
          </cell>
          <cell r="N343">
            <v>0</v>
          </cell>
          <cell r="O343">
            <v>0</v>
          </cell>
        </row>
        <row r="344">
          <cell r="A344">
            <v>640781365</v>
          </cell>
          <cell r="B344" t="str">
            <v>Clinique Beau Site</v>
          </cell>
          <cell r="C344" t="str">
            <v>OUI</v>
          </cell>
          <cell r="D344" t="str">
            <v>NON</v>
          </cell>
          <cell r="E344" t="str">
            <v>NON</v>
          </cell>
          <cell r="F344" t="str">
            <v>NON</v>
          </cell>
          <cell r="G344">
            <v>59</v>
          </cell>
          <cell r="H344">
            <v>0</v>
          </cell>
          <cell r="I344">
            <v>0</v>
          </cell>
          <cell r="J344">
            <v>0</v>
          </cell>
          <cell r="K344">
            <v>0</v>
          </cell>
          <cell r="L344">
            <v>59</v>
          </cell>
          <cell r="M344">
            <v>0</v>
          </cell>
          <cell r="N344">
            <v>0</v>
          </cell>
          <cell r="O344">
            <v>0</v>
          </cell>
        </row>
        <row r="345">
          <cell r="A345">
            <v>640781399</v>
          </cell>
          <cell r="B345" t="str">
            <v>CLINIQUE CHATEAU PREVILLE</v>
          </cell>
          <cell r="C345" t="str">
            <v>OUI</v>
          </cell>
          <cell r="D345" t="str">
            <v>NON</v>
          </cell>
          <cell r="E345" t="str">
            <v>NON</v>
          </cell>
          <cell r="F345" t="str">
            <v>NON</v>
          </cell>
          <cell r="G345">
            <v>51</v>
          </cell>
          <cell r="H345">
            <v>0</v>
          </cell>
          <cell r="I345">
            <v>0</v>
          </cell>
          <cell r="J345">
            <v>0</v>
          </cell>
          <cell r="K345">
            <v>0</v>
          </cell>
          <cell r="L345">
            <v>51</v>
          </cell>
          <cell r="M345">
            <v>0</v>
          </cell>
          <cell r="N345">
            <v>0</v>
          </cell>
          <cell r="O345">
            <v>0</v>
          </cell>
        </row>
        <row r="346">
          <cell r="A346">
            <v>640786281</v>
          </cell>
          <cell r="B346" t="str">
            <v>USLD CLOS MONTREUIL</v>
          </cell>
          <cell r="C346"/>
          <cell r="D346" t="str">
            <v>NON</v>
          </cell>
          <cell r="E346" t="str">
            <v>NON</v>
          </cell>
          <cell r="F346" t="str">
            <v>NON</v>
          </cell>
          <cell r="G346">
            <v>60</v>
          </cell>
          <cell r="H346">
            <v>0</v>
          </cell>
          <cell r="I346">
            <v>0</v>
          </cell>
          <cell r="J346">
            <v>0</v>
          </cell>
          <cell r="K346">
            <v>0</v>
          </cell>
          <cell r="L346">
            <v>0</v>
          </cell>
          <cell r="M346">
            <v>0</v>
          </cell>
          <cell r="N346">
            <v>60</v>
          </cell>
          <cell r="O346">
            <v>0</v>
          </cell>
        </row>
        <row r="347">
          <cell r="A347">
            <v>640787149</v>
          </cell>
          <cell r="B347" t="str">
            <v>C.R.F. EN MILIEU THERMAL - SALIES</v>
          </cell>
          <cell r="C347" t="str">
            <v>OUI</v>
          </cell>
          <cell r="D347" t="str">
            <v>NON</v>
          </cell>
          <cell r="E347" t="str">
            <v>NON</v>
          </cell>
          <cell r="F347" t="str">
            <v>NON</v>
          </cell>
          <cell r="G347">
            <v>83</v>
          </cell>
          <cell r="H347">
            <v>0</v>
          </cell>
          <cell r="I347">
            <v>0</v>
          </cell>
          <cell r="J347">
            <v>0</v>
          </cell>
          <cell r="K347">
            <v>83</v>
          </cell>
          <cell r="L347">
            <v>0</v>
          </cell>
          <cell r="M347">
            <v>0</v>
          </cell>
          <cell r="N347">
            <v>0</v>
          </cell>
          <cell r="O347">
            <v>0</v>
          </cell>
        </row>
        <row r="348">
          <cell r="A348">
            <v>640787156</v>
          </cell>
          <cell r="B348" t="str">
            <v>CLINIQUE FONDATION LURO</v>
          </cell>
          <cell r="C348" t="str">
            <v>OUI</v>
          </cell>
          <cell r="D348" t="str">
            <v>NON</v>
          </cell>
          <cell r="E348" t="str">
            <v>NON</v>
          </cell>
          <cell r="F348" t="str">
            <v>NON</v>
          </cell>
          <cell r="G348">
            <v>34</v>
          </cell>
          <cell r="H348">
            <v>15</v>
          </cell>
          <cell r="I348">
            <v>14</v>
          </cell>
          <cell r="J348">
            <v>1</v>
          </cell>
          <cell r="K348">
            <v>19</v>
          </cell>
          <cell r="L348">
            <v>0</v>
          </cell>
          <cell r="M348">
            <v>0</v>
          </cell>
          <cell r="N348">
            <v>0</v>
          </cell>
          <cell r="O348">
            <v>0</v>
          </cell>
        </row>
        <row r="349">
          <cell r="A349">
            <v>640789426</v>
          </cell>
          <cell r="B349" t="str">
            <v>SOINS DE SUITE ET READAPTATION LES ACACIAS</v>
          </cell>
          <cell r="C349" t="str">
            <v>OUI</v>
          </cell>
          <cell r="D349" t="str">
            <v>NON</v>
          </cell>
          <cell r="E349" t="str">
            <v>NON</v>
          </cell>
          <cell r="F349" t="str">
            <v>NON</v>
          </cell>
          <cell r="G349">
            <v>80</v>
          </cell>
          <cell r="H349">
            <v>0</v>
          </cell>
          <cell r="I349">
            <v>0</v>
          </cell>
          <cell r="J349">
            <v>0</v>
          </cell>
          <cell r="K349">
            <v>80</v>
          </cell>
          <cell r="L349">
            <v>0</v>
          </cell>
          <cell r="M349">
            <v>0</v>
          </cell>
          <cell r="N349">
            <v>0</v>
          </cell>
          <cell r="O349">
            <v>0</v>
          </cell>
        </row>
        <row r="350">
          <cell r="A350">
            <v>640789624</v>
          </cell>
          <cell r="B350" t="str">
            <v>SERVICE DE SOINS DE SUITE DE COULOMME</v>
          </cell>
          <cell r="C350"/>
          <cell r="D350" t="str">
            <v>NON</v>
          </cell>
          <cell r="E350" t="str">
            <v>NON</v>
          </cell>
          <cell r="F350" t="str">
            <v>NON</v>
          </cell>
          <cell r="G350">
            <v>20</v>
          </cell>
          <cell r="H350">
            <v>0</v>
          </cell>
          <cell r="I350">
            <v>0</v>
          </cell>
          <cell r="J350">
            <v>0</v>
          </cell>
          <cell r="K350">
            <v>20</v>
          </cell>
          <cell r="L350">
            <v>0</v>
          </cell>
          <cell r="M350">
            <v>0</v>
          </cell>
          <cell r="N350">
            <v>0</v>
          </cell>
          <cell r="O350">
            <v>0</v>
          </cell>
        </row>
        <row r="351">
          <cell r="A351">
            <v>640789640</v>
          </cell>
          <cell r="B351" t="str">
            <v>CENTRE d'HEMODIALYSE - CLINIQUE DELAY</v>
          </cell>
          <cell r="C351"/>
          <cell r="D351" t="str">
            <v>NON</v>
          </cell>
          <cell r="E351" t="str">
            <v>NON</v>
          </cell>
          <cell r="F351" t="str">
            <v>NON</v>
          </cell>
          <cell r="G351">
            <v>0</v>
          </cell>
          <cell r="H351">
            <v>0</v>
          </cell>
          <cell r="I351">
            <v>0</v>
          </cell>
          <cell r="J351">
            <v>0</v>
          </cell>
          <cell r="K351">
            <v>0</v>
          </cell>
          <cell r="L351">
            <v>0</v>
          </cell>
          <cell r="M351">
            <v>0</v>
          </cell>
          <cell r="N351">
            <v>0</v>
          </cell>
          <cell r="O351">
            <v>33</v>
          </cell>
        </row>
        <row r="352">
          <cell r="A352">
            <v>640789699</v>
          </cell>
          <cell r="B352" t="str">
            <v>SANTE SERVICE BAYONNE-HAD</v>
          </cell>
          <cell r="C352"/>
          <cell r="D352" t="str">
            <v>NON</v>
          </cell>
          <cell r="E352" t="str">
            <v>NON</v>
          </cell>
          <cell r="F352" t="str">
            <v>NON</v>
          </cell>
          <cell r="G352">
            <v>0</v>
          </cell>
          <cell r="H352">
            <v>0</v>
          </cell>
          <cell r="I352">
            <v>0</v>
          </cell>
          <cell r="J352">
            <v>0</v>
          </cell>
          <cell r="K352">
            <v>0</v>
          </cell>
          <cell r="L352">
            <v>0</v>
          </cell>
          <cell r="M352">
            <v>100</v>
          </cell>
          <cell r="N352">
            <v>0</v>
          </cell>
          <cell r="O352">
            <v>0</v>
          </cell>
        </row>
        <row r="353">
          <cell r="A353">
            <v>640790150</v>
          </cell>
          <cell r="B353" t="str">
            <v>HOPITAL MARIN DE HENDAYE</v>
          </cell>
          <cell r="C353" t="str">
            <v>OUI</v>
          </cell>
          <cell r="D353" t="str">
            <v>NON</v>
          </cell>
          <cell r="E353" t="str">
            <v>NON</v>
          </cell>
          <cell r="F353" t="str">
            <v>NON</v>
          </cell>
          <cell r="G353">
            <v>320</v>
          </cell>
          <cell r="H353">
            <v>0</v>
          </cell>
          <cell r="I353">
            <v>0</v>
          </cell>
          <cell r="J353">
            <v>0</v>
          </cell>
          <cell r="K353">
            <v>320</v>
          </cell>
          <cell r="L353">
            <v>0</v>
          </cell>
          <cell r="M353">
            <v>0</v>
          </cell>
          <cell r="N353">
            <v>0</v>
          </cell>
          <cell r="O353">
            <v>0</v>
          </cell>
        </row>
        <row r="354">
          <cell r="A354">
            <v>640792305</v>
          </cell>
          <cell r="B354" t="str">
            <v>MAISON SAINT-ANTOINE</v>
          </cell>
          <cell r="C354"/>
          <cell r="D354" t="str">
            <v>NON</v>
          </cell>
          <cell r="E354" t="str">
            <v>NON</v>
          </cell>
          <cell r="F354" t="str">
            <v>NON</v>
          </cell>
          <cell r="G354">
            <v>15</v>
          </cell>
          <cell r="H354">
            <v>0</v>
          </cell>
          <cell r="I354">
            <v>0</v>
          </cell>
          <cell r="J354">
            <v>0</v>
          </cell>
          <cell r="K354">
            <v>15</v>
          </cell>
          <cell r="L354">
            <v>0</v>
          </cell>
          <cell r="M354">
            <v>0</v>
          </cell>
          <cell r="N354">
            <v>0</v>
          </cell>
          <cell r="O354">
            <v>0</v>
          </cell>
        </row>
        <row r="355">
          <cell r="A355">
            <v>640796736</v>
          </cell>
          <cell r="B355" t="str">
            <v>ANTENNE AUTODIALYSE TEMPORAIRE DELAY</v>
          </cell>
          <cell r="C355"/>
          <cell r="D355" t="str">
            <v>NON</v>
          </cell>
          <cell r="E355" t="str">
            <v>NON</v>
          </cell>
          <cell r="F355" t="str">
            <v>NON</v>
          </cell>
          <cell r="G355">
            <v>0</v>
          </cell>
          <cell r="H355">
            <v>0</v>
          </cell>
          <cell r="I355">
            <v>0</v>
          </cell>
          <cell r="J355">
            <v>0</v>
          </cell>
          <cell r="K355">
            <v>0</v>
          </cell>
          <cell r="L355">
            <v>0</v>
          </cell>
          <cell r="M355">
            <v>0</v>
          </cell>
          <cell r="N355">
            <v>0</v>
          </cell>
          <cell r="O355">
            <v>0</v>
          </cell>
        </row>
        <row r="356">
          <cell r="A356">
            <v>640796835</v>
          </cell>
          <cell r="B356" t="str">
            <v>ANTENNE AUTODIALYSE DELAY</v>
          </cell>
          <cell r="C356"/>
          <cell r="D356" t="str">
            <v>NON</v>
          </cell>
          <cell r="E356" t="str">
            <v>NON</v>
          </cell>
          <cell r="F356" t="str">
            <v>NON</v>
          </cell>
          <cell r="G356">
            <v>0</v>
          </cell>
          <cell r="H356">
            <v>0</v>
          </cell>
          <cell r="I356">
            <v>0</v>
          </cell>
          <cell r="J356">
            <v>0</v>
          </cell>
          <cell r="K356">
            <v>0</v>
          </cell>
          <cell r="L356">
            <v>0</v>
          </cell>
          <cell r="M356">
            <v>0</v>
          </cell>
          <cell r="N356">
            <v>0</v>
          </cell>
          <cell r="O356">
            <v>6</v>
          </cell>
        </row>
        <row r="357">
          <cell r="A357">
            <v>640797155</v>
          </cell>
          <cell r="B357" t="str">
            <v>ANTENNE AUTODIALYSE DELAY</v>
          </cell>
          <cell r="C357"/>
          <cell r="D357" t="str">
            <v>NON</v>
          </cell>
          <cell r="E357" t="str">
            <v>NON</v>
          </cell>
          <cell r="F357" t="str">
            <v>NON</v>
          </cell>
          <cell r="G357">
            <v>0</v>
          </cell>
          <cell r="H357">
            <v>0</v>
          </cell>
          <cell r="I357">
            <v>0</v>
          </cell>
          <cell r="J357">
            <v>0</v>
          </cell>
          <cell r="K357">
            <v>0</v>
          </cell>
          <cell r="L357">
            <v>0</v>
          </cell>
          <cell r="M357">
            <v>0</v>
          </cell>
          <cell r="N357">
            <v>0</v>
          </cell>
          <cell r="O357">
            <v>6</v>
          </cell>
        </row>
        <row r="358">
          <cell r="A358">
            <v>640797296</v>
          </cell>
          <cell r="B358" t="str">
            <v>ANTENNE AUTODIALYSE DELAY</v>
          </cell>
          <cell r="C358"/>
          <cell r="D358" t="str">
            <v>NON</v>
          </cell>
          <cell r="E358" t="str">
            <v>NON</v>
          </cell>
          <cell r="F358" t="str">
            <v>NON</v>
          </cell>
          <cell r="G358">
            <v>0</v>
          </cell>
          <cell r="H358">
            <v>0</v>
          </cell>
          <cell r="I358">
            <v>0</v>
          </cell>
          <cell r="J358">
            <v>0</v>
          </cell>
          <cell r="K358">
            <v>0</v>
          </cell>
          <cell r="L358">
            <v>0</v>
          </cell>
          <cell r="M358">
            <v>0</v>
          </cell>
          <cell r="N358">
            <v>0</v>
          </cell>
          <cell r="O358">
            <v>6</v>
          </cell>
        </row>
        <row r="359">
          <cell r="A359">
            <v>790000087</v>
          </cell>
          <cell r="B359" t="str">
            <v>CENTRE HOSPITAL. GEORGES RENON</v>
          </cell>
          <cell r="C359" t="str">
            <v>OUI</v>
          </cell>
          <cell r="D359" t="str">
            <v>OUI</v>
          </cell>
          <cell r="E359" t="str">
            <v>OUI</v>
          </cell>
          <cell r="F359" t="str">
            <v>OUI - AUTORISE</v>
          </cell>
          <cell r="G359">
            <v>1063</v>
          </cell>
          <cell r="H359">
            <v>585</v>
          </cell>
          <cell r="I359">
            <v>486</v>
          </cell>
          <cell r="J359">
            <v>99</v>
          </cell>
          <cell r="K359">
            <v>101</v>
          </cell>
          <cell r="L359">
            <v>316</v>
          </cell>
          <cell r="M359">
            <v>40</v>
          </cell>
          <cell r="N359">
            <v>71</v>
          </cell>
          <cell r="O359">
            <v>22</v>
          </cell>
        </row>
        <row r="360">
          <cell r="A360">
            <v>790000095</v>
          </cell>
          <cell r="B360" t="str">
            <v>SITE HOSPITALIER DE BRESSUIRE</v>
          </cell>
          <cell r="C360"/>
          <cell r="D360"/>
          <cell r="E360"/>
          <cell r="F360" t="str">
            <v>NON</v>
          </cell>
          <cell r="G360">
            <v>192</v>
          </cell>
          <cell r="H360">
            <v>128</v>
          </cell>
          <cell r="I360">
            <v>118</v>
          </cell>
          <cell r="J360">
            <v>10</v>
          </cell>
          <cell r="K360">
            <v>0</v>
          </cell>
          <cell r="L360">
            <v>64</v>
          </cell>
          <cell r="M360">
            <v>0</v>
          </cell>
          <cell r="N360">
            <v>0</v>
          </cell>
          <cell r="O360">
            <v>0</v>
          </cell>
        </row>
        <row r="361">
          <cell r="A361">
            <v>790000103</v>
          </cell>
          <cell r="B361" t="str">
            <v>CTRE HOSPITALIER NORD DEUX-SEVRES</v>
          </cell>
          <cell r="C361" t="str">
            <v>OUI</v>
          </cell>
          <cell r="D361" t="str">
            <v>OUI</v>
          </cell>
          <cell r="E361" t="str">
            <v>OUI</v>
          </cell>
          <cell r="F361" t="str">
            <v>NON</v>
          </cell>
          <cell r="G361">
            <v>133</v>
          </cell>
          <cell r="H361">
            <v>49</v>
          </cell>
          <cell r="I361">
            <v>40</v>
          </cell>
          <cell r="J361">
            <v>9</v>
          </cell>
          <cell r="K361">
            <v>84</v>
          </cell>
          <cell r="L361">
            <v>0</v>
          </cell>
          <cell r="M361">
            <v>0</v>
          </cell>
          <cell r="N361">
            <v>0</v>
          </cell>
          <cell r="O361">
            <v>0</v>
          </cell>
        </row>
        <row r="362">
          <cell r="A362">
            <v>790000111</v>
          </cell>
          <cell r="B362" t="str">
            <v>CH HAUT VAL DE SEVRE ET MELLOIS</v>
          </cell>
          <cell r="C362" t="str">
            <v>OUI</v>
          </cell>
          <cell r="D362"/>
          <cell r="E362"/>
          <cell r="F362" t="str">
            <v>NON</v>
          </cell>
          <cell r="G362">
            <v>134</v>
          </cell>
          <cell r="H362">
            <v>25</v>
          </cell>
          <cell r="I362">
            <v>25</v>
          </cell>
          <cell r="J362">
            <v>0</v>
          </cell>
          <cell r="K362">
            <v>74</v>
          </cell>
          <cell r="L362">
            <v>0</v>
          </cell>
          <cell r="M362">
            <v>20</v>
          </cell>
          <cell r="N362">
            <v>35</v>
          </cell>
          <cell r="O362">
            <v>0</v>
          </cell>
        </row>
        <row r="363">
          <cell r="B363" t="str">
            <v>CTRE HOSPITALER DE ST MAIXENT</v>
          </cell>
          <cell r="C363" t="str">
            <v>OUI</v>
          </cell>
          <cell r="D363"/>
          <cell r="E363"/>
          <cell r="F363" t="str">
            <v>NON</v>
          </cell>
          <cell r="G363">
            <v>99</v>
          </cell>
          <cell r="H363">
            <v>15</v>
          </cell>
          <cell r="I363">
            <v>15</v>
          </cell>
          <cell r="J363">
            <v>0</v>
          </cell>
          <cell r="K363">
            <v>49</v>
          </cell>
          <cell r="L363">
            <v>0</v>
          </cell>
          <cell r="M363">
            <v>10</v>
          </cell>
          <cell r="N363">
            <v>35</v>
          </cell>
          <cell r="O363">
            <v>0</v>
          </cell>
        </row>
        <row r="364">
          <cell r="A364">
            <v>790000137</v>
          </cell>
          <cell r="B364" t="str">
            <v>CTRE HOSPITALIER DE MELLE</v>
          </cell>
          <cell r="C364" t="str">
            <v>OUI</v>
          </cell>
          <cell r="D364"/>
          <cell r="E364"/>
          <cell r="F364" t="str">
            <v>NON</v>
          </cell>
          <cell r="G364">
            <v>35</v>
          </cell>
          <cell r="H364">
            <v>10</v>
          </cell>
          <cell r="I364">
            <v>10</v>
          </cell>
          <cell r="J364">
            <v>0</v>
          </cell>
          <cell r="K364">
            <v>25</v>
          </cell>
          <cell r="L364">
            <v>0</v>
          </cell>
          <cell r="M364">
            <v>10</v>
          </cell>
          <cell r="N364">
            <v>0</v>
          </cell>
          <cell r="O364">
            <v>0</v>
          </cell>
        </row>
        <row r="365">
          <cell r="A365">
            <v>790000145</v>
          </cell>
          <cell r="B365" t="str">
            <v>CENTRE HOSPITALIER DE MAULEON</v>
          </cell>
          <cell r="C365" t="str">
            <v>OUI</v>
          </cell>
          <cell r="D365"/>
          <cell r="E365"/>
          <cell r="F365" t="str">
            <v>NON</v>
          </cell>
          <cell r="G365">
            <v>70</v>
          </cell>
          <cell r="H365">
            <v>0</v>
          </cell>
          <cell r="I365">
            <v>0</v>
          </cell>
          <cell r="J365">
            <v>0</v>
          </cell>
          <cell r="K365">
            <v>40</v>
          </cell>
          <cell r="L365">
            <v>0</v>
          </cell>
          <cell r="M365">
            <v>0</v>
          </cell>
          <cell r="N365">
            <v>30</v>
          </cell>
          <cell r="O365">
            <v>0</v>
          </cell>
        </row>
        <row r="366">
          <cell r="A366">
            <v>790000186</v>
          </cell>
          <cell r="B366" t="str">
            <v>CHATEAU DE PARSAY SAS</v>
          </cell>
          <cell r="C366" t="str">
            <v>OUI</v>
          </cell>
          <cell r="D366"/>
          <cell r="E366"/>
          <cell r="F366" t="str">
            <v>NON</v>
          </cell>
          <cell r="G366">
            <v>74</v>
          </cell>
          <cell r="H366">
            <v>0</v>
          </cell>
          <cell r="I366">
            <v>0</v>
          </cell>
          <cell r="J366">
            <v>0</v>
          </cell>
          <cell r="K366">
            <v>74</v>
          </cell>
          <cell r="L366">
            <v>0</v>
          </cell>
          <cell r="M366">
            <v>0</v>
          </cell>
          <cell r="N366">
            <v>0</v>
          </cell>
          <cell r="O366">
            <v>0</v>
          </cell>
        </row>
        <row r="367">
          <cell r="A367">
            <v>790000269</v>
          </cell>
          <cell r="B367" t="str">
            <v>M.E.C.S. LES TERRASSES (OBESES)</v>
          </cell>
          <cell r="C367"/>
          <cell r="D367"/>
          <cell r="E367"/>
          <cell r="F367" t="str">
            <v>NON</v>
          </cell>
          <cell r="G367">
            <v>30</v>
          </cell>
          <cell r="H367">
            <v>0</v>
          </cell>
          <cell r="I367">
            <v>0</v>
          </cell>
          <cell r="J367">
            <v>0</v>
          </cell>
          <cell r="K367">
            <v>30</v>
          </cell>
          <cell r="L367">
            <v>0</v>
          </cell>
          <cell r="M367">
            <v>0</v>
          </cell>
          <cell r="N367">
            <v>0</v>
          </cell>
          <cell r="O367">
            <v>0</v>
          </cell>
        </row>
        <row r="368">
          <cell r="A368">
            <v>790000681</v>
          </cell>
          <cell r="B368" t="str">
            <v>MELIORIS LE GRAND FEU</v>
          </cell>
          <cell r="C368" t="str">
            <v>OUI</v>
          </cell>
          <cell r="D368"/>
          <cell r="E368"/>
          <cell r="F368" t="str">
            <v>NON</v>
          </cell>
          <cell r="G368">
            <v>133</v>
          </cell>
          <cell r="H368">
            <v>0</v>
          </cell>
          <cell r="I368">
            <v>0</v>
          </cell>
          <cell r="J368">
            <v>0</v>
          </cell>
          <cell r="K368">
            <v>133</v>
          </cell>
          <cell r="L368">
            <v>0</v>
          </cell>
          <cell r="M368">
            <v>0</v>
          </cell>
          <cell r="N368">
            <v>0</v>
          </cell>
          <cell r="O368">
            <v>0</v>
          </cell>
        </row>
        <row r="369">
          <cell r="A369">
            <v>790003537</v>
          </cell>
          <cell r="B369" t="str">
            <v>SITE HOSPITALIER DE THOUARS</v>
          </cell>
          <cell r="C369"/>
          <cell r="D369"/>
          <cell r="E369"/>
          <cell r="F369" t="str">
            <v>OUI - AUTORISE</v>
          </cell>
          <cell r="G369">
            <v>234</v>
          </cell>
          <cell r="H369">
            <v>114</v>
          </cell>
          <cell r="I369">
            <v>103</v>
          </cell>
          <cell r="J369">
            <v>11</v>
          </cell>
          <cell r="K369">
            <v>24</v>
          </cell>
          <cell r="L369">
            <v>69</v>
          </cell>
          <cell r="M369">
            <v>0</v>
          </cell>
          <cell r="N369">
            <v>27</v>
          </cell>
          <cell r="O369">
            <v>0</v>
          </cell>
        </row>
        <row r="370">
          <cell r="A370">
            <v>790007306</v>
          </cell>
          <cell r="B370" t="str">
            <v>AURA POITOU-CHARENTES</v>
          </cell>
          <cell r="C370" t="str">
            <v>OUI</v>
          </cell>
          <cell r="D370" t="str">
            <v>NON</v>
          </cell>
          <cell r="E370" t="str">
            <v>NON</v>
          </cell>
          <cell r="F370" t="str">
            <v>NON</v>
          </cell>
          <cell r="G370">
            <v>0</v>
          </cell>
          <cell r="H370">
            <v>0</v>
          </cell>
          <cell r="I370">
            <v>0</v>
          </cell>
          <cell r="J370">
            <v>0</v>
          </cell>
          <cell r="K370">
            <v>0</v>
          </cell>
          <cell r="L370">
            <v>0</v>
          </cell>
          <cell r="M370">
            <v>0</v>
          </cell>
          <cell r="N370">
            <v>0</v>
          </cell>
          <cell r="O370">
            <v>16</v>
          </cell>
        </row>
        <row r="371">
          <cell r="A371">
            <v>790007884</v>
          </cell>
          <cell r="B371" t="str">
            <v>USLD LES ORANGERS - CHNDS</v>
          </cell>
          <cell r="C371"/>
          <cell r="D371"/>
          <cell r="E371"/>
          <cell r="F371" t="str">
            <v>NON</v>
          </cell>
          <cell r="G371">
            <v>28</v>
          </cell>
          <cell r="H371">
            <v>0</v>
          </cell>
          <cell r="I371">
            <v>0</v>
          </cell>
          <cell r="J371">
            <v>0</v>
          </cell>
          <cell r="K371">
            <v>0</v>
          </cell>
          <cell r="L371">
            <v>0</v>
          </cell>
          <cell r="M371">
            <v>0</v>
          </cell>
          <cell r="N371">
            <v>28</v>
          </cell>
          <cell r="O371">
            <v>0</v>
          </cell>
        </row>
        <row r="372">
          <cell r="A372">
            <v>790008064</v>
          </cell>
          <cell r="B372" t="str">
            <v>Melioris LE LOGIS DES FRANCS</v>
          </cell>
          <cell r="C372" t="str">
            <v>OUI</v>
          </cell>
          <cell r="D372"/>
          <cell r="E372"/>
          <cell r="F372" t="str">
            <v>NON</v>
          </cell>
          <cell r="G372">
            <v>79</v>
          </cell>
          <cell r="H372">
            <v>0</v>
          </cell>
          <cell r="I372">
            <v>0</v>
          </cell>
          <cell r="J372">
            <v>0</v>
          </cell>
          <cell r="K372">
            <v>79</v>
          </cell>
          <cell r="L372">
            <v>0</v>
          </cell>
          <cell r="M372">
            <v>0</v>
          </cell>
          <cell r="N372">
            <v>0</v>
          </cell>
          <cell r="O372">
            <v>0</v>
          </cell>
        </row>
        <row r="373">
          <cell r="A373">
            <v>790009369</v>
          </cell>
          <cell r="B373" t="str">
            <v>USLD LA MAISONNEE - CHNDS</v>
          </cell>
          <cell r="C373"/>
          <cell r="D373"/>
          <cell r="E373"/>
          <cell r="F373" t="str">
            <v>NON</v>
          </cell>
          <cell r="G373">
            <v>30</v>
          </cell>
          <cell r="H373">
            <v>0</v>
          </cell>
          <cell r="I373">
            <v>0</v>
          </cell>
          <cell r="J373">
            <v>0</v>
          </cell>
          <cell r="K373">
            <v>0</v>
          </cell>
          <cell r="L373">
            <v>0</v>
          </cell>
          <cell r="M373">
            <v>0</v>
          </cell>
          <cell r="N373">
            <v>30</v>
          </cell>
          <cell r="O373">
            <v>0</v>
          </cell>
        </row>
        <row r="374">
          <cell r="A374">
            <v>790009948</v>
          </cell>
          <cell r="B374" t="str">
            <v>POLYCLINIQUE D'INKERMANN</v>
          </cell>
          <cell r="C374" t="str">
            <v>OUI</v>
          </cell>
          <cell r="D374" t="str">
            <v>OUI</v>
          </cell>
          <cell r="E374" t="str">
            <v>OUI</v>
          </cell>
          <cell r="F374" t="str">
            <v>OUI - ASSOCIE</v>
          </cell>
          <cell r="G374">
            <v>187</v>
          </cell>
          <cell r="H374">
            <v>187</v>
          </cell>
          <cell r="I374">
            <v>153</v>
          </cell>
          <cell r="J374">
            <v>34</v>
          </cell>
          <cell r="K374">
            <v>0</v>
          </cell>
          <cell r="L374">
            <v>0</v>
          </cell>
          <cell r="M374">
            <v>0</v>
          </cell>
          <cell r="N374">
            <v>0</v>
          </cell>
          <cell r="O374">
            <v>0</v>
          </cell>
        </row>
        <row r="375">
          <cell r="A375">
            <v>790016786</v>
          </cell>
          <cell r="B375" t="str">
            <v>AURA POITOU-CHARENTES</v>
          </cell>
          <cell r="C375" t="str">
            <v>OUI</v>
          </cell>
          <cell r="D375" t="str">
            <v>NON</v>
          </cell>
          <cell r="E375" t="str">
            <v>NON</v>
          </cell>
          <cell r="F375" t="str">
            <v>NON</v>
          </cell>
          <cell r="G375">
            <v>0</v>
          </cell>
          <cell r="H375">
            <v>0</v>
          </cell>
          <cell r="I375">
            <v>0</v>
          </cell>
          <cell r="J375">
            <v>0</v>
          </cell>
          <cell r="K375">
            <v>0</v>
          </cell>
          <cell r="L375">
            <v>0</v>
          </cell>
          <cell r="M375">
            <v>0</v>
          </cell>
          <cell r="N375">
            <v>0</v>
          </cell>
          <cell r="O375">
            <v>5</v>
          </cell>
        </row>
        <row r="376">
          <cell r="A376">
            <v>790016794</v>
          </cell>
          <cell r="B376" t="str">
            <v>AURA POITOU-CHARENTES</v>
          </cell>
          <cell r="C376" t="str">
            <v>OUI</v>
          </cell>
          <cell r="D376" t="str">
            <v>NON</v>
          </cell>
          <cell r="E376" t="str">
            <v>NON</v>
          </cell>
          <cell r="F376" t="str">
            <v>NON</v>
          </cell>
          <cell r="G376">
            <v>0</v>
          </cell>
          <cell r="H376">
            <v>0</v>
          </cell>
          <cell r="I376">
            <v>0</v>
          </cell>
          <cell r="J376">
            <v>0</v>
          </cell>
          <cell r="K376">
            <v>0</v>
          </cell>
          <cell r="L376">
            <v>0</v>
          </cell>
          <cell r="M376">
            <v>0</v>
          </cell>
          <cell r="N376">
            <v>0</v>
          </cell>
          <cell r="O376">
            <v>10</v>
          </cell>
        </row>
        <row r="377">
          <cell r="A377">
            <v>790017289</v>
          </cell>
          <cell r="B377" t="str">
            <v>HOSP. A DOM. - H.A.D. NORD 79</v>
          </cell>
          <cell r="C377" t="str">
            <v>OUI</v>
          </cell>
          <cell r="D377" t="str">
            <v>NON</v>
          </cell>
          <cell r="E377" t="str">
            <v>NON</v>
          </cell>
          <cell r="F377" t="str">
            <v>NON</v>
          </cell>
          <cell r="G377">
            <v>0</v>
          </cell>
          <cell r="H377">
            <v>0</v>
          </cell>
          <cell r="I377">
            <v>0</v>
          </cell>
          <cell r="J377">
            <v>0</v>
          </cell>
          <cell r="K377">
            <v>0</v>
          </cell>
          <cell r="L377">
            <v>0</v>
          </cell>
          <cell r="M377">
            <v>20</v>
          </cell>
          <cell r="N377">
            <v>0</v>
          </cell>
          <cell r="O377">
            <v>0</v>
          </cell>
        </row>
        <row r="378">
          <cell r="A378">
            <v>860000017</v>
          </cell>
          <cell r="B378" t="str">
            <v>C.H. HENRI LABORIT</v>
          </cell>
          <cell r="C378" t="str">
            <v>OUI</v>
          </cell>
          <cell r="D378" t="str">
            <v>NON</v>
          </cell>
          <cell r="E378" t="str">
            <v>NON</v>
          </cell>
          <cell r="F378" t="str">
            <v>NON</v>
          </cell>
          <cell r="G378">
            <v>594</v>
          </cell>
          <cell r="H378">
            <v>0</v>
          </cell>
          <cell r="I378">
            <v>0</v>
          </cell>
          <cell r="J378">
            <v>0</v>
          </cell>
          <cell r="K378">
            <v>0</v>
          </cell>
          <cell r="L378">
            <v>594</v>
          </cell>
          <cell r="M378">
            <v>0</v>
          </cell>
          <cell r="N378">
            <v>0</v>
          </cell>
          <cell r="O378">
            <v>0</v>
          </cell>
        </row>
        <row r="379">
          <cell r="A379">
            <v>860000025</v>
          </cell>
          <cell r="B379" t="str">
            <v>CENTRE HOSPITAL. CAMILLE GUERIN</v>
          </cell>
          <cell r="C379" t="str">
            <v>OUI</v>
          </cell>
          <cell r="D379" t="str">
            <v>OUI</v>
          </cell>
          <cell r="E379" t="str">
            <v>OUI</v>
          </cell>
          <cell r="F379" t="str">
            <v>OUI - AUTORISE</v>
          </cell>
          <cell r="G379">
            <v>337</v>
          </cell>
          <cell r="H379">
            <v>218</v>
          </cell>
          <cell r="I379">
            <v>193</v>
          </cell>
          <cell r="J379">
            <v>25</v>
          </cell>
          <cell r="K379">
            <v>59</v>
          </cell>
          <cell r="L379">
            <v>0</v>
          </cell>
          <cell r="M379">
            <v>27</v>
          </cell>
          <cell r="N379">
            <v>60</v>
          </cell>
          <cell r="O379">
            <v>0</v>
          </cell>
        </row>
        <row r="380">
          <cell r="A380">
            <v>860000033</v>
          </cell>
          <cell r="B380" t="str">
            <v>CENTRE HOSPITALIER RENAUDOT</v>
          </cell>
          <cell r="C380" t="str">
            <v>OUI</v>
          </cell>
          <cell r="D380" t="str">
            <v>NON</v>
          </cell>
          <cell r="E380" t="str">
            <v>NON</v>
          </cell>
          <cell r="F380" t="str">
            <v>NON</v>
          </cell>
          <cell r="G380">
            <v>92</v>
          </cell>
          <cell r="H380">
            <v>37</v>
          </cell>
          <cell r="I380">
            <v>35</v>
          </cell>
          <cell r="J380">
            <v>2</v>
          </cell>
          <cell r="K380">
            <v>25</v>
          </cell>
          <cell r="L380">
            <v>0</v>
          </cell>
          <cell r="M380">
            <v>0</v>
          </cell>
          <cell r="N380">
            <v>30</v>
          </cell>
          <cell r="O380">
            <v>0</v>
          </cell>
        </row>
        <row r="381">
          <cell r="A381">
            <v>860000058</v>
          </cell>
          <cell r="B381" t="str">
            <v>CENTRE HOSPITALIER DE MONTMORILLON</v>
          </cell>
          <cell r="C381" t="str">
            <v>OUI</v>
          </cell>
          <cell r="D381" t="str">
            <v>fermé</v>
          </cell>
          <cell r="E381" t="str">
            <v>fermé</v>
          </cell>
          <cell r="F381" t="str">
            <v>OUI - ASSOCIE</v>
          </cell>
          <cell r="G381">
            <v>136</v>
          </cell>
          <cell r="H381">
            <v>66</v>
          </cell>
          <cell r="I381">
            <v>53</v>
          </cell>
          <cell r="J381">
            <v>13</v>
          </cell>
          <cell r="K381">
            <v>28</v>
          </cell>
          <cell r="L381">
            <v>0</v>
          </cell>
          <cell r="M381">
            <v>0</v>
          </cell>
          <cell r="N381">
            <v>42</v>
          </cell>
          <cell r="O381">
            <v>0</v>
          </cell>
        </row>
        <row r="382">
          <cell r="A382">
            <v>860000223</v>
          </cell>
          <cell r="B382" t="str">
            <v>CHU LA MILETRIE</v>
          </cell>
          <cell r="C382" t="str">
            <v>OUI</v>
          </cell>
          <cell r="D382" t="str">
            <v>OUI</v>
          </cell>
          <cell r="E382" t="str">
            <v>OUI</v>
          </cell>
          <cell r="F382" t="str">
            <v>OUI - AUTORISE</v>
          </cell>
          <cell r="G382">
            <v>1356</v>
          </cell>
          <cell r="H382">
            <v>1141</v>
          </cell>
          <cell r="I382">
            <v>1058</v>
          </cell>
          <cell r="J382">
            <v>83</v>
          </cell>
          <cell r="K382">
            <v>141</v>
          </cell>
          <cell r="L382">
            <v>0</v>
          </cell>
          <cell r="M382">
            <v>35</v>
          </cell>
          <cell r="N382">
            <v>74</v>
          </cell>
          <cell r="O382">
            <v>19</v>
          </cell>
        </row>
        <row r="383">
          <cell r="A383">
            <v>860005768</v>
          </cell>
          <cell r="B383" t="str">
            <v>AURA POITOU-CHARENTES</v>
          </cell>
          <cell r="C383" t="str">
            <v>OUI</v>
          </cell>
          <cell r="D383"/>
          <cell r="E383"/>
          <cell r="F383" t="str">
            <v>NON</v>
          </cell>
          <cell r="G383">
            <v>0</v>
          </cell>
          <cell r="H383">
            <v>0</v>
          </cell>
          <cell r="I383">
            <v>0</v>
          </cell>
          <cell r="J383">
            <v>0</v>
          </cell>
          <cell r="K383">
            <v>0</v>
          </cell>
          <cell r="L383">
            <v>0</v>
          </cell>
          <cell r="M383">
            <v>0</v>
          </cell>
          <cell r="N383">
            <v>0</v>
          </cell>
          <cell r="O383">
            <v>12</v>
          </cell>
        </row>
        <row r="384">
          <cell r="A384">
            <v>860008929</v>
          </cell>
          <cell r="B384" t="str">
            <v>SAS H.A.D. DE POITIERS</v>
          </cell>
          <cell r="C384" t="str">
            <v>OUI</v>
          </cell>
          <cell r="D384"/>
          <cell r="E384"/>
          <cell r="F384" t="str">
            <v>NON</v>
          </cell>
          <cell r="G384">
            <v>0</v>
          </cell>
          <cell r="H384">
            <v>0</v>
          </cell>
          <cell r="I384">
            <v>0</v>
          </cell>
          <cell r="J384">
            <v>0</v>
          </cell>
          <cell r="K384">
            <v>0</v>
          </cell>
          <cell r="L384">
            <v>0</v>
          </cell>
          <cell r="M384">
            <v>40</v>
          </cell>
          <cell r="N384">
            <v>0</v>
          </cell>
          <cell r="O384">
            <v>0</v>
          </cell>
        </row>
        <row r="385">
          <cell r="A385">
            <v>860009208</v>
          </cell>
          <cell r="B385" t="str">
            <v>CTRE DE READAPT. DU MOULIN VERT</v>
          </cell>
          <cell r="C385"/>
          <cell r="D385"/>
          <cell r="E385"/>
          <cell r="F385" t="str">
            <v>NON</v>
          </cell>
          <cell r="G385">
            <v>70</v>
          </cell>
          <cell r="H385">
            <v>0</v>
          </cell>
          <cell r="I385">
            <v>0</v>
          </cell>
          <cell r="J385">
            <v>0</v>
          </cell>
          <cell r="K385">
            <v>70</v>
          </cell>
          <cell r="L385">
            <v>0</v>
          </cell>
          <cell r="M385">
            <v>0</v>
          </cell>
          <cell r="N385">
            <v>0</v>
          </cell>
          <cell r="O385">
            <v>0</v>
          </cell>
        </row>
        <row r="386">
          <cell r="A386">
            <v>860010321</v>
          </cell>
          <cell r="B386" t="str">
            <v>POLYCLINIQUE DE POITIERS</v>
          </cell>
          <cell r="C386" t="str">
            <v>OUI</v>
          </cell>
          <cell r="D386" t="str">
            <v>OUI</v>
          </cell>
          <cell r="E386" t="str">
            <v>OUI</v>
          </cell>
          <cell r="F386" t="str">
            <v>NON</v>
          </cell>
          <cell r="G386">
            <v>214</v>
          </cell>
          <cell r="H386">
            <v>214</v>
          </cell>
          <cell r="I386">
            <v>170</v>
          </cell>
          <cell r="J386">
            <v>44</v>
          </cell>
          <cell r="K386">
            <v>0</v>
          </cell>
          <cell r="L386">
            <v>0</v>
          </cell>
          <cell r="M386">
            <v>0</v>
          </cell>
          <cell r="N386">
            <v>0</v>
          </cell>
          <cell r="O386">
            <v>0</v>
          </cell>
        </row>
        <row r="387">
          <cell r="A387">
            <v>860011014</v>
          </cell>
          <cell r="B387" t="str">
            <v>CHU - SITE DE LUSIGNAN</v>
          </cell>
          <cell r="C387"/>
          <cell r="D387"/>
          <cell r="E387"/>
          <cell r="F387" t="str">
            <v>NON</v>
          </cell>
          <cell r="G387">
            <v>65</v>
          </cell>
          <cell r="H387">
            <v>0</v>
          </cell>
          <cell r="I387">
            <v>0</v>
          </cell>
          <cell r="J387">
            <v>0</v>
          </cell>
          <cell r="K387">
            <v>35</v>
          </cell>
          <cell r="L387">
            <v>0</v>
          </cell>
          <cell r="M387">
            <v>0</v>
          </cell>
          <cell r="N387">
            <v>30</v>
          </cell>
          <cell r="O387">
            <v>0</v>
          </cell>
        </row>
        <row r="388">
          <cell r="A388">
            <v>860011410</v>
          </cell>
          <cell r="B388" t="str">
            <v>CTRE REEDUC VISION AUDITION</v>
          </cell>
          <cell r="C388"/>
          <cell r="D388"/>
          <cell r="E388"/>
          <cell r="F388" t="str">
            <v>NON</v>
          </cell>
          <cell r="G388">
            <v>10</v>
          </cell>
          <cell r="H388">
            <v>0</v>
          </cell>
          <cell r="I388">
            <v>0</v>
          </cell>
          <cell r="J388">
            <v>0</v>
          </cell>
          <cell r="K388">
            <v>10</v>
          </cell>
          <cell r="L388">
            <v>0</v>
          </cell>
          <cell r="M388">
            <v>0</v>
          </cell>
          <cell r="N388">
            <v>0</v>
          </cell>
          <cell r="O388">
            <v>0</v>
          </cell>
        </row>
        <row r="389">
          <cell r="A389">
            <v>860780311</v>
          </cell>
          <cell r="B389" t="str">
            <v>CLINIQUE DE CHATELLERAULT</v>
          </cell>
          <cell r="C389" t="str">
            <v>OUI</v>
          </cell>
          <cell r="D389" t="str">
            <v>OUI</v>
          </cell>
          <cell r="E389" t="str">
            <v>OUI</v>
          </cell>
          <cell r="F389" t="str">
            <v>NON</v>
          </cell>
          <cell r="G389">
            <v>111</v>
          </cell>
          <cell r="H389">
            <v>111</v>
          </cell>
          <cell r="I389">
            <v>86</v>
          </cell>
          <cell r="J389">
            <v>25</v>
          </cell>
          <cell r="K389">
            <v>0</v>
          </cell>
          <cell r="L389">
            <v>0</v>
          </cell>
          <cell r="M389">
            <v>0</v>
          </cell>
          <cell r="N389">
            <v>0</v>
          </cell>
          <cell r="O389">
            <v>0</v>
          </cell>
        </row>
        <row r="390">
          <cell r="A390">
            <v>860780436</v>
          </cell>
          <cell r="B390" t="str">
            <v>LA COLLINE ENSOLEILLEE (CURE ET CONV.)</v>
          </cell>
          <cell r="C390" t="str">
            <v>OUI</v>
          </cell>
          <cell r="D390"/>
          <cell r="E390"/>
          <cell r="F390" t="str">
            <v>NON</v>
          </cell>
          <cell r="G390">
            <v>74</v>
          </cell>
          <cell r="H390">
            <v>0</v>
          </cell>
          <cell r="I390">
            <v>0</v>
          </cell>
          <cell r="J390">
            <v>0</v>
          </cell>
          <cell r="K390">
            <v>74</v>
          </cell>
          <cell r="L390">
            <v>0</v>
          </cell>
          <cell r="M390">
            <v>0</v>
          </cell>
          <cell r="N390">
            <v>0</v>
          </cell>
          <cell r="O390">
            <v>0</v>
          </cell>
        </row>
        <row r="391">
          <cell r="A391">
            <v>860780568</v>
          </cell>
          <cell r="B391" t="str">
            <v>CLINIQUE DU FIEF DE GRIMOIRE</v>
          </cell>
          <cell r="C391" t="str">
            <v>OUI</v>
          </cell>
          <cell r="D391" t="str">
            <v>OUI</v>
          </cell>
          <cell r="E391" t="str">
            <v>OUI</v>
          </cell>
          <cell r="F391" t="str">
            <v>NON</v>
          </cell>
          <cell r="G391">
            <v>78</v>
          </cell>
          <cell r="H391">
            <v>78</v>
          </cell>
          <cell r="I391">
            <v>68</v>
          </cell>
          <cell r="J391">
            <v>10</v>
          </cell>
          <cell r="K391">
            <v>0</v>
          </cell>
          <cell r="L391">
            <v>0</v>
          </cell>
          <cell r="M391">
            <v>0</v>
          </cell>
          <cell r="N391">
            <v>0</v>
          </cell>
          <cell r="O391">
            <v>0</v>
          </cell>
        </row>
        <row r="392">
          <cell r="A392">
            <v>860782598</v>
          </cell>
          <cell r="B392" t="str">
            <v>AURA POITOU-CHARENTES</v>
          </cell>
          <cell r="C392" t="str">
            <v>OUI</v>
          </cell>
          <cell r="D392"/>
          <cell r="E392"/>
          <cell r="F392" t="str">
            <v>NON</v>
          </cell>
          <cell r="G392">
            <v>0</v>
          </cell>
          <cell r="H392">
            <v>0</v>
          </cell>
          <cell r="I392">
            <v>0</v>
          </cell>
          <cell r="J392">
            <v>0</v>
          </cell>
          <cell r="K392">
            <v>0</v>
          </cell>
          <cell r="L392">
            <v>0</v>
          </cell>
          <cell r="M392">
            <v>0</v>
          </cell>
          <cell r="N392">
            <v>0</v>
          </cell>
          <cell r="O392">
            <v>25</v>
          </cell>
        </row>
        <row r="393">
          <cell r="A393">
            <v>860790419</v>
          </cell>
          <cell r="B393" t="str">
            <v>SAS CLINIQUE SAINT CHARLES</v>
          </cell>
          <cell r="C393" t="str">
            <v>OUI</v>
          </cell>
          <cell r="D393"/>
          <cell r="E393"/>
          <cell r="F393" t="str">
            <v>NON</v>
          </cell>
          <cell r="G393">
            <v>87</v>
          </cell>
          <cell r="H393">
            <v>0</v>
          </cell>
          <cell r="I393">
            <v>0</v>
          </cell>
          <cell r="J393">
            <v>0</v>
          </cell>
          <cell r="K393">
            <v>87</v>
          </cell>
          <cell r="L393">
            <v>0</v>
          </cell>
          <cell r="M393">
            <v>0</v>
          </cell>
          <cell r="N393">
            <v>0</v>
          </cell>
          <cell r="O393">
            <v>0</v>
          </cell>
        </row>
        <row r="394">
          <cell r="A394">
            <v>860791268</v>
          </cell>
          <cell r="B394" t="str">
            <v>MAIS. REPOS &amp; CONVAL. OREGON</v>
          </cell>
          <cell r="C394" t="str">
            <v>OUI</v>
          </cell>
          <cell r="D394"/>
          <cell r="E394"/>
          <cell r="F394" t="str">
            <v>NON</v>
          </cell>
          <cell r="G394">
            <v>84</v>
          </cell>
          <cell r="H394">
            <v>0</v>
          </cell>
          <cell r="I394">
            <v>0</v>
          </cell>
          <cell r="J394">
            <v>0</v>
          </cell>
          <cell r="K394">
            <v>84</v>
          </cell>
          <cell r="L394">
            <v>0</v>
          </cell>
          <cell r="M394">
            <v>0</v>
          </cell>
          <cell r="N394">
            <v>0</v>
          </cell>
          <cell r="O394">
            <v>0</v>
          </cell>
        </row>
        <row r="395">
          <cell r="A395">
            <v>860793405</v>
          </cell>
          <cell r="B395" t="str">
            <v>CSSRA LA GANDILLONNERIE</v>
          </cell>
          <cell r="C395" t="str">
            <v>OUI</v>
          </cell>
          <cell r="D395"/>
          <cell r="E395"/>
          <cell r="F395" t="str">
            <v>NON</v>
          </cell>
          <cell r="G395">
            <v>70</v>
          </cell>
          <cell r="H395">
            <v>0</v>
          </cell>
          <cell r="I395">
            <v>0</v>
          </cell>
          <cell r="J395">
            <v>0</v>
          </cell>
          <cell r="K395">
            <v>70</v>
          </cell>
          <cell r="L395">
            <v>0</v>
          </cell>
          <cell r="M395">
            <v>0</v>
          </cell>
          <cell r="N395">
            <v>0</v>
          </cell>
          <cell r="O395">
            <v>0</v>
          </cell>
        </row>
        <row r="396">
          <cell r="A396">
            <v>870000064</v>
          </cell>
          <cell r="B396" t="str">
            <v>C H U DUPUYTREN LIMOGES</v>
          </cell>
          <cell r="C396" t="str">
            <v>OUI</v>
          </cell>
          <cell r="D396" t="str">
            <v>OUI</v>
          </cell>
          <cell r="E396" t="str">
            <v>OUI</v>
          </cell>
          <cell r="F396" t="str">
            <v>OUI - AUTORISE</v>
          </cell>
          <cell r="G396">
            <v>878</v>
          </cell>
          <cell r="H396">
            <v>870</v>
          </cell>
          <cell r="I396">
            <v>784</v>
          </cell>
          <cell r="J396">
            <v>86</v>
          </cell>
          <cell r="K396">
            <v>8</v>
          </cell>
          <cell r="L396">
            <v>0</v>
          </cell>
          <cell r="M396">
            <v>0</v>
          </cell>
          <cell r="N396">
            <v>0</v>
          </cell>
          <cell r="O396">
            <v>30</v>
          </cell>
        </row>
        <row r="397">
          <cell r="A397">
            <v>870000080</v>
          </cell>
          <cell r="B397" t="str">
            <v>CENTRE DE TRAITEMENT ALURAD</v>
          </cell>
          <cell r="C397" t="str">
            <v>OUI</v>
          </cell>
          <cell r="D397" t="str">
            <v>NON</v>
          </cell>
          <cell r="E397" t="str">
            <v>NON</v>
          </cell>
          <cell r="F397" t="str">
            <v>NON</v>
          </cell>
          <cell r="G397">
            <v>0</v>
          </cell>
          <cell r="H397">
            <v>0</v>
          </cell>
          <cell r="I397">
            <v>0</v>
          </cell>
          <cell r="J397">
            <v>0</v>
          </cell>
          <cell r="K397">
            <v>0</v>
          </cell>
          <cell r="L397">
            <v>0</v>
          </cell>
          <cell r="M397">
            <v>0</v>
          </cell>
          <cell r="N397">
            <v>0</v>
          </cell>
          <cell r="O397">
            <v>17</v>
          </cell>
        </row>
        <row r="398">
          <cell r="A398">
            <v>870000098</v>
          </cell>
          <cell r="B398" t="str">
            <v>CENTRE HOSPITALIER SAINT JUNIEN</v>
          </cell>
          <cell r="C398" t="str">
            <v>OUI</v>
          </cell>
          <cell r="D398" t="str">
            <v>OUI</v>
          </cell>
          <cell r="E398" t="str">
            <v>OUI</v>
          </cell>
          <cell r="F398" t="str">
            <v>OUI - ASSOCIE</v>
          </cell>
          <cell r="G398">
            <v>127</v>
          </cell>
          <cell r="H398">
            <v>127</v>
          </cell>
          <cell r="I398">
            <v>115</v>
          </cell>
          <cell r="J398">
            <v>12</v>
          </cell>
          <cell r="K398">
            <v>0</v>
          </cell>
          <cell r="L398">
            <v>0</v>
          </cell>
          <cell r="M398">
            <v>0</v>
          </cell>
          <cell r="N398">
            <v>0</v>
          </cell>
          <cell r="O398">
            <v>0</v>
          </cell>
        </row>
        <row r="399">
          <cell r="A399">
            <v>870000171</v>
          </cell>
          <cell r="B399" t="str">
            <v>CENTRE DE SOINS DE SUITE ET READAPTATION LA CHENAI</v>
          </cell>
          <cell r="C399" t="str">
            <v>OUI</v>
          </cell>
          <cell r="D399" t="str">
            <v>NON</v>
          </cell>
          <cell r="E399" t="str">
            <v>NON</v>
          </cell>
          <cell r="F399" t="str">
            <v>NON</v>
          </cell>
          <cell r="G399">
            <v>81</v>
          </cell>
          <cell r="H399">
            <v>0</v>
          </cell>
          <cell r="I399">
            <v>0</v>
          </cell>
          <cell r="J399">
            <v>0</v>
          </cell>
          <cell r="K399">
            <v>81</v>
          </cell>
          <cell r="L399">
            <v>0</v>
          </cell>
          <cell r="M399">
            <v>0</v>
          </cell>
          <cell r="N399">
            <v>0</v>
          </cell>
          <cell r="O399">
            <v>0</v>
          </cell>
        </row>
        <row r="400">
          <cell r="A400">
            <v>870000221</v>
          </cell>
          <cell r="B400" t="str">
            <v>CLINIQUE KORIAN SAINT MAURICE</v>
          </cell>
          <cell r="C400" t="str">
            <v>OUI</v>
          </cell>
          <cell r="D400" t="str">
            <v>NON</v>
          </cell>
          <cell r="E400" t="str">
            <v>NON</v>
          </cell>
          <cell r="F400" t="str">
            <v>NON</v>
          </cell>
          <cell r="G400">
            <v>39</v>
          </cell>
          <cell r="H400">
            <v>0</v>
          </cell>
          <cell r="I400">
            <v>0</v>
          </cell>
          <cell r="J400">
            <v>0</v>
          </cell>
          <cell r="K400">
            <v>0</v>
          </cell>
          <cell r="L400">
            <v>39</v>
          </cell>
          <cell r="M400">
            <v>0</v>
          </cell>
          <cell r="N400">
            <v>0</v>
          </cell>
          <cell r="O400">
            <v>0</v>
          </cell>
        </row>
        <row r="401">
          <cell r="A401">
            <v>870000270</v>
          </cell>
          <cell r="B401" t="str">
            <v>CTRE HOSPITALIER J BOUTARD ST YRIEIX</v>
          </cell>
          <cell r="C401" t="str">
            <v>OUI</v>
          </cell>
          <cell r="D401" t="str">
            <v>OUI</v>
          </cell>
          <cell r="E401" t="str">
            <v>OUI</v>
          </cell>
          <cell r="F401" t="str">
            <v>OUI - ASSOCIE</v>
          </cell>
          <cell r="G401">
            <v>150</v>
          </cell>
          <cell r="H401">
            <v>76</v>
          </cell>
          <cell r="I401">
            <v>71</v>
          </cell>
          <cell r="J401">
            <v>5</v>
          </cell>
          <cell r="K401">
            <v>34</v>
          </cell>
          <cell r="L401">
            <v>0</v>
          </cell>
          <cell r="M401">
            <v>0</v>
          </cell>
          <cell r="N401">
            <v>40</v>
          </cell>
          <cell r="O401">
            <v>0</v>
          </cell>
        </row>
        <row r="402">
          <cell r="A402">
            <v>870000288</v>
          </cell>
          <cell r="B402" t="str">
            <v>POLYCLINIQUE DE LIMOGES SITE CLINIQUE FRANÇOIS CHE</v>
          </cell>
          <cell r="C402" t="str">
            <v>OUI</v>
          </cell>
          <cell r="D402" t="str">
            <v>OUI</v>
          </cell>
          <cell r="E402" t="str">
            <v>OUI</v>
          </cell>
          <cell r="F402" t="str">
            <v>OUI - AUTORISE</v>
          </cell>
          <cell r="G402">
            <v>404</v>
          </cell>
          <cell r="H402">
            <v>404</v>
          </cell>
          <cell r="I402">
            <v>355</v>
          </cell>
          <cell r="J402">
            <v>49</v>
          </cell>
          <cell r="K402">
            <v>0</v>
          </cell>
          <cell r="L402">
            <v>0</v>
          </cell>
          <cell r="M402">
            <v>0</v>
          </cell>
          <cell r="N402">
            <v>0</v>
          </cell>
          <cell r="O402">
            <v>0</v>
          </cell>
        </row>
        <row r="403">
          <cell r="A403">
            <v>870000403</v>
          </cell>
          <cell r="B403" t="str">
            <v>HOPITAL INTERCOMMUNAL DU HAUT LIMOUSIN</v>
          </cell>
          <cell r="C403" t="str">
            <v>OUI</v>
          </cell>
          <cell r="D403" t="str">
            <v>OUI</v>
          </cell>
          <cell r="E403" t="str">
            <v>NON</v>
          </cell>
          <cell r="F403" t="str">
            <v>NON</v>
          </cell>
          <cell r="G403">
            <v>36</v>
          </cell>
          <cell r="H403">
            <v>11</v>
          </cell>
          <cell r="I403">
            <v>11</v>
          </cell>
          <cell r="J403">
            <v>0</v>
          </cell>
          <cell r="K403">
            <v>25</v>
          </cell>
          <cell r="L403">
            <v>0</v>
          </cell>
          <cell r="M403">
            <v>0</v>
          </cell>
          <cell r="N403">
            <v>0</v>
          </cell>
          <cell r="O403">
            <v>0</v>
          </cell>
        </row>
        <row r="404">
          <cell r="A404">
            <v>870000411</v>
          </cell>
          <cell r="B404" t="str">
            <v>CLINIQUE DES EMAILLEURS LIMOGES</v>
          </cell>
          <cell r="C404"/>
          <cell r="D404" t="str">
            <v>OUI</v>
          </cell>
          <cell r="E404" t="str">
            <v>OUI</v>
          </cell>
          <cell r="F404" t="str">
            <v>NON</v>
          </cell>
          <cell r="G404">
            <v>142</v>
          </cell>
          <cell r="H404">
            <v>142</v>
          </cell>
          <cell r="I404">
            <v>116</v>
          </cell>
          <cell r="J404">
            <v>26</v>
          </cell>
          <cell r="K404">
            <v>0</v>
          </cell>
          <cell r="L404">
            <v>0</v>
          </cell>
          <cell r="M404">
            <v>0</v>
          </cell>
          <cell r="N404">
            <v>0</v>
          </cell>
          <cell r="O404">
            <v>0</v>
          </cell>
        </row>
        <row r="405">
          <cell r="A405">
            <v>870000551</v>
          </cell>
          <cell r="B405" t="str">
            <v>HOPITAL INTERCOMMUNAL DU HAUT LIMOUSIN</v>
          </cell>
          <cell r="C405" t="str">
            <v>OUI</v>
          </cell>
          <cell r="D405" t="str">
            <v>OUI</v>
          </cell>
          <cell r="E405" t="str">
            <v>NON</v>
          </cell>
          <cell r="F405" t="str">
            <v>NON</v>
          </cell>
          <cell r="G405">
            <v>81</v>
          </cell>
          <cell r="H405">
            <v>22</v>
          </cell>
          <cell r="I405">
            <v>20</v>
          </cell>
          <cell r="J405">
            <v>2</v>
          </cell>
          <cell r="K405">
            <v>20</v>
          </cell>
          <cell r="L405">
            <v>0</v>
          </cell>
          <cell r="M405">
            <v>0</v>
          </cell>
          <cell r="N405">
            <v>39</v>
          </cell>
          <cell r="O405">
            <v>0</v>
          </cell>
        </row>
        <row r="406">
          <cell r="A406">
            <v>870000601</v>
          </cell>
          <cell r="B406" t="str">
            <v>CH INTERCOMMUNAL MONTS ET BARRAGES ST LEONARD</v>
          </cell>
          <cell r="C406" t="str">
            <v>OUI</v>
          </cell>
          <cell r="D406" t="str">
            <v>NON</v>
          </cell>
          <cell r="E406" t="str">
            <v>NON</v>
          </cell>
          <cell r="F406" t="str">
            <v>NON</v>
          </cell>
          <cell r="G406">
            <v>73</v>
          </cell>
          <cell r="H406">
            <v>8</v>
          </cell>
          <cell r="I406">
            <v>8</v>
          </cell>
          <cell r="J406">
            <v>0</v>
          </cell>
          <cell r="K406">
            <v>35</v>
          </cell>
          <cell r="L406">
            <v>0</v>
          </cell>
          <cell r="M406">
            <v>0</v>
          </cell>
          <cell r="N406">
            <v>30</v>
          </cell>
          <cell r="O406">
            <v>0</v>
          </cell>
        </row>
        <row r="407">
          <cell r="A407">
            <v>870001567</v>
          </cell>
          <cell r="B407" t="str">
            <v>HOPITAL INTERCOMMUNAL DU HAUT LIMOUSIN</v>
          </cell>
          <cell r="C407" t="str">
            <v>OUI</v>
          </cell>
          <cell r="D407" t="str">
            <v>OUI</v>
          </cell>
          <cell r="E407" t="str">
            <v>NON</v>
          </cell>
          <cell r="F407" t="str">
            <v>NON</v>
          </cell>
          <cell r="G407">
            <v>76</v>
          </cell>
          <cell r="H407">
            <v>16</v>
          </cell>
          <cell r="I407">
            <v>16</v>
          </cell>
          <cell r="J407">
            <v>0</v>
          </cell>
          <cell r="K407">
            <v>15</v>
          </cell>
          <cell r="L407">
            <v>0</v>
          </cell>
          <cell r="M407">
            <v>0</v>
          </cell>
          <cell r="N407">
            <v>45</v>
          </cell>
          <cell r="O407">
            <v>0</v>
          </cell>
        </row>
        <row r="408">
          <cell r="A408">
            <v>870002516</v>
          </cell>
          <cell r="B408" t="str">
            <v>CTRE HOSPITAL MOYEN SEJOUR ST JUNIEN</v>
          </cell>
          <cell r="C408"/>
          <cell r="D408"/>
          <cell r="E408"/>
          <cell r="F408" t="str">
            <v>NON</v>
          </cell>
          <cell r="G408">
            <v>60</v>
          </cell>
          <cell r="H408">
            <v>0</v>
          </cell>
          <cell r="I408">
            <v>0</v>
          </cell>
          <cell r="J408">
            <v>0</v>
          </cell>
          <cell r="K408">
            <v>60</v>
          </cell>
          <cell r="L408">
            <v>0</v>
          </cell>
          <cell r="M408">
            <v>0</v>
          </cell>
          <cell r="N408">
            <v>0</v>
          </cell>
          <cell r="O408">
            <v>0</v>
          </cell>
        </row>
        <row r="409">
          <cell r="A409">
            <v>870003514</v>
          </cell>
          <cell r="B409" t="str">
            <v>HOPITAL JEAN REBEYROL LIMOGES</v>
          </cell>
          <cell r="C409"/>
          <cell r="D409"/>
          <cell r="E409"/>
          <cell r="F409" t="str">
            <v>OUI - ASSOCIE</v>
          </cell>
          <cell r="G409">
            <v>353</v>
          </cell>
          <cell r="H409">
            <v>1</v>
          </cell>
          <cell r="I409">
            <v>0</v>
          </cell>
          <cell r="J409">
            <v>1</v>
          </cell>
          <cell r="K409">
            <v>272</v>
          </cell>
          <cell r="L409">
            <v>0</v>
          </cell>
          <cell r="M409">
            <v>40</v>
          </cell>
          <cell r="N409">
            <v>80</v>
          </cell>
          <cell r="O409">
            <v>0</v>
          </cell>
        </row>
        <row r="410">
          <cell r="A410">
            <v>870004231</v>
          </cell>
          <cell r="B410" t="str">
            <v>H A D SANTE SERVICE LIMOUSIN LIMOGES</v>
          </cell>
          <cell r="C410" t="str">
            <v>OUI</v>
          </cell>
          <cell r="D410" t="str">
            <v>OUI</v>
          </cell>
          <cell r="E410" t="str">
            <v>NON</v>
          </cell>
          <cell r="F410" t="str">
            <v>OUI - ASSOCIE</v>
          </cell>
          <cell r="G410">
            <v>0</v>
          </cell>
          <cell r="H410">
            <v>0</v>
          </cell>
          <cell r="I410">
            <v>0</v>
          </cell>
          <cell r="J410">
            <v>0</v>
          </cell>
          <cell r="K410">
            <v>0</v>
          </cell>
          <cell r="L410">
            <v>0</v>
          </cell>
          <cell r="M410">
            <v>60</v>
          </cell>
          <cell r="N410">
            <v>0</v>
          </cell>
          <cell r="O410">
            <v>0</v>
          </cell>
        </row>
        <row r="411">
          <cell r="A411">
            <v>870005931</v>
          </cell>
          <cell r="B411" t="str">
            <v>UNITE SOINS LONGUE DUREE ST JUNIEN</v>
          </cell>
          <cell r="C411"/>
          <cell r="D411"/>
          <cell r="E411"/>
          <cell r="F411" t="str">
            <v>NON</v>
          </cell>
          <cell r="G411">
            <v>60</v>
          </cell>
          <cell r="H411">
            <v>0</v>
          </cell>
          <cell r="I411">
            <v>0</v>
          </cell>
          <cell r="J411">
            <v>0</v>
          </cell>
          <cell r="K411">
            <v>0</v>
          </cell>
          <cell r="L411">
            <v>0</v>
          </cell>
          <cell r="M411">
            <v>0</v>
          </cell>
          <cell r="N411">
            <v>60</v>
          </cell>
          <cell r="O411">
            <v>0</v>
          </cell>
        </row>
        <row r="412">
          <cell r="A412">
            <v>870006137</v>
          </cell>
          <cell r="B412" t="str">
            <v>CENTRE HOSPITALIER ESQUIROL</v>
          </cell>
          <cell r="C412" t="str">
            <v>OUI</v>
          </cell>
          <cell r="D412" t="str">
            <v>NON</v>
          </cell>
          <cell r="E412" t="str">
            <v>NON</v>
          </cell>
          <cell r="F412" t="str">
            <v>NON</v>
          </cell>
          <cell r="G412">
            <v>956</v>
          </cell>
          <cell r="H412">
            <v>0</v>
          </cell>
          <cell r="I412">
            <v>0</v>
          </cell>
          <cell r="J412">
            <v>0</v>
          </cell>
          <cell r="K412">
            <v>67</v>
          </cell>
          <cell r="L412">
            <v>889</v>
          </cell>
          <cell r="M412">
            <v>0</v>
          </cell>
          <cell r="N412">
            <v>0</v>
          </cell>
          <cell r="O412">
            <v>0</v>
          </cell>
        </row>
        <row r="413">
          <cell r="A413">
            <v>870007358</v>
          </cell>
          <cell r="B413" t="str">
            <v>HOPITAL DE JOUR BAUDIN</v>
          </cell>
          <cell r="C413"/>
          <cell r="D413"/>
          <cell r="E413"/>
          <cell r="F413" t="str">
            <v>NON</v>
          </cell>
          <cell r="G413">
            <v>40</v>
          </cell>
          <cell r="H413">
            <v>0</v>
          </cell>
          <cell r="I413">
            <v>0</v>
          </cell>
          <cell r="J413">
            <v>0</v>
          </cell>
          <cell r="K413">
            <v>40</v>
          </cell>
          <cell r="L413">
            <v>0</v>
          </cell>
          <cell r="M413">
            <v>0</v>
          </cell>
          <cell r="N413">
            <v>0</v>
          </cell>
          <cell r="O413">
            <v>0</v>
          </cell>
        </row>
        <row r="414">
          <cell r="A414">
            <v>870008042</v>
          </cell>
          <cell r="B414" t="str">
            <v>USLD CHASTAINGT LIMOGES</v>
          </cell>
          <cell r="C414"/>
          <cell r="D414"/>
          <cell r="E414"/>
          <cell r="F414" t="str">
            <v>NON</v>
          </cell>
          <cell r="G414">
            <v>168</v>
          </cell>
          <cell r="H414">
            <v>0</v>
          </cell>
          <cell r="I414">
            <v>0</v>
          </cell>
          <cell r="J414">
            <v>0</v>
          </cell>
          <cell r="K414">
            <v>0</v>
          </cell>
          <cell r="L414">
            <v>0</v>
          </cell>
          <cell r="M414">
            <v>0</v>
          </cell>
          <cell r="N414">
            <v>168</v>
          </cell>
          <cell r="O414">
            <v>0</v>
          </cell>
        </row>
        <row r="415">
          <cell r="A415">
            <v>870010998</v>
          </cell>
          <cell r="B415" t="str">
            <v>CHU LIMOGES - ANTENNE SMUR ST YRIEIX</v>
          </cell>
          <cell r="C415"/>
          <cell r="D415"/>
          <cell r="E415"/>
          <cell r="F415" t="str">
            <v>NON</v>
          </cell>
          <cell r="G415">
            <v>0</v>
          </cell>
          <cell r="H415">
            <v>0</v>
          </cell>
          <cell r="I415">
            <v>0</v>
          </cell>
          <cell r="J415">
            <v>0</v>
          </cell>
          <cell r="K415">
            <v>0</v>
          </cell>
          <cell r="L415">
            <v>0</v>
          </cell>
          <cell r="M415">
            <v>0</v>
          </cell>
          <cell r="N415">
            <v>0</v>
          </cell>
          <cell r="O415">
            <v>0</v>
          </cell>
        </row>
        <row r="416">
          <cell r="A416">
            <v>870014792</v>
          </cell>
          <cell r="B416" t="str">
            <v>UNITE D'AUTODIALYSE SCHOELCHER</v>
          </cell>
          <cell r="C416"/>
          <cell r="D416"/>
          <cell r="E416"/>
          <cell r="F416" t="str">
            <v>NON</v>
          </cell>
          <cell r="G416">
            <v>0</v>
          </cell>
          <cell r="H416">
            <v>0</v>
          </cell>
          <cell r="I416">
            <v>0</v>
          </cell>
          <cell r="J416">
            <v>0</v>
          </cell>
          <cell r="K416">
            <v>0</v>
          </cell>
          <cell r="L416">
            <v>0</v>
          </cell>
          <cell r="M416">
            <v>0</v>
          </cell>
          <cell r="N416">
            <v>0</v>
          </cell>
          <cell r="O416">
            <v>6</v>
          </cell>
        </row>
        <row r="417">
          <cell r="A417">
            <v>870014859</v>
          </cell>
          <cell r="B417" t="str">
            <v>HOPITAL DE LA MERE ET DE L'ENFANT</v>
          </cell>
          <cell r="C417"/>
          <cell r="D417"/>
          <cell r="E417"/>
          <cell r="F417" t="str">
            <v>NON</v>
          </cell>
          <cell r="G417">
            <v>205</v>
          </cell>
          <cell r="H417">
            <v>205</v>
          </cell>
          <cell r="I417">
            <v>178</v>
          </cell>
          <cell r="J417">
            <v>27</v>
          </cell>
          <cell r="K417">
            <v>0</v>
          </cell>
          <cell r="L417">
            <v>0</v>
          </cell>
          <cell r="M417">
            <v>0</v>
          </cell>
          <cell r="N417">
            <v>0</v>
          </cell>
          <cell r="O417">
            <v>0</v>
          </cell>
        </row>
        <row r="418">
          <cell r="A418">
            <v>870016631</v>
          </cell>
          <cell r="B418" t="str">
            <v>CTRE PRISE EN CHARGE OBESITE</v>
          </cell>
          <cell r="C418"/>
          <cell r="D418"/>
          <cell r="E418"/>
          <cell r="F418" t="str">
            <v>NON</v>
          </cell>
          <cell r="G418">
            <v>52</v>
          </cell>
          <cell r="H418">
            <v>0</v>
          </cell>
          <cell r="I418">
            <v>0</v>
          </cell>
          <cell r="J418">
            <v>0</v>
          </cell>
          <cell r="K418">
            <v>52</v>
          </cell>
          <cell r="L418">
            <v>0</v>
          </cell>
          <cell r="M418">
            <v>0</v>
          </cell>
          <cell r="N418">
            <v>0</v>
          </cell>
          <cell r="O418">
            <v>0</v>
          </cell>
        </row>
        <row r="419">
          <cell r="A419">
            <v>870017647</v>
          </cell>
          <cell r="B419" t="str">
            <v>CHU LIMOGES - ANTENNE SMUR ST JUNIEN</v>
          </cell>
          <cell r="C419"/>
          <cell r="D419"/>
          <cell r="E419"/>
          <cell r="F419" t="str">
            <v>NON</v>
          </cell>
          <cell r="G419">
            <v>0</v>
          </cell>
          <cell r="H419">
            <v>0</v>
          </cell>
          <cell r="I419">
            <v>0</v>
          </cell>
          <cell r="J419">
            <v>0</v>
          </cell>
          <cell r="K419">
            <v>0</v>
          </cell>
          <cell r="L419">
            <v>0</v>
          </cell>
          <cell r="M419">
            <v>0</v>
          </cell>
          <cell r="N419">
            <v>0</v>
          </cell>
          <cell r="O419">
            <v>0</v>
          </cell>
        </row>
        <row r="420">
          <cell r="A420">
            <v>640016580</v>
          </cell>
          <cell r="B420" t="str">
            <v>Centre de cardiologie du Pays Basque</v>
          </cell>
          <cell r="C420" t="str">
            <v>OUI</v>
          </cell>
          <cell r="D420" t="str">
            <v>OUI</v>
          </cell>
          <cell r="E420" t="str">
            <v>OUI</v>
          </cell>
          <cell r="F420" t="str">
            <v>NON</v>
          </cell>
          <cell r="G420"/>
          <cell r="H420"/>
          <cell r="I420"/>
          <cell r="J420"/>
          <cell r="K420"/>
          <cell r="L420"/>
          <cell r="M420"/>
          <cell r="N420"/>
          <cell r="O420"/>
        </row>
        <row r="421">
          <cell r="A421">
            <v>470016049</v>
          </cell>
          <cell r="B421" t="str">
            <v>Pôle de santé du Villeneuvois</v>
          </cell>
          <cell r="C421" t="str">
            <v>OUI</v>
          </cell>
          <cell r="D421" t="str">
            <v>OUI</v>
          </cell>
          <cell r="E421" t="str">
            <v>OUI</v>
          </cell>
          <cell r="F421" t="str">
            <v>NON</v>
          </cell>
          <cell r="G421"/>
          <cell r="H421"/>
          <cell r="I421"/>
          <cell r="J421"/>
          <cell r="K421"/>
          <cell r="L421"/>
          <cell r="M421"/>
          <cell r="N421"/>
          <cell r="O421"/>
        </row>
      </sheetData>
      <sheetData sheetId="3">
        <row r="4">
          <cell r="A4">
            <v>160002036</v>
          </cell>
          <cell r="B4" t="str">
            <v>HAD MUTUALISTE 
_x000D_</v>
          </cell>
          <cell r="C4" t="str">
            <v>ESPIC</v>
          </cell>
          <cell r="D4" t="str">
            <v>NON</v>
          </cell>
          <cell r="E4" t="str">
            <v>NON</v>
          </cell>
          <cell r="F4" t="str">
            <v>NON</v>
          </cell>
          <cell r="G4" t="str">
            <v>OUI</v>
          </cell>
          <cell r="H4" t="str">
            <v>NON</v>
          </cell>
          <cell r="I4" t="str">
            <v>NON</v>
          </cell>
          <cell r="J4">
            <v>0</v>
          </cell>
          <cell r="K4">
            <v>0</v>
          </cell>
          <cell r="L4">
            <v>0</v>
          </cell>
          <cell r="M4">
            <v>0</v>
          </cell>
          <cell r="N4">
            <v>0</v>
          </cell>
          <cell r="O4">
            <v>0</v>
          </cell>
          <cell r="P4">
            <v>90</v>
          </cell>
          <cell r="Q4">
            <v>0</v>
          </cell>
          <cell r="R4">
            <v>0</v>
          </cell>
          <cell r="S4">
            <v>0</v>
          </cell>
          <cell r="T4">
            <v>0</v>
          </cell>
          <cell r="U4">
            <v>0</v>
          </cell>
          <cell r="V4">
            <v>0</v>
          </cell>
          <cell r="W4">
            <v>0</v>
          </cell>
          <cell r="X4">
            <v>0</v>
          </cell>
          <cell r="Y4" t="str">
            <v>Oui</v>
          </cell>
          <cell r="Z4"/>
          <cell r="AA4"/>
          <cell r="AB4" t="str">
            <v>Oui</v>
          </cell>
          <cell r="AC4" t="str">
            <v>Non</v>
          </cell>
          <cell r="AD4" t="str">
            <v>Non</v>
          </cell>
          <cell r="AE4"/>
          <cell r="AF4"/>
        </row>
        <row r="5">
          <cell r="A5">
            <v>160000170</v>
          </cell>
          <cell r="B5" t="str">
            <v>CLINIQUE SAINT-JOSEPH
_x000D_</v>
          </cell>
          <cell r="C5" t="str">
            <v>Privé</v>
          </cell>
          <cell r="D5" t="str">
            <v>NON</v>
          </cell>
          <cell r="E5" t="str">
            <v>NON</v>
          </cell>
          <cell r="F5" t="str">
            <v>OUI</v>
          </cell>
          <cell r="G5" t="str">
            <v>OUI</v>
          </cell>
          <cell r="H5" t="str">
            <v>OUI</v>
          </cell>
          <cell r="I5" t="str">
            <v>NON</v>
          </cell>
          <cell r="J5">
            <v>110</v>
          </cell>
          <cell r="K5">
            <v>110</v>
          </cell>
          <cell r="L5">
            <v>78</v>
          </cell>
          <cell r="M5">
            <v>32</v>
          </cell>
          <cell r="N5">
            <v>0</v>
          </cell>
          <cell r="O5">
            <v>0</v>
          </cell>
          <cell r="P5">
            <v>0</v>
          </cell>
          <cell r="Q5">
            <v>0</v>
          </cell>
          <cell r="R5">
            <v>0</v>
          </cell>
          <cell r="S5">
            <v>0</v>
          </cell>
          <cell r="T5">
            <v>0</v>
          </cell>
          <cell r="U5">
            <v>1</v>
          </cell>
          <cell r="V5">
            <v>0.1</v>
          </cell>
          <cell r="W5">
            <v>0</v>
          </cell>
          <cell r="X5">
            <v>1</v>
          </cell>
          <cell r="Y5"/>
          <cell r="Z5"/>
          <cell r="AA5"/>
          <cell r="AB5" t="str">
            <v>Oui</v>
          </cell>
          <cell r="AC5" t="str">
            <v>Non</v>
          </cell>
          <cell r="AD5" t="str">
            <v>Oui</v>
          </cell>
          <cell r="AE5"/>
          <cell r="AF5" t="str">
            <v>CL &gt;100 LP</v>
          </cell>
        </row>
        <row r="6">
          <cell r="A6">
            <v>160013207</v>
          </cell>
          <cell r="B6" t="str">
            <v>CENTRE CLINICAL SA
_x000D_</v>
          </cell>
          <cell r="C6" t="str">
            <v>Privé</v>
          </cell>
          <cell r="D6" t="str">
            <v>NON</v>
          </cell>
          <cell r="E6" t="str">
            <v>NON</v>
          </cell>
          <cell r="F6" t="str">
            <v>OUI</v>
          </cell>
          <cell r="G6" t="str">
            <v>OUI</v>
          </cell>
          <cell r="H6" t="str">
            <v>OUI</v>
          </cell>
          <cell r="I6" t="str">
            <v>OUI - AUTORISE</v>
          </cell>
          <cell r="J6">
            <v>216</v>
          </cell>
          <cell r="K6">
            <v>216</v>
          </cell>
          <cell r="L6">
            <v>165</v>
          </cell>
          <cell r="M6">
            <v>51</v>
          </cell>
          <cell r="N6">
            <v>0</v>
          </cell>
          <cell r="O6">
            <v>0</v>
          </cell>
          <cell r="P6">
            <v>0</v>
          </cell>
          <cell r="Q6">
            <v>0</v>
          </cell>
          <cell r="R6">
            <v>0</v>
          </cell>
          <cell r="S6">
            <v>0</v>
          </cell>
          <cell r="T6">
            <v>16</v>
          </cell>
          <cell r="U6">
            <v>2</v>
          </cell>
          <cell r="V6">
            <v>0</v>
          </cell>
          <cell r="W6">
            <v>0</v>
          </cell>
          <cell r="X6">
            <v>5.1100000000000003</v>
          </cell>
          <cell r="Y6"/>
          <cell r="Z6"/>
          <cell r="AA6"/>
          <cell r="AB6" t="str">
            <v>Oui</v>
          </cell>
          <cell r="AC6" t="str">
            <v>Non</v>
          </cell>
          <cell r="AD6" t="str">
            <v>Oui</v>
          </cell>
          <cell r="AE6"/>
          <cell r="AF6" t="str">
            <v>CL &gt;100 LP</v>
          </cell>
        </row>
        <row r="7">
          <cell r="A7">
            <v>160000493</v>
          </cell>
          <cell r="B7" t="str">
            <v>CENTRE HOSPITALIER DE RUFFEC
_x000D_</v>
          </cell>
          <cell r="C7" t="str">
            <v>Public</v>
          </cell>
          <cell r="D7" t="str">
            <v>NON</v>
          </cell>
          <cell r="E7" t="str">
            <v>NON</v>
          </cell>
          <cell r="F7" t="str">
            <v>OUI</v>
          </cell>
          <cell r="G7" t="str">
            <v>OUI</v>
          </cell>
          <cell r="H7" t="str">
            <v>NON</v>
          </cell>
          <cell r="I7" t="str">
            <v>NON</v>
          </cell>
          <cell r="J7">
            <v>71</v>
          </cell>
          <cell r="K7">
            <v>36</v>
          </cell>
          <cell r="L7">
            <v>35</v>
          </cell>
          <cell r="M7">
            <v>1</v>
          </cell>
          <cell r="N7">
            <v>35</v>
          </cell>
          <cell r="O7">
            <v>0</v>
          </cell>
          <cell r="P7">
            <v>0</v>
          </cell>
          <cell r="Q7">
            <v>0</v>
          </cell>
          <cell r="R7">
            <v>0</v>
          </cell>
          <cell r="S7">
            <v>0</v>
          </cell>
          <cell r="T7">
            <v>0</v>
          </cell>
          <cell r="U7">
            <v>1.34</v>
          </cell>
          <cell r="V7">
            <v>0</v>
          </cell>
          <cell r="W7">
            <v>0</v>
          </cell>
          <cell r="X7">
            <v>1.89</v>
          </cell>
          <cell r="Y7"/>
          <cell r="Z7"/>
          <cell r="AA7" t="str">
            <v>Oui</v>
          </cell>
          <cell r="AB7" t="str">
            <v>Oui</v>
          </cell>
          <cell r="AC7" t="str">
            <v>Non</v>
          </cell>
          <cell r="AD7" t="str">
            <v>Oui</v>
          </cell>
          <cell r="AE7"/>
          <cell r="AF7" t="str">
            <v>CH &lt;300 LP</v>
          </cell>
        </row>
        <row r="8">
          <cell r="A8">
            <v>160006037</v>
          </cell>
          <cell r="B8" t="str">
            <v>CH SUD CHARENTE
_x000D_</v>
          </cell>
          <cell r="C8" t="str">
            <v>Public</v>
          </cell>
          <cell r="D8" t="str">
            <v>NON</v>
          </cell>
          <cell r="E8" t="str">
            <v>NON</v>
          </cell>
          <cell r="F8" t="str">
            <v>OUI</v>
          </cell>
          <cell r="G8" t="str">
            <v>OUI</v>
          </cell>
          <cell r="H8" t="str">
            <v>NON</v>
          </cell>
          <cell r="I8" t="str">
            <v>NON</v>
          </cell>
          <cell r="J8">
            <v>246</v>
          </cell>
          <cell r="K8">
            <v>57</v>
          </cell>
          <cell r="L8">
            <v>53</v>
          </cell>
          <cell r="M8">
            <v>4</v>
          </cell>
          <cell r="N8">
            <v>109</v>
          </cell>
          <cell r="O8">
            <v>0</v>
          </cell>
          <cell r="P8">
            <v>0</v>
          </cell>
          <cell r="Q8">
            <v>80</v>
          </cell>
          <cell r="R8">
            <v>0</v>
          </cell>
          <cell r="S8">
            <v>0</v>
          </cell>
          <cell r="T8">
            <v>0</v>
          </cell>
          <cell r="U8">
            <v>1.3</v>
          </cell>
          <cell r="V8">
            <v>0</v>
          </cell>
          <cell r="W8">
            <v>0</v>
          </cell>
          <cell r="X8">
            <v>5.0999999999999996</v>
          </cell>
          <cell r="Y8"/>
          <cell r="Z8"/>
          <cell r="AA8" t="str">
            <v>Oui</v>
          </cell>
          <cell r="AB8" t="str">
            <v>Oui</v>
          </cell>
          <cell r="AC8" t="str">
            <v>Non</v>
          </cell>
          <cell r="AD8" t="str">
            <v>Non</v>
          </cell>
          <cell r="AE8"/>
          <cell r="AF8" t="str">
            <v>CH &lt;300 LP</v>
          </cell>
        </row>
        <row r="9">
          <cell r="A9">
            <v>160000279</v>
          </cell>
          <cell r="B9" t="str">
            <v>CLINIQUE DE COGNAC
_x000D_</v>
          </cell>
          <cell r="C9" t="str">
            <v>Privé</v>
          </cell>
          <cell r="D9" t="str">
            <v>NON</v>
          </cell>
          <cell r="E9" t="str">
            <v>NON</v>
          </cell>
          <cell r="F9" t="str">
            <v>OUI</v>
          </cell>
          <cell r="G9" t="str">
            <v>OUI</v>
          </cell>
          <cell r="H9" t="str">
            <v>OUI</v>
          </cell>
          <cell r="I9" t="str">
            <v>NON</v>
          </cell>
          <cell r="J9">
            <v>66</v>
          </cell>
          <cell r="K9">
            <v>66</v>
          </cell>
          <cell r="L9">
            <v>43</v>
          </cell>
          <cell r="M9">
            <v>23</v>
          </cell>
          <cell r="N9">
            <v>0</v>
          </cell>
          <cell r="O9">
            <v>0</v>
          </cell>
          <cell r="P9">
            <v>0</v>
          </cell>
          <cell r="Q9">
            <v>0</v>
          </cell>
          <cell r="R9">
            <v>0</v>
          </cell>
          <cell r="S9">
            <v>0</v>
          </cell>
          <cell r="T9">
            <v>0</v>
          </cell>
          <cell r="U9">
            <v>0.82</v>
          </cell>
          <cell r="V9">
            <v>0</v>
          </cell>
          <cell r="W9">
            <v>0</v>
          </cell>
          <cell r="X9">
            <v>1.08</v>
          </cell>
          <cell r="Y9"/>
          <cell r="Z9"/>
          <cell r="AA9"/>
          <cell r="AB9" t="str">
            <v>Oui</v>
          </cell>
          <cell r="AC9" t="str">
            <v>Non</v>
          </cell>
          <cell r="AD9" t="str">
            <v>Oui</v>
          </cell>
          <cell r="AE9"/>
          <cell r="AF9" t="str">
            <v>CL &lt;100 LP</v>
          </cell>
        </row>
        <row r="10">
          <cell r="A10">
            <v>160000451</v>
          </cell>
          <cell r="B10" t="str">
            <v>Centre Hospitalier Angouleme
_x000D_</v>
          </cell>
          <cell r="C10" t="str">
            <v>Public</v>
          </cell>
          <cell r="D10" t="str">
            <v>OUI</v>
          </cell>
          <cell r="E10" t="str">
            <v>NON</v>
          </cell>
          <cell r="F10" t="str">
            <v>OUI</v>
          </cell>
          <cell r="G10" t="str">
            <v>OUI</v>
          </cell>
          <cell r="H10" t="str">
            <v>OUI</v>
          </cell>
          <cell r="I10" t="str">
            <v>OUI - AUTORISE</v>
          </cell>
          <cell r="J10">
            <v>1155</v>
          </cell>
          <cell r="K10">
            <v>481</v>
          </cell>
          <cell r="L10">
            <v>405</v>
          </cell>
          <cell r="M10">
            <v>76</v>
          </cell>
          <cell r="N10">
            <v>72</v>
          </cell>
          <cell r="O10">
            <v>0</v>
          </cell>
          <cell r="P10">
            <v>0</v>
          </cell>
          <cell r="Q10">
            <v>30</v>
          </cell>
          <cell r="R10">
            <v>23</v>
          </cell>
          <cell r="S10">
            <v>23</v>
          </cell>
          <cell r="T10">
            <v>15</v>
          </cell>
          <cell r="U10">
            <v>8.1999999999999993</v>
          </cell>
          <cell r="V10">
            <v>0.5</v>
          </cell>
          <cell r="W10">
            <v>1</v>
          </cell>
          <cell r="X10">
            <v>15.4</v>
          </cell>
          <cell r="Y10"/>
          <cell r="Z10"/>
          <cell r="AA10" t="str">
            <v>Oui</v>
          </cell>
          <cell r="AB10" t="str">
            <v>Oui</v>
          </cell>
          <cell r="AC10" t="str">
            <v>Non</v>
          </cell>
          <cell r="AD10" t="str">
            <v>Oui</v>
          </cell>
          <cell r="AE10" t="str">
            <v>oui</v>
          </cell>
          <cell r="AF10" t="str">
            <v>CH &gt;300 LP</v>
          </cell>
        </row>
        <row r="11">
          <cell r="A11">
            <v>160014411</v>
          </cell>
          <cell r="B11" t="str">
            <v>CHI DU PAYS DE COGNAC
_x000D_</v>
          </cell>
          <cell r="C11" t="str">
            <v>Public</v>
          </cell>
          <cell r="D11" t="str">
            <v>OUI</v>
          </cell>
          <cell r="E11" t="str">
            <v>NON</v>
          </cell>
          <cell r="F11" t="str">
            <v>OUI</v>
          </cell>
          <cell r="G11" t="str">
            <v>OUI</v>
          </cell>
          <cell r="H11" t="str">
            <v>OUI</v>
          </cell>
          <cell r="I11" t="str">
            <v>OUI - AUTORISE</v>
          </cell>
          <cell r="J11">
            <v>222</v>
          </cell>
          <cell r="K11">
            <v>120</v>
          </cell>
          <cell r="L11">
            <v>113</v>
          </cell>
          <cell r="M11">
            <v>7</v>
          </cell>
          <cell r="N11">
            <v>40</v>
          </cell>
          <cell r="O11">
            <v>0</v>
          </cell>
          <cell r="P11">
            <v>0</v>
          </cell>
          <cell r="Q11">
            <v>37</v>
          </cell>
          <cell r="R11">
            <v>0</v>
          </cell>
          <cell r="S11">
            <v>15</v>
          </cell>
          <cell r="T11">
            <v>10</v>
          </cell>
          <cell r="U11">
            <v>4.88</v>
          </cell>
          <cell r="V11">
            <v>0.2</v>
          </cell>
          <cell r="W11">
            <v>1</v>
          </cell>
          <cell r="X11">
            <v>8.1300000000000008</v>
          </cell>
          <cell r="Y11"/>
          <cell r="Z11"/>
          <cell r="AA11" t="str">
            <v>Oui</v>
          </cell>
          <cell r="AB11" t="str">
            <v>Oui</v>
          </cell>
          <cell r="AC11" t="str">
            <v>Non</v>
          </cell>
          <cell r="AD11" t="str">
            <v>Non</v>
          </cell>
          <cell r="AE11" t="str">
            <v>oui</v>
          </cell>
          <cell r="AF11" t="str">
            <v>CH &lt;300 LP</v>
          </cell>
        </row>
        <row r="12">
          <cell r="A12">
            <v>160000485</v>
          </cell>
          <cell r="B12" t="str">
            <v>CTRE HOSPITALIER DE CONFOLENS
_x000D_</v>
          </cell>
          <cell r="C12" t="str">
            <v>Public</v>
          </cell>
          <cell r="D12" t="str">
            <v>NON</v>
          </cell>
          <cell r="E12" t="str">
            <v>NON</v>
          </cell>
          <cell r="F12" t="str">
            <v>OUI</v>
          </cell>
          <cell r="G12" t="str">
            <v>NON</v>
          </cell>
          <cell r="H12" t="str">
            <v>OUI</v>
          </cell>
          <cell r="I12" t="str">
            <v>NON</v>
          </cell>
          <cell r="J12">
            <v>84</v>
          </cell>
          <cell r="K12">
            <v>29</v>
          </cell>
          <cell r="L12">
            <v>27</v>
          </cell>
          <cell r="M12">
            <v>2</v>
          </cell>
          <cell r="N12">
            <v>25</v>
          </cell>
          <cell r="O12">
            <v>0</v>
          </cell>
          <cell r="P12">
            <v>0</v>
          </cell>
          <cell r="Q12">
            <v>30</v>
          </cell>
          <cell r="R12">
            <v>0</v>
          </cell>
          <cell r="S12">
            <v>0</v>
          </cell>
          <cell r="T12">
            <v>0</v>
          </cell>
          <cell r="U12">
            <v>1.22</v>
          </cell>
          <cell r="V12">
            <v>0</v>
          </cell>
          <cell r="W12">
            <v>0</v>
          </cell>
          <cell r="X12">
            <v>4.84</v>
          </cell>
          <cell r="Y12"/>
          <cell r="Z12"/>
          <cell r="AA12" t="str">
            <v>Oui</v>
          </cell>
          <cell r="AB12" t="str">
            <v>Oui</v>
          </cell>
          <cell r="AC12"/>
          <cell r="AD12"/>
          <cell r="AE12"/>
          <cell r="AF12" t="str">
            <v>CH &lt;300 LP</v>
          </cell>
        </row>
        <row r="13">
          <cell r="A13">
            <v>170780662</v>
          </cell>
          <cell r="B13" t="str">
            <v>Centre Médico-Chirurgical De L'Atlantique 
_x000D_</v>
          </cell>
          <cell r="C13" t="str">
            <v>Privé</v>
          </cell>
          <cell r="D13" t="str">
            <v>NON</v>
          </cell>
          <cell r="E13" t="str">
            <v>NON</v>
          </cell>
          <cell r="F13" t="str">
            <v>OUI</v>
          </cell>
          <cell r="G13" t="str">
            <v>OUI</v>
          </cell>
          <cell r="H13" t="str">
            <v>OUI</v>
          </cell>
          <cell r="I13" t="str">
            <v>NON</v>
          </cell>
          <cell r="J13">
            <v>80</v>
          </cell>
          <cell r="K13">
            <v>80</v>
          </cell>
          <cell r="L13">
            <v>34</v>
          </cell>
          <cell r="M13">
            <v>46</v>
          </cell>
          <cell r="N13">
            <v>0</v>
          </cell>
          <cell r="O13">
            <v>0</v>
          </cell>
          <cell r="P13">
            <v>0</v>
          </cell>
          <cell r="Q13">
            <v>0</v>
          </cell>
          <cell r="R13">
            <v>0</v>
          </cell>
          <cell r="S13">
            <v>0</v>
          </cell>
          <cell r="T13">
            <v>0</v>
          </cell>
          <cell r="U13">
            <v>1</v>
          </cell>
          <cell r="V13">
            <v>0</v>
          </cell>
          <cell r="W13">
            <v>0</v>
          </cell>
          <cell r="X13">
            <v>0.5</v>
          </cell>
          <cell r="Y13"/>
          <cell r="Z13"/>
          <cell r="AA13"/>
          <cell r="AB13" t="str">
            <v>Oui</v>
          </cell>
          <cell r="AC13" t="str">
            <v>Non</v>
          </cell>
          <cell r="AD13" t="str">
            <v>Oui</v>
          </cell>
          <cell r="AE13"/>
          <cell r="AF13" t="str">
            <v>CL &lt;100 LP</v>
          </cell>
        </row>
        <row r="14">
          <cell r="A14">
            <v>170780647</v>
          </cell>
          <cell r="B14" t="str">
            <v>CLINIQUE RICHELIEU
_x000D_</v>
          </cell>
          <cell r="C14" t="str">
            <v>Privé</v>
          </cell>
          <cell r="D14" t="str">
            <v>NON</v>
          </cell>
          <cell r="E14" t="str">
            <v>NON</v>
          </cell>
          <cell r="F14" t="str">
            <v>OUI</v>
          </cell>
          <cell r="G14" t="str">
            <v>NON</v>
          </cell>
          <cell r="H14" t="str">
            <v>OUI</v>
          </cell>
          <cell r="I14" t="str">
            <v>NON</v>
          </cell>
          <cell r="J14">
            <v>76</v>
          </cell>
          <cell r="K14">
            <v>76</v>
          </cell>
          <cell r="L14">
            <v>45</v>
          </cell>
          <cell r="M14">
            <v>31</v>
          </cell>
          <cell r="N14">
            <v>0</v>
          </cell>
          <cell r="O14">
            <v>0</v>
          </cell>
          <cell r="P14">
            <v>0</v>
          </cell>
          <cell r="Q14">
            <v>0</v>
          </cell>
          <cell r="R14">
            <v>0</v>
          </cell>
          <cell r="S14">
            <v>0</v>
          </cell>
          <cell r="T14">
            <v>0</v>
          </cell>
          <cell r="U14">
            <v>0.87</v>
          </cell>
          <cell r="V14">
            <v>0</v>
          </cell>
          <cell r="W14">
            <v>0</v>
          </cell>
          <cell r="X14">
            <v>1</v>
          </cell>
          <cell r="Y14"/>
          <cell r="Z14"/>
          <cell r="AA14"/>
          <cell r="AB14" t="str">
            <v>Oui</v>
          </cell>
          <cell r="AC14" t="str">
            <v>Non</v>
          </cell>
          <cell r="AD14" t="str">
            <v>Oui</v>
          </cell>
          <cell r="AE14"/>
          <cell r="AF14" t="str">
            <v>CL &lt;100 LP</v>
          </cell>
        </row>
        <row r="15">
          <cell r="A15">
            <v>170780613</v>
          </cell>
          <cell r="B15" t="str">
            <v>CLINIQUE DU MAIL SAS
_x000D_</v>
          </cell>
          <cell r="C15" t="str">
            <v>Privé</v>
          </cell>
          <cell r="D15" t="str">
            <v>NON</v>
          </cell>
          <cell r="E15" t="str">
            <v>NON</v>
          </cell>
          <cell r="F15" t="str">
            <v>OUI</v>
          </cell>
          <cell r="G15" t="str">
            <v>OUI</v>
          </cell>
          <cell r="H15" t="str">
            <v>OUI</v>
          </cell>
          <cell r="I15" t="str">
            <v>OUI - ASSOCIE</v>
          </cell>
          <cell r="J15">
            <v>92</v>
          </cell>
          <cell r="K15">
            <v>92</v>
          </cell>
          <cell r="L15">
            <v>73</v>
          </cell>
          <cell r="M15">
            <v>19</v>
          </cell>
          <cell r="N15">
            <v>0</v>
          </cell>
          <cell r="O15">
            <v>0</v>
          </cell>
          <cell r="P15">
            <v>0</v>
          </cell>
          <cell r="Q15">
            <v>0</v>
          </cell>
          <cell r="R15">
            <v>0</v>
          </cell>
          <cell r="S15">
            <v>0</v>
          </cell>
          <cell r="T15">
            <v>0</v>
          </cell>
          <cell r="U15">
            <v>1</v>
          </cell>
          <cell r="V15">
            <v>0</v>
          </cell>
          <cell r="W15">
            <v>0</v>
          </cell>
          <cell r="X15">
            <v>1.2</v>
          </cell>
          <cell r="Y15"/>
          <cell r="Z15"/>
          <cell r="AA15"/>
          <cell r="AB15" t="str">
            <v>Oui</v>
          </cell>
          <cell r="AC15" t="str">
            <v>Non</v>
          </cell>
          <cell r="AD15" t="str">
            <v>Oui</v>
          </cell>
          <cell r="AE15"/>
          <cell r="AF15" t="str">
            <v>CL &lt;100 LP</v>
          </cell>
        </row>
        <row r="16">
          <cell r="A16">
            <v>170780191</v>
          </cell>
          <cell r="B16" t="str">
            <v>CENTRE HOSPITALIER ROYAN
_x000D_</v>
          </cell>
          <cell r="C16" t="str">
            <v>Public</v>
          </cell>
          <cell r="D16" t="str">
            <v>NON</v>
          </cell>
          <cell r="E16" t="str">
            <v>NON</v>
          </cell>
          <cell r="F16" t="str">
            <v>OUI</v>
          </cell>
          <cell r="G16" t="str">
            <v>OUI</v>
          </cell>
          <cell r="H16" t="str">
            <v>OUI</v>
          </cell>
          <cell r="I16" t="str">
            <v>OUI - ASSOCIE</v>
          </cell>
          <cell r="J16">
            <v>239</v>
          </cell>
          <cell r="K16">
            <v>129</v>
          </cell>
          <cell r="L16">
            <v>119</v>
          </cell>
          <cell r="M16">
            <v>10</v>
          </cell>
          <cell r="N16">
            <v>60</v>
          </cell>
          <cell r="O16">
            <v>0</v>
          </cell>
          <cell r="P16">
            <v>0</v>
          </cell>
          <cell r="Q16">
            <v>50</v>
          </cell>
          <cell r="R16">
            <v>0</v>
          </cell>
          <cell r="S16">
            <v>0</v>
          </cell>
          <cell r="T16">
            <v>0</v>
          </cell>
          <cell r="U16">
            <v>2.95</v>
          </cell>
          <cell r="V16">
            <v>0</v>
          </cell>
          <cell r="W16">
            <v>1</v>
          </cell>
          <cell r="X16">
            <v>6.48</v>
          </cell>
          <cell r="Y16"/>
          <cell r="Z16"/>
          <cell r="AA16" t="str">
            <v>Oui</v>
          </cell>
          <cell r="AB16" t="str">
            <v>Oui</v>
          </cell>
          <cell r="AC16" t="str">
            <v>Non</v>
          </cell>
          <cell r="AD16" t="str">
            <v>Non</v>
          </cell>
          <cell r="AE16" t="str">
            <v>Oui</v>
          </cell>
          <cell r="AF16" t="str">
            <v>CH &lt;300 LP</v>
          </cell>
        </row>
        <row r="17">
          <cell r="A17">
            <v>170780621</v>
          </cell>
          <cell r="B17" t="str">
            <v>POLYCLINIQUE SAINT GEORGES
_x000D_</v>
          </cell>
          <cell r="C17" t="str">
            <v>Privé</v>
          </cell>
          <cell r="D17" t="str">
            <v>NON</v>
          </cell>
          <cell r="E17" t="str">
            <v>NON</v>
          </cell>
          <cell r="F17" t="str">
            <v>OUI</v>
          </cell>
          <cell r="G17" t="str">
            <v>NON</v>
          </cell>
          <cell r="H17" t="str">
            <v>OUI</v>
          </cell>
          <cell r="I17" t="str">
            <v>NON</v>
          </cell>
          <cell r="J17">
            <v>122</v>
          </cell>
          <cell r="K17">
            <v>57</v>
          </cell>
          <cell r="L17">
            <v>35</v>
          </cell>
          <cell r="M17">
            <v>22</v>
          </cell>
          <cell r="N17">
            <v>69</v>
          </cell>
          <cell r="O17">
            <v>0</v>
          </cell>
          <cell r="P17">
            <v>0</v>
          </cell>
          <cell r="Q17">
            <v>0</v>
          </cell>
          <cell r="R17">
            <v>0</v>
          </cell>
          <cell r="S17">
            <v>0</v>
          </cell>
          <cell r="T17">
            <v>0</v>
          </cell>
          <cell r="U17">
            <v>1.21</v>
          </cell>
          <cell r="V17">
            <v>0.3</v>
          </cell>
          <cell r="W17">
            <v>0</v>
          </cell>
          <cell r="X17">
            <v>0.71</v>
          </cell>
          <cell r="Y17"/>
          <cell r="Z17"/>
          <cell r="AA17"/>
          <cell r="AB17" t="str">
            <v>Oui</v>
          </cell>
          <cell r="AC17" t="str">
            <v>Non</v>
          </cell>
          <cell r="AD17" t="str">
            <v>Oui</v>
          </cell>
          <cell r="AE17"/>
          <cell r="AF17" t="str">
            <v>CL &gt;100 LP</v>
          </cell>
        </row>
        <row r="18">
          <cell r="A18">
            <v>170780563</v>
          </cell>
          <cell r="B18" t="str">
            <v>ETAB. DE SOINS PLURIDISCIPLIN. PASTEUR
_x000D_</v>
          </cell>
          <cell r="C18" t="str">
            <v>Privé</v>
          </cell>
          <cell r="D18" t="str">
            <v>NON</v>
          </cell>
          <cell r="E18" t="str">
            <v>NON</v>
          </cell>
          <cell r="F18" t="str">
            <v>OUI</v>
          </cell>
          <cell r="G18" t="str">
            <v>OUI</v>
          </cell>
          <cell r="H18" t="str">
            <v>OUI</v>
          </cell>
          <cell r="I18" t="str">
            <v>NON</v>
          </cell>
          <cell r="J18">
            <v>127</v>
          </cell>
          <cell r="K18">
            <v>127</v>
          </cell>
          <cell r="L18">
            <v>87</v>
          </cell>
          <cell r="M18">
            <v>40</v>
          </cell>
          <cell r="N18">
            <v>0</v>
          </cell>
          <cell r="O18">
            <v>0</v>
          </cell>
          <cell r="P18">
            <v>0</v>
          </cell>
          <cell r="Q18">
            <v>0</v>
          </cell>
          <cell r="R18">
            <v>0</v>
          </cell>
          <cell r="S18">
            <v>0</v>
          </cell>
          <cell r="T18">
            <v>0</v>
          </cell>
          <cell r="U18">
            <v>1</v>
          </cell>
          <cell r="V18">
            <v>0</v>
          </cell>
          <cell r="W18">
            <v>0</v>
          </cell>
          <cell r="X18">
            <v>2</v>
          </cell>
          <cell r="Y18"/>
          <cell r="Z18"/>
          <cell r="AA18"/>
          <cell r="AB18" t="str">
            <v>Oui</v>
          </cell>
          <cell r="AC18" t="str">
            <v>Non</v>
          </cell>
          <cell r="AD18" t="str">
            <v>Oui</v>
          </cell>
          <cell r="AE18"/>
          <cell r="AF18" t="str">
            <v>CL &gt;100 LP</v>
          </cell>
        </row>
        <row r="19">
          <cell r="A19">
            <v>170780266</v>
          </cell>
          <cell r="B19" t="str">
            <v>CENTRE HOSPITALIER BOSCAMNANT
_x000D_</v>
          </cell>
          <cell r="C19" t="str">
            <v>Public</v>
          </cell>
          <cell r="D19" t="str">
            <v>NON</v>
          </cell>
          <cell r="E19" t="str">
            <v>NON</v>
          </cell>
          <cell r="F19" t="str">
            <v>OUI</v>
          </cell>
          <cell r="G19" t="str">
            <v>NON</v>
          </cell>
          <cell r="H19" t="str">
            <v>NON</v>
          </cell>
          <cell r="I19" t="str">
            <v>NON</v>
          </cell>
          <cell r="J19">
            <v>81</v>
          </cell>
          <cell r="K19">
            <v>11</v>
          </cell>
          <cell r="L19">
            <v>10</v>
          </cell>
          <cell r="M19">
            <v>1</v>
          </cell>
          <cell r="N19">
            <v>70</v>
          </cell>
          <cell r="O19">
            <v>0</v>
          </cell>
          <cell r="P19">
            <v>0</v>
          </cell>
          <cell r="Q19">
            <v>0</v>
          </cell>
          <cell r="R19">
            <v>0</v>
          </cell>
          <cell r="S19">
            <v>0</v>
          </cell>
          <cell r="T19">
            <v>0</v>
          </cell>
          <cell r="U19">
            <v>0.71</v>
          </cell>
          <cell r="V19">
            <v>0</v>
          </cell>
          <cell r="W19">
            <v>0</v>
          </cell>
          <cell r="X19">
            <v>1.38</v>
          </cell>
          <cell r="Y19"/>
          <cell r="Z19"/>
          <cell r="AA19" t="str">
            <v>Oui</v>
          </cell>
          <cell r="AB19" t="str">
            <v>Oui</v>
          </cell>
          <cell r="AC19" t="str">
            <v>Non</v>
          </cell>
          <cell r="AD19" t="str">
            <v>Non</v>
          </cell>
          <cell r="AE19"/>
          <cell r="AF19" t="str">
            <v>CH &lt;300 LP</v>
          </cell>
        </row>
        <row r="20">
          <cell r="A20">
            <v>170780225</v>
          </cell>
          <cell r="B20" t="str">
            <v>CENTRE HOSPITALIER ROCHEFORT
_x000D_</v>
          </cell>
          <cell r="C20" t="str">
            <v>Public</v>
          </cell>
          <cell r="D20" t="str">
            <v>OUI</v>
          </cell>
          <cell r="E20" t="str">
            <v>NON</v>
          </cell>
          <cell r="F20" t="str">
            <v>OUI</v>
          </cell>
          <cell r="G20" t="str">
            <v>OUI</v>
          </cell>
          <cell r="H20" t="str">
            <v>OUI</v>
          </cell>
          <cell r="I20" t="str">
            <v>OUI - AUTORISE</v>
          </cell>
          <cell r="J20">
            <v>401</v>
          </cell>
          <cell r="K20">
            <v>291</v>
          </cell>
          <cell r="L20">
            <v>264</v>
          </cell>
          <cell r="M20">
            <v>27</v>
          </cell>
          <cell r="N20">
            <v>60</v>
          </cell>
          <cell r="O20">
            <v>0</v>
          </cell>
          <cell r="P20">
            <v>0</v>
          </cell>
          <cell r="Q20">
            <v>50</v>
          </cell>
          <cell r="R20">
            <v>0</v>
          </cell>
          <cell r="S20">
            <v>0</v>
          </cell>
          <cell r="T20">
            <v>0</v>
          </cell>
          <cell r="U20">
            <v>5.03</v>
          </cell>
          <cell r="V20">
            <v>0.3</v>
          </cell>
          <cell r="W20">
            <v>0.5</v>
          </cell>
          <cell r="X20">
            <v>10.31</v>
          </cell>
          <cell r="Y20"/>
          <cell r="Z20"/>
          <cell r="AA20" t="str">
            <v>Oui</v>
          </cell>
          <cell r="AB20" t="str">
            <v>Oui</v>
          </cell>
          <cell r="AC20" t="str">
            <v>Non</v>
          </cell>
          <cell r="AD20" t="str">
            <v>Oui</v>
          </cell>
          <cell r="AE20" t="str">
            <v>oui</v>
          </cell>
          <cell r="AF20" t="str">
            <v>CH &gt;300 LP</v>
          </cell>
        </row>
        <row r="21">
          <cell r="A21">
            <v>170024194</v>
          </cell>
          <cell r="B21" t="str">
            <v xml:space="preserve"> CH GRPE HOSP. DE LA ROCHELLE-RE-AUNIS
_x000D_</v>
          </cell>
          <cell r="C21" t="str">
            <v>Public</v>
          </cell>
          <cell r="D21" t="str">
            <v>OUI</v>
          </cell>
          <cell r="E21" t="str">
            <v>Oui</v>
          </cell>
          <cell r="F21" t="str">
            <v>OUI</v>
          </cell>
          <cell r="G21" t="str">
            <v>OUI</v>
          </cell>
          <cell r="H21" t="str">
            <v>OUI</v>
          </cell>
          <cell r="I21" t="str">
            <v>OUI - AUTORISE</v>
          </cell>
          <cell r="J21">
            <v>1386</v>
          </cell>
          <cell r="K21">
            <v>692</v>
          </cell>
          <cell r="L21">
            <v>583</v>
          </cell>
          <cell r="M21">
            <v>109</v>
          </cell>
          <cell r="N21">
            <v>151</v>
          </cell>
          <cell r="O21">
            <v>425</v>
          </cell>
          <cell r="P21">
            <v>85</v>
          </cell>
          <cell r="Q21">
            <v>92</v>
          </cell>
          <cell r="R21">
            <v>26</v>
          </cell>
          <cell r="S21">
            <v>30</v>
          </cell>
          <cell r="T21">
            <v>29</v>
          </cell>
          <cell r="U21">
            <v>8.94</v>
          </cell>
          <cell r="V21">
            <v>1.35</v>
          </cell>
          <cell r="W21">
            <v>0.48</v>
          </cell>
          <cell r="X21">
            <v>24.74</v>
          </cell>
          <cell r="Y21"/>
          <cell r="Z21"/>
          <cell r="AA21" t="str">
            <v>Oui</v>
          </cell>
          <cell r="AB21" t="str">
            <v>Oui</v>
          </cell>
          <cell r="AC21" t="str">
            <v>Non</v>
          </cell>
          <cell r="AD21" t="str">
            <v>Oui</v>
          </cell>
          <cell r="AE21" t="str">
            <v>oui</v>
          </cell>
          <cell r="AF21" t="str">
            <v>CH &gt;300 LP</v>
          </cell>
        </row>
        <row r="22">
          <cell r="A22">
            <v>170000988</v>
          </cell>
          <cell r="B22" t="str">
            <v>A.D.A. 17
_x000D_</v>
          </cell>
          <cell r="C22" t="str">
            <v>Privé</v>
          </cell>
          <cell r="D22" t="str">
            <v>NON</v>
          </cell>
          <cell r="E22" t="str">
            <v>NON</v>
          </cell>
          <cell r="F22" t="str">
            <v>OUI</v>
          </cell>
          <cell r="G22" t="str">
            <v>NON</v>
          </cell>
          <cell r="H22" t="str">
            <v>NON</v>
          </cell>
          <cell r="I22" t="str">
            <v>NON</v>
          </cell>
          <cell r="J22">
            <v>0</v>
          </cell>
          <cell r="K22">
            <v>0</v>
          </cell>
          <cell r="L22">
            <v>0</v>
          </cell>
          <cell r="M22">
            <v>0</v>
          </cell>
          <cell r="N22">
            <v>0</v>
          </cell>
          <cell r="O22">
            <v>0</v>
          </cell>
          <cell r="P22">
            <v>0</v>
          </cell>
          <cell r="Q22">
            <v>0</v>
          </cell>
          <cell r="R22">
            <v>67</v>
          </cell>
          <cell r="S22">
            <v>0</v>
          </cell>
          <cell r="T22">
            <v>0</v>
          </cell>
          <cell r="U22">
            <v>1.37</v>
          </cell>
          <cell r="V22">
            <v>0</v>
          </cell>
          <cell r="W22">
            <v>0</v>
          </cell>
          <cell r="X22">
            <v>0.54</v>
          </cell>
          <cell r="Y22"/>
          <cell r="Z22" t="str">
            <v>Oui</v>
          </cell>
          <cell r="AA22"/>
          <cell r="AB22" t="str">
            <v>Oui</v>
          </cell>
          <cell r="AC22"/>
          <cell r="AD22"/>
          <cell r="AE22"/>
          <cell r="AF22"/>
        </row>
        <row r="23">
          <cell r="A23">
            <v>170780175</v>
          </cell>
          <cell r="B23" t="str">
            <v>CTRE HOSP. DE SAINTONGE
_x000D_</v>
          </cell>
          <cell r="C23" t="str">
            <v>Public</v>
          </cell>
          <cell r="D23" t="str">
            <v>OUI</v>
          </cell>
          <cell r="E23" t="str">
            <v>NON</v>
          </cell>
          <cell r="F23" t="str">
            <v>OUI</v>
          </cell>
          <cell r="G23" t="str">
            <v>OUI</v>
          </cell>
          <cell r="H23" t="str">
            <v>OUI</v>
          </cell>
          <cell r="I23" t="str">
            <v>OUI - AUTORISE</v>
          </cell>
          <cell r="J23">
            <v>536</v>
          </cell>
          <cell r="K23">
            <v>356</v>
          </cell>
          <cell r="L23">
            <v>321</v>
          </cell>
          <cell r="M23">
            <v>50</v>
          </cell>
          <cell r="N23">
            <v>34</v>
          </cell>
          <cell r="O23">
            <v>101</v>
          </cell>
          <cell r="P23">
            <v>72</v>
          </cell>
          <cell r="Q23">
            <v>45</v>
          </cell>
          <cell r="R23">
            <v>16</v>
          </cell>
          <cell r="S23">
            <v>12</v>
          </cell>
          <cell r="T23">
            <v>14</v>
          </cell>
          <cell r="U23">
            <v>5.45</v>
          </cell>
          <cell r="V23">
            <v>0.2</v>
          </cell>
          <cell r="W23">
            <v>1</v>
          </cell>
          <cell r="X23">
            <v>12.1</v>
          </cell>
          <cell r="Y23"/>
          <cell r="Z23"/>
          <cell r="AA23" t="str">
            <v>Oui</v>
          </cell>
          <cell r="AB23" t="str">
            <v>Oui</v>
          </cell>
          <cell r="AC23"/>
          <cell r="AD23" t="str">
            <v>Oui</v>
          </cell>
          <cell r="AE23" t="str">
            <v>oui</v>
          </cell>
          <cell r="AF23" t="str">
            <v>CH &gt;300 LP</v>
          </cell>
        </row>
        <row r="24">
          <cell r="A24">
            <v>170780050</v>
          </cell>
          <cell r="B24" t="str">
            <v>CENTRE HOSPITALIER JONZAC
_x000D_</v>
          </cell>
          <cell r="C24" t="str">
            <v>Public</v>
          </cell>
          <cell r="D24" t="str">
            <v>NON</v>
          </cell>
          <cell r="E24" t="str">
            <v>NON</v>
          </cell>
          <cell r="F24" t="str">
            <v>OUI</v>
          </cell>
          <cell r="G24" t="str">
            <v>OUI</v>
          </cell>
          <cell r="H24" t="str">
            <v>OUI</v>
          </cell>
          <cell r="I24" t="str">
            <v>OUI - ASSOCIE</v>
          </cell>
          <cell r="J24">
            <v>290</v>
          </cell>
          <cell r="K24">
            <v>98</v>
          </cell>
          <cell r="L24">
            <v>88</v>
          </cell>
          <cell r="M24">
            <v>10</v>
          </cell>
          <cell r="N24">
            <v>50</v>
          </cell>
          <cell r="O24">
            <v>142</v>
          </cell>
          <cell r="P24">
            <v>0</v>
          </cell>
          <cell r="Q24">
            <v>0</v>
          </cell>
          <cell r="R24">
            <v>0</v>
          </cell>
          <cell r="S24">
            <v>0</v>
          </cell>
          <cell r="T24">
            <v>0</v>
          </cell>
          <cell r="U24">
            <v>2</v>
          </cell>
          <cell r="V24">
            <v>0.25</v>
          </cell>
          <cell r="W24">
            <v>0.25</v>
          </cell>
          <cell r="X24">
            <v>5.59</v>
          </cell>
          <cell r="Y24"/>
          <cell r="Z24"/>
          <cell r="AA24" t="str">
            <v>Oui</v>
          </cell>
          <cell r="AB24" t="str">
            <v>Oui</v>
          </cell>
          <cell r="AC24"/>
          <cell r="AD24" t="str">
            <v>Oui</v>
          </cell>
          <cell r="AE24"/>
          <cell r="AF24" t="str">
            <v>CH &lt;300 LP</v>
          </cell>
        </row>
        <row r="25">
          <cell r="A25">
            <v>170780167</v>
          </cell>
          <cell r="B25" t="str">
            <v>CH de Saint-Jean-D'Angely
_x000D_</v>
          </cell>
          <cell r="C25" t="str">
            <v>Public</v>
          </cell>
          <cell r="D25" t="str">
            <v>OUI</v>
          </cell>
          <cell r="E25" t="str">
            <v>NON</v>
          </cell>
          <cell r="F25" t="str">
            <v>OUI</v>
          </cell>
          <cell r="G25" t="str">
            <v>OUI</v>
          </cell>
          <cell r="H25" t="str">
            <v>OUI</v>
          </cell>
          <cell r="I25" t="str">
            <v>NON</v>
          </cell>
          <cell r="J25">
            <v>202</v>
          </cell>
          <cell r="K25">
            <v>119</v>
          </cell>
          <cell r="L25">
            <v>107</v>
          </cell>
          <cell r="M25">
            <v>12</v>
          </cell>
          <cell r="N25">
            <v>83</v>
          </cell>
          <cell r="O25">
            <v>0</v>
          </cell>
          <cell r="P25">
            <v>0</v>
          </cell>
          <cell r="Q25">
            <v>0</v>
          </cell>
          <cell r="R25">
            <v>0</v>
          </cell>
          <cell r="S25">
            <v>0</v>
          </cell>
          <cell r="T25">
            <v>0</v>
          </cell>
          <cell r="U25">
            <v>1.35</v>
          </cell>
          <cell r="V25">
            <v>0.05</v>
          </cell>
          <cell r="W25">
            <v>0</v>
          </cell>
          <cell r="X25">
            <v>3.98</v>
          </cell>
          <cell r="Y25"/>
          <cell r="Z25"/>
          <cell r="AA25" t="str">
            <v>Oui</v>
          </cell>
          <cell r="AB25" t="str">
            <v>Oui</v>
          </cell>
          <cell r="AC25"/>
          <cell r="AD25" t="str">
            <v>Oui</v>
          </cell>
          <cell r="AE25" t="str">
            <v>Oui</v>
          </cell>
          <cell r="AF25" t="str">
            <v>CH &lt;300 LP</v>
          </cell>
        </row>
        <row r="26">
          <cell r="A26">
            <v>190010629</v>
          </cell>
          <cell r="B26" t="str">
            <v>HAD RELAIS SANTE Oncorese
_x000D_</v>
          </cell>
          <cell r="C26" t="str">
            <v>Privé</v>
          </cell>
          <cell r="D26" t="str">
            <v>NON</v>
          </cell>
          <cell r="E26" t="str">
            <v>NON</v>
          </cell>
          <cell r="F26" t="str">
            <v>NON</v>
          </cell>
          <cell r="G26" t="str">
            <v>OUI</v>
          </cell>
          <cell r="H26" t="str">
            <v>NON</v>
          </cell>
          <cell r="I26" t="str">
            <v>OUI - ASSOCIE</v>
          </cell>
          <cell r="J26">
            <v>0</v>
          </cell>
          <cell r="K26">
            <v>0</v>
          </cell>
          <cell r="L26">
            <v>0</v>
          </cell>
          <cell r="M26">
            <v>0</v>
          </cell>
          <cell r="N26">
            <v>0</v>
          </cell>
          <cell r="O26">
            <v>0</v>
          </cell>
          <cell r="P26">
            <v>60</v>
          </cell>
          <cell r="Q26">
            <v>0</v>
          </cell>
          <cell r="R26">
            <v>0</v>
          </cell>
          <cell r="S26">
            <v>0</v>
          </cell>
          <cell r="T26">
            <v>0</v>
          </cell>
          <cell r="U26">
            <v>0</v>
          </cell>
          <cell r="V26">
            <v>0</v>
          </cell>
          <cell r="W26">
            <v>0</v>
          </cell>
          <cell r="X26">
            <v>0</v>
          </cell>
          <cell r="Y26" t="str">
            <v>Oui</v>
          </cell>
          <cell r="Z26"/>
          <cell r="AA26"/>
          <cell r="AB26" t="str">
            <v>Oui</v>
          </cell>
          <cell r="AC26" t="str">
            <v>Non</v>
          </cell>
          <cell r="AD26" t="str">
            <v>Non</v>
          </cell>
          <cell r="AE26"/>
          <cell r="AF26"/>
        </row>
        <row r="27">
          <cell r="A27">
            <v>190000257</v>
          </cell>
          <cell r="B27" t="str">
            <v>CLINIQUE SAINT-GERMAIN BRIVE
_x000D_</v>
          </cell>
          <cell r="C27" t="str">
            <v>Privé</v>
          </cell>
          <cell r="D27" t="str">
            <v>NON</v>
          </cell>
          <cell r="E27" t="str">
            <v>NON</v>
          </cell>
          <cell r="F27" t="str">
            <v>OUI</v>
          </cell>
          <cell r="G27" t="str">
            <v>OUI</v>
          </cell>
          <cell r="H27" t="str">
            <v>OUI</v>
          </cell>
          <cell r="I27" t="str">
            <v>NON</v>
          </cell>
          <cell r="J27">
            <v>75</v>
          </cell>
          <cell r="K27">
            <v>75</v>
          </cell>
          <cell r="L27">
            <v>53</v>
          </cell>
          <cell r="M27">
            <v>22</v>
          </cell>
          <cell r="N27">
            <v>0</v>
          </cell>
          <cell r="O27">
            <v>0</v>
          </cell>
          <cell r="P27">
            <v>0</v>
          </cell>
          <cell r="Q27">
            <v>0</v>
          </cell>
          <cell r="R27">
            <v>0</v>
          </cell>
          <cell r="S27">
            <v>0</v>
          </cell>
          <cell r="T27">
            <v>0</v>
          </cell>
          <cell r="U27">
            <v>1.35</v>
          </cell>
          <cell r="V27">
            <v>0.35</v>
          </cell>
          <cell r="W27">
            <v>0</v>
          </cell>
          <cell r="X27">
            <v>1</v>
          </cell>
          <cell r="Y27"/>
          <cell r="Z27"/>
          <cell r="AA27"/>
          <cell r="AB27" t="str">
            <v>Oui</v>
          </cell>
          <cell r="AC27" t="str">
            <v>Non</v>
          </cell>
          <cell r="AD27" t="str">
            <v>Oui</v>
          </cell>
          <cell r="AE27"/>
          <cell r="AF27" t="str">
            <v>CL &lt;100 LP</v>
          </cell>
        </row>
        <row r="28">
          <cell r="A28">
            <v>190000059</v>
          </cell>
          <cell r="B28" t="str">
            <v>CENTRE HOSPITALIER COEUR DE CORREZE
_x000D_</v>
          </cell>
          <cell r="C28" t="str">
            <v>Public</v>
          </cell>
          <cell r="D28" t="str">
            <v>OUI</v>
          </cell>
          <cell r="E28" t="str">
            <v>OUI</v>
          </cell>
          <cell r="F28" t="str">
            <v>OUI</v>
          </cell>
          <cell r="G28" t="str">
            <v>OUI</v>
          </cell>
          <cell r="H28" t="str">
            <v>OUI</v>
          </cell>
          <cell r="I28" t="str">
            <v>OUI - ASSOCIE</v>
          </cell>
          <cell r="J28">
            <v>381</v>
          </cell>
          <cell r="K28">
            <v>238</v>
          </cell>
          <cell r="L28">
            <v>218</v>
          </cell>
          <cell r="M28">
            <v>20</v>
          </cell>
          <cell r="N28">
            <v>30</v>
          </cell>
          <cell r="O28">
            <v>60</v>
          </cell>
          <cell r="P28">
            <v>35</v>
          </cell>
          <cell r="Q28">
            <v>53</v>
          </cell>
          <cell r="R28">
            <v>0</v>
          </cell>
          <cell r="S28">
            <v>0</v>
          </cell>
          <cell r="T28">
            <v>0</v>
          </cell>
          <cell r="U28">
            <v>2.8</v>
          </cell>
          <cell r="V28">
            <v>0.5</v>
          </cell>
          <cell r="W28">
            <v>0</v>
          </cell>
          <cell r="X28">
            <v>3.87</v>
          </cell>
          <cell r="Y28"/>
          <cell r="Z28"/>
          <cell r="AA28" t="str">
            <v>Oui</v>
          </cell>
          <cell r="AB28" t="str">
            <v>Oui</v>
          </cell>
          <cell r="AC28" t="str">
            <v>Non</v>
          </cell>
          <cell r="AD28" t="str">
            <v>Oui</v>
          </cell>
          <cell r="AE28" t="str">
            <v>Oui</v>
          </cell>
          <cell r="AF28" t="str">
            <v>CH &gt;300 LP</v>
          </cell>
        </row>
        <row r="29">
          <cell r="A29">
            <v>190000224</v>
          </cell>
          <cell r="B29" t="str">
            <v>CENTRE MEDICO-CHIR LES CEDRES BRIVE
_x000D_</v>
          </cell>
          <cell r="C29" t="str">
            <v>Privé</v>
          </cell>
          <cell r="D29" t="str">
            <v>NON</v>
          </cell>
          <cell r="E29" t="str">
            <v>NON</v>
          </cell>
          <cell r="F29" t="str">
            <v>OUI</v>
          </cell>
          <cell r="G29" t="str">
            <v>OUI</v>
          </cell>
          <cell r="H29" t="str">
            <v>OUI</v>
          </cell>
          <cell r="I29" t="str">
            <v>NON</v>
          </cell>
          <cell r="J29">
            <v>189</v>
          </cell>
          <cell r="K29">
            <v>189</v>
          </cell>
          <cell r="L29">
            <v>145</v>
          </cell>
          <cell r="M29">
            <v>44</v>
          </cell>
          <cell r="N29">
            <v>0</v>
          </cell>
          <cell r="O29">
            <v>0</v>
          </cell>
          <cell r="P29">
            <v>0</v>
          </cell>
          <cell r="Q29">
            <v>0</v>
          </cell>
          <cell r="R29">
            <v>0</v>
          </cell>
          <cell r="S29">
            <v>0</v>
          </cell>
          <cell r="T29">
            <v>0</v>
          </cell>
          <cell r="U29">
            <v>2.25</v>
          </cell>
          <cell r="V29">
            <v>0.5</v>
          </cell>
          <cell r="W29">
            <v>0</v>
          </cell>
          <cell r="X29">
            <v>4.75</v>
          </cell>
          <cell r="Y29"/>
          <cell r="Z29"/>
          <cell r="AA29"/>
          <cell r="AB29" t="str">
            <v>Oui</v>
          </cell>
          <cell r="AC29" t="str">
            <v>Non</v>
          </cell>
          <cell r="AD29" t="str">
            <v>Oui</v>
          </cell>
          <cell r="AE29"/>
          <cell r="AF29" t="str">
            <v>CL &gt;100 LP</v>
          </cell>
        </row>
        <row r="30">
          <cell r="A30">
            <v>190000042</v>
          </cell>
          <cell r="B30" t="str">
            <v>CENTRE HOSPITALIER DUBOIS BRIVE
_x000D_</v>
          </cell>
          <cell r="C30" t="str">
            <v>Public</v>
          </cell>
          <cell r="D30" t="str">
            <v>OUI</v>
          </cell>
          <cell r="E30" t="str">
            <v>OUI</v>
          </cell>
          <cell r="F30" t="str">
            <v>OUI</v>
          </cell>
          <cell r="G30" t="str">
            <v>OUI</v>
          </cell>
          <cell r="H30" t="str">
            <v>OUI</v>
          </cell>
          <cell r="I30" t="str">
            <v>OUI - AUTORISE</v>
          </cell>
          <cell r="J30">
            <v>734</v>
          </cell>
          <cell r="K30">
            <v>473</v>
          </cell>
          <cell r="L30">
            <v>406</v>
          </cell>
          <cell r="M30">
            <v>51</v>
          </cell>
          <cell r="N30">
            <v>97</v>
          </cell>
          <cell r="O30">
            <v>85</v>
          </cell>
          <cell r="P30">
            <v>0</v>
          </cell>
          <cell r="Q30">
            <v>22</v>
          </cell>
          <cell r="R30">
            <v>16</v>
          </cell>
          <cell r="S30">
            <v>30</v>
          </cell>
          <cell r="T30">
            <v>18</v>
          </cell>
          <cell r="U30">
            <v>7</v>
          </cell>
          <cell r="V30">
            <v>0.5</v>
          </cell>
          <cell r="W30">
            <v>2</v>
          </cell>
          <cell r="X30">
            <v>20.3</v>
          </cell>
          <cell r="Y30"/>
          <cell r="Z30"/>
          <cell r="AA30" t="str">
            <v>Oui</v>
          </cell>
          <cell r="AB30" t="str">
            <v>Oui</v>
          </cell>
          <cell r="AC30" t="str">
            <v>Non</v>
          </cell>
          <cell r="AD30" t="str">
            <v>Oui</v>
          </cell>
          <cell r="AE30" t="str">
            <v>Oui</v>
          </cell>
          <cell r="AF30" t="str">
            <v>CH &gt;300 LP</v>
          </cell>
        </row>
        <row r="31">
          <cell r="A31">
            <v>190000075</v>
          </cell>
          <cell r="B31" t="str">
            <v>Centre Hospitalier Ussel
_x000D_</v>
          </cell>
          <cell r="C31" t="str">
            <v>Public</v>
          </cell>
          <cell r="D31" t="str">
            <v>OUI</v>
          </cell>
          <cell r="E31" t="str">
            <v>OUI</v>
          </cell>
          <cell r="F31" t="str">
            <v>OUI</v>
          </cell>
          <cell r="G31" t="str">
            <v>OUI</v>
          </cell>
          <cell r="H31" t="str">
            <v>OUI</v>
          </cell>
          <cell r="I31" t="str">
            <v>OUI - ASSOCIE</v>
          </cell>
          <cell r="J31">
            <v>226</v>
          </cell>
          <cell r="K31">
            <v>118</v>
          </cell>
          <cell r="L31">
            <v>110</v>
          </cell>
          <cell r="M31">
            <v>8</v>
          </cell>
          <cell r="N31">
            <v>40</v>
          </cell>
          <cell r="O31">
            <v>38</v>
          </cell>
          <cell r="P31">
            <v>0</v>
          </cell>
          <cell r="Q31">
            <v>30</v>
          </cell>
          <cell r="R31">
            <v>0</v>
          </cell>
          <cell r="S31">
            <v>0</v>
          </cell>
          <cell r="T31">
            <v>0</v>
          </cell>
          <cell r="U31">
            <v>2</v>
          </cell>
          <cell r="V31">
            <v>0.3</v>
          </cell>
          <cell r="W31">
            <v>0.5</v>
          </cell>
          <cell r="X31">
            <v>7.4</v>
          </cell>
          <cell r="Y31"/>
          <cell r="Z31"/>
          <cell r="AA31" t="str">
            <v>Oui</v>
          </cell>
          <cell r="AB31" t="str">
            <v>Oui</v>
          </cell>
          <cell r="AC31" t="str">
            <v>Non</v>
          </cell>
          <cell r="AD31" t="str">
            <v>Oui</v>
          </cell>
          <cell r="AE31" t="str">
            <v>Oui</v>
          </cell>
          <cell r="AF31" t="str">
            <v>CH &lt;300 LP</v>
          </cell>
        </row>
        <row r="32">
          <cell r="A32">
            <v>230780041</v>
          </cell>
          <cell r="B32" t="str">
            <v>CH GUERET
_x000D_</v>
          </cell>
          <cell r="C32" t="str">
            <v>Public</v>
          </cell>
          <cell r="D32" t="str">
            <v>OUI</v>
          </cell>
          <cell r="E32" t="str">
            <v>OUI</v>
          </cell>
          <cell r="F32" t="str">
            <v>OUI</v>
          </cell>
          <cell r="G32" t="str">
            <v>OUI</v>
          </cell>
          <cell r="H32" t="str">
            <v>OUI</v>
          </cell>
          <cell r="I32" t="str">
            <v>OUI - ASSOCIE</v>
          </cell>
          <cell r="J32">
            <v>378</v>
          </cell>
          <cell r="K32">
            <v>289</v>
          </cell>
          <cell r="L32">
            <v>280</v>
          </cell>
          <cell r="M32">
            <v>9</v>
          </cell>
          <cell r="N32">
            <v>39</v>
          </cell>
          <cell r="O32">
            <v>0</v>
          </cell>
          <cell r="P32">
            <v>0</v>
          </cell>
          <cell r="Q32">
            <v>50</v>
          </cell>
          <cell r="R32">
            <v>0</v>
          </cell>
          <cell r="S32">
            <v>10</v>
          </cell>
          <cell r="T32">
            <v>2</v>
          </cell>
          <cell r="U32">
            <v>4</v>
          </cell>
          <cell r="V32">
            <v>0.5</v>
          </cell>
          <cell r="W32">
            <v>0.5</v>
          </cell>
          <cell r="X32">
            <v>7</v>
          </cell>
          <cell r="Y32"/>
          <cell r="Z32"/>
          <cell r="AA32" t="str">
            <v>Oui</v>
          </cell>
          <cell r="AB32" t="str">
            <v>Oui</v>
          </cell>
          <cell r="AC32" t="str">
            <v>Non</v>
          </cell>
          <cell r="AD32" t="str">
            <v>Oui</v>
          </cell>
          <cell r="AE32" t="str">
            <v>Oui</v>
          </cell>
          <cell r="AF32" t="str">
            <v>CH &gt;300 LP</v>
          </cell>
        </row>
        <row r="33">
          <cell r="A33">
            <v>230780157</v>
          </cell>
          <cell r="B33" t="str">
            <v>CLINIQUE DE LA MARCHE GUERET
_x000D_</v>
          </cell>
          <cell r="C33" t="str">
            <v>Privé</v>
          </cell>
          <cell r="D33" t="str">
            <v>NON</v>
          </cell>
          <cell r="E33" t="str">
            <v>NON</v>
          </cell>
          <cell r="F33" t="str">
            <v>OUI</v>
          </cell>
          <cell r="G33" t="str">
            <v>OUI</v>
          </cell>
          <cell r="H33" t="str">
            <v>OUI</v>
          </cell>
          <cell r="I33" t="str">
            <v>NON</v>
          </cell>
          <cell r="J33">
            <v>69</v>
          </cell>
          <cell r="K33">
            <v>69</v>
          </cell>
          <cell r="L33">
            <v>63</v>
          </cell>
          <cell r="M33">
            <v>6</v>
          </cell>
          <cell r="N33">
            <v>0</v>
          </cell>
          <cell r="O33">
            <v>0</v>
          </cell>
          <cell r="P33">
            <v>0</v>
          </cell>
          <cell r="Q33">
            <v>0</v>
          </cell>
          <cell r="R33">
            <v>0</v>
          </cell>
          <cell r="S33">
            <v>0</v>
          </cell>
          <cell r="T33">
            <v>0</v>
          </cell>
          <cell r="U33">
            <v>1</v>
          </cell>
          <cell r="V33">
            <v>0</v>
          </cell>
          <cell r="W33">
            <v>0</v>
          </cell>
          <cell r="X33">
            <v>1</v>
          </cell>
          <cell r="Y33"/>
          <cell r="Z33"/>
          <cell r="AA33"/>
          <cell r="AB33" t="str">
            <v>Oui</v>
          </cell>
          <cell r="AC33" t="str">
            <v>Non</v>
          </cell>
          <cell r="AD33" t="str">
            <v>Oui</v>
          </cell>
          <cell r="AE33"/>
          <cell r="AF33" t="str">
            <v>CL &lt;100 LP</v>
          </cell>
        </row>
        <row r="34">
          <cell r="A34">
            <v>230780066</v>
          </cell>
          <cell r="B34" t="str">
            <v>CH DE BOURGANEUF
_x000D_</v>
          </cell>
          <cell r="C34" t="str">
            <v>Public</v>
          </cell>
          <cell r="D34" t="str">
            <v>NON</v>
          </cell>
          <cell r="E34" t="str">
            <v>NON</v>
          </cell>
          <cell r="F34" t="str">
            <v>OUI</v>
          </cell>
          <cell r="G34" t="str">
            <v>NON</v>
          </cell>
          <cell r="H34" t="str">
            <v>NON</v>
          </cell>
          <cell r="I34" t="str">
            <v>NON</v>
          </cell>
          <cell r="J34">
            <v>89</v>
          </cell>
          <cell r="K34">
            <v>26</v>
          </cell>
          <cell r="L34">
            <v>26</v>
          </cell>
          <cell r="M34">
            <v>0</v>
          </cell>
          <cell r="N34">
            <v>33</v>
          </cell>
          <cell r="O34">
            <v>0</v>
          </cell>
          <cell r="P34">
            <v>0</v>
          </cell>
          <cell r="Q34">
            <v>30</v>
          </cell>
          <cell r="R34">
            <v>0</v>
          </cell>
          <cell r="S34">
            <v>0</v>
          </cell>
          <cell r="T34">
            <v>0</v>
          </cell>
          <cell r="U34">
            <v>0.5</v>
          </cell>
          <cell r="V34">
            <v>0</v>
          </cell>
          <cell r="W34">
            <v>0</v>
          </cell>
          <cell r="X34">
            <v>3</v>
          </cell>
          <cell r="Y34"/>
          <cell r="Z34"/>
          <cell r="AA34" t="str">
            <v>Oui</v>
          </cell>
          <cell r="AB34" t="str">
            <v>Oui</v>
          </cell>
          <cell r="AC34" t="str">
            <v>Non</v>
          </cell>
          <cell r="AD34" t="str">
            <v>Non</v>
          </cell>
          <cell r="AE34"/>
          <cell r="AF34" t="str">
            <v>CH &lt;300 LP</v>
          </cell>
        </row>
        <row r="35">
          <cell r="A35">
            <v>230780082</v>
          </cell>
          <cell r="B35" t="str">
            <v>ETABLISSEMENT DE MED. DE SOINS DE SUITE
_x000D_</v>
          </cell>
          <cell r="C35" t="str">
            <v>ESPIC</v>
          </cell>
          <cell r="D35" t="str">
            <v>NON</v>
          </cell>
          <cell r="E35" t="str">
            <v>NON</v>
          </cell>
          <cell r="F35" t="str">
            <v>OUI</v>
          </cell>
          <cell r="G35" t="str">
            <v>OUI</v>
          </cell>
          <cell r="H35" t="str">
            <v>NON</v>
          </cell>
          <cell r="I35" t="str">
            <v>OUI - AUTORISE</v>
          </cell>
          <cell r="J35">
            <v>181</v>
          </cell>
          <cell r="K35">
            <v>42</v>
          </cell>
          <cell r="L35">
            <v>34</v>
          </cell>
          <cell r="M35">
            <v>8</v>
          </cell>
          <cell r="N35">
            <v>136</v>
          </cell>
          <cell r="O35">
            <v>0</v>
          </cell>
          <cell r="P35">
            <v>0</v>
          </cell>
          <cell r="Q35">
            <v>0</v>
          </cell>
          <cell r="R35">
            <v>0</v>
          </cell>
          <cell r="S35">
            <v>0</v>
          </cell>
          <cell r="T35">
            <v>4</v>
          </cell>
          <cell r="U35">
            <v>1.1399999999999999</v>
          </cell>
          <cell r="V35">
            <v>0</v>
          </cell>
          <cell r="W35">
            <v>0</v>
          </cell>
          <cell r="X35">
            <v>5.52</v>
          </cell>
          <cell r="Y35"/>
          <cell r="Z35"/>
          <cell r="AA35" t="str">
            <v>Oui</v>
          </cell>
          <cell r="AB35" t="str">
            <v>Oui</v>
          </cell>
          <cell r="AC35" t="str">
            <v>Non</v>
          </cell>
          <cell r="AD35" t="str">
            <v>Non</v>
          </cell>
          <cell r="AE35"/>
          <cell r="AF35" t="str">
            <v>CH &lt;300 LP</v>
          </cell>
        </row>
        <row r="36">
          <cell r="A36">
            <v>230780058</v>
          </cell>
          <cell r="B36" t="str">
            <v>CENTRE HOSPITALIER D'AUBUSSON
_x000D_</v>
          </cell>
          <cell r="C36" t="str">
            <v>Public</v>
          </cell>
          <cell r="D36" t="str">
            <v>NON</v>
          </cell>
          <cell r="E36" t="str">
            <v>NON</v>
          </cell>
          <cell r="F36" t="str">
            <v>OUI</v>
          </cell>
          <cell r="G36" t="str">
            <v>NON</v>
          </cell>
          <cell r="H36" t="str">
            <v>NON</v>
          </cell>
          <cell r="I36" t="str">
            <v>NON</v>
          </cell>
          <cell r="J36">
            <v>101</v>
          </cell>
          <cell r="K36">
            <v>37</v>
          </cell>
          <cell r="L36">
            <v>32</v>
          </cell>
          <cell r="M36">
            <v>5</v>
          </cell>
          <cell r="N36">
            <v>34</v>
          </cell>
          <cell r="O36">
            <v>0</v>
          </cell>
          <cell r="P36">
            <v>0</v>
          </cell>
          <cell r="Q36">
            <v>30</v>
          </cell>
          <cell r="R36">
            <v>0</v>
          </cell>
          <cell r="S36">
            <v>0</v>
          </cell>
          <cell r="T36">
            <v>0</v>
          </cell>
          <cell r="U36">
            <v>2</v>
          </cell>
          <cell r="V36">
            <v>0</v>
          </cell>
          <cell r="W36">
            <v>0</v>
          </cell>
          <cell r="X36">
            <v>2</v>
          </cell>
          <cell r="Y36"/>
          <cell r="Z36"/>
          <cell r="AA36" t="str">
            <v>Oui</v>
          </cell>
          <cell r="AB36" t="str">
            <v>Oui</v>
          </cell>
          <cell r="AC36" t="str">
            <v>Non</v>
          </cell>
          <cell r="AD36" t="str">
            <v>Non</v>
          </cell>
          <cell r="AE36"/>
          <cell r="AF36" t="str">
            <v>CH &lt;300 LP</v>
          </cell>
        </row>
        <row r="37">
          <cell r="A37">
            <v>230782617</v>
          </cell>
          <cell r="B37" t="str">
            <v>CRRF ANDRE LALANDE</v>
          </cell>
          <cell r="C37" t="str">
            <v>ESPIC</v>
          </cell>
          <cell r="D37" t="str">
            <v>NON</v>
          </cell>
          <cell r="E37" t="str">
            <v>NON</v>
          </cell>
          <cell r="F37" t="str">
            <v>OUI</v>
          </cell>
          <cell r="G37" t="str">
            <v>OUI</v>
          </cell>
          <cell r="H37" t="str">
            <v>NON</v>
          </cell>
          <cell r="I37" t="str">
            <v>OUI - ASSOCIE</v>
          </cell>
          <cell r="J37">
            <v>67</v>
          </cell>
          <cell r="K37">
            <v>0</v>
          </cell>
          <cell r="L37">
            <v>0</v>
          </cell>
          <cell r="M37">
            <v>0</v>
          </cell>
          <cell r="N37">
            <v>67</v>
          </cell>
          <cell r="O37">
            <v>0</v>
          </cell>
          <cell r="P37">
            <v>30</v>
          </cell>
          <cell r="Q37">
            <v>0</v>
          </cell>
          <cell r="R37">
            <v>0</v>
          </cell>
          <cell r="S37">
            <v>0</v>
          </cell>
          <cell r="T37">
            <v>0</v>
          </cell>
          <cell r="U37">
            <v>1.3</v>
          </cell>
          <cell r="V37">
            <v>0</v>
          </cell>
          <cell r="W37">
            <v>0</v>
          </cell>
          <cell r="X37">
            <v>2</v>
          </cell>
          <cell r="Y37"/>
          <cell r="Z37"/>
          <cell r="AA37"/>
          <cell r="AB37" t="str">
            <v>Oui</v>
          </cell>
          <cell r="AC37"/>
          <cell r="AD37"/>
          <cell r="AE37"/>
          <cell r="AF37" t="str">
            <v>CH &lt;300 LP</v>
          </cell>
        </row>
        <row r="38">
          <cell r="A38">
            <v>240000083</v>
          </cell>
          <cell r="B38" t="str">
            <v>CENTRE HOSPITALIER VAUCLAIRE
_x000D_</v>
          </cell>
          <cell r="C38" t="str">
            <v>Public</v>
          </cell>
          <cell r="D38" t="str">
            <v>NON</v>
          </cell>
          <cell r="E38" t="str">
            <v>NON</v>
          </cell>
          <cell r="F38" t="str">
            <v>OUI</v>
          </cell>
          <cell r="G38" t="str">
            <v>NON</v>
          </cell>
          <cell r="H38" t="str">
            <v>NON</v>
          </cell>
          <cell r="I38" t="str">
            <v>NON</v>
          </cell>
          <cell r="J38">
            <v>351</v>
          </cell>
          <cell r="K38">
            <v>4</v>
          </cell>
          <cell r="L38">
            <v>4</v>
          </cell>
          <cell r="M38">
            <v>0</v>
          </cell>
          <cell r="N38">
            <v>20</v>
          </cell>
          <cell r="O38">
            <v>337</v>
          </cell>
          <cell r="P38">
            <v>0</v>
          </cell>
          <cell r="Q38">
            <v>0</v>
          </cell>
          <cell r="R38">
            <v>0</v>
          </cell>
          <cell r="S38">
            <v>0</v>
          </cell>
          <cell r="T38">
            <v>0</v>
          </cell>
          <cell r="U38">
            <v>1</v>
          </cell>
          <cell r="V38">
            <v>0</v>
          </cell>
          <cell r="W38">
            <v>0</v>
          </cell>
          <cell r="X38">
            <v>4</v>
          </cell>
          <cell r="Y38"/>
          <cell r="Z38"/>
          <cell r="AA38"/>
          <cell r="AB38" t="str">
            <v>Oui</v>
          </cell>
          <cell r="AC38" t="str">
            <v>Non</v>
          </cell>
          <cell r="AD38" t="str">
            <v>Non</v>
          </cell>
          <cell r="AE38"/>
          <cell r="AF38" t="str">
            <v>CH &gt;300 LP</v>
          </cell>
        </row>
        <row r="39">
          <cell r="A39">
            <v>240000448</v>
          </cell>
          <cell r="B39" t="str">
            <v>CENTRE HOSPITALIER SARLAT
_x000D_</v>
          </cell>
          <cell r="C39" t="str">
            <v>Public</v>
          </cell>
          <cell r="D39" t="str">
            <v>OUI</v>
          </cell>
          <cell r="E39" t="str">
            <v>NON</v>
          </cell>
          <cell r="F39" t="str">
            <v>OUI</v>
          </cell>
          <cell r="G39" t="str">
            <v>OUI</v>
          </cell>
          <cell r="H39" t="str">
            <v>NON</v>
          </cell>
          <cell r="I39" t="str">
            <v>NON</v>
          </cell>
          <cell r="J39">
            <v>211</v>
          </cell>
          <cell r="K39">
            <v>88</v>
          </cell>
          <cell r="L39">
            <v>83</v>
          </cell>
          <cell r="M39">
            <v>5</v>
          </cell>
          <cell r="N39">
            <v>30</v>
          </cell>
          <cell r="O39">
            <v>53</v>
          </cell>
          <cell r="P39">
            <v>20</v>
          </cell>
          <cell r="Q39">
            <v>40</v>
          </cell>
          <cell r="R39">
            <v>0</v>
          </cell>
          <cell r="S39">
            <v>0</v>
          </cell>
          <cell r="T39">
            <v>0</v>
          </cell>
          <cell r="U39">
            <v>1</v>
          </cell>
          <cell r="V39">
            <v>0.05</v>
          </cell>
          <cell r="W39">
            <v>0</v>
          </cell>
          <cell r="X39">
            <v>3.8</v>
          </cell>
          <cell r="Y39"/>
          <cell r="Z39"/>
          <cell r="AA39" t="str">
            <v>Oui</v>
          </cell>
          <cell r="AB39" t="str">
            <v>Oui</v>
          </cell>
          <cell r="AC39" t="str">
            <v>Non</v>
          </cell>
          <cell r="AD39" t="str">
            <v>Oui</v>
          </cell>
          <cell r="AE39"/>
          <cell r="AF39" t="str">
            <v>CH &lt;300 LP</v>
          </cell>
        </row>
        <row r="40">
          <cell r="A40">
            <v>240000216</v>
          </cell>
          <cell r="B40" t="str">
            <v>CLINIQUE DU PARC
_x000D_</v>
          </cell>
          <cell r="C40" t="str">
            <v>Privé</v>
          </cell>
          <cell r="D40" t="str">
            <v>NON</v>
          </cell>
          <cell r="E40" t="str">
            <v>NON</v>
          </cell>
          <cell r="F40" t="str">
            <v>OUI</v>
          </cell>
          <cell r="G40" t="str">
            <v>NON</v>
          </cell>
          <cell r="H40" t="str">
            <v>OUI</v>
          </cell>
          <cell r="I40" t="str">
            <v>NON</v>
          </cell>
          <cell r="J40">
            <v>54</v>
          </cell>
          <cell r="K40">
            <v>54</v>
          </cell>
          <cell r="L40">
            <v>30</v>
          </cell>
          <cell r="M40">
            <v>24</v>
          </cell>
          <cell r="N40">
            <v>0</v>
          </cell>
          <cell r="O40">
            <v>0</v>
          </cell>
          <cell r="P40">
            <v>0</v>
          </cell>
          <cell r="Q40">
            <v>0</v>
          </cell>
          <cell r="R40">
            <v>0</v>
          </cell>
          <cell r="S40">
            <v>0</v>
          </cell>
          <cell r="T40">
            <v>0</v>
          </cell>
          <cell r="U40">
            <v>0.6</v>
          </cell>
          <cell r="V40">
            <v>0</v>
          </cell>
          <cell r="W40">
            <v>0</v>
          </cell>
          <cell r="X40">
            <v>1</v>
          </cell>
          <cell r="Y40"/>
          <cell r="Z40"/>
          <cell r="AA40"/>
          <cell r="AB40" t="str">
            <v>Oui</v>
          </cell>
          <cell r="AC40" t="str">
            <v>Non</v>
          </cell>
          <cell r="AD40" t="str">
            <v>Oui</v>
          </cell>
          <cell r="AE40"/>
          <cell r="AF40" t="str">
            <v>CL &lt;100 LP</v>
          </cell>
        </row>
        <row r="41">
          <cell r="A41">
            <v>240000190</v>
          </cell>
          <cell r="B41" t="str">
            <v>POLYCLINIQUE FRANCHEVILLE
_x000D_</v>
          </cell>
          <cell r="C41" t="str">
            <v>Privé</v>
          </cell>
          <cell r="D41" t="str">
            <v>OUI</v>
          </cell>
          <cell r="E41" t="str">
            <v>NON</v>
          </cell>
          <cell r="F41" t="str">
            <v>OUI</v>
          </cell>
          <cell r="G41" t="str">
            <v>OUI</v>
          </cell>
          <cell r="H41" t="str">
            <v>OUI</v>
          </cell>
          <cell r="I41" t="str">
            <v>OUI - AUTORISE</v>
          </cell>
          <cell r="J41">
            <v>224</v>
          </cell>
          <cell r="K41">
            <v>184</v>
          </cell>
          <cell r="L41">
            <v>121</v>
          </cell>
          <cell r="M41">
            <v>63</v>
          </cell>
          <cell r="N41">
            <v>0</v>
          </cell>
          <cell r="O41">
            <v>0</v>
          </cell>
          <cell r="P41">
            <v>0</v>
          </cell>
          <cell r="Q41">
            <v>0</v>
          </cell>
          <cell r="R41">
            <v>40</v>
          </cell>
          <cell r="S41">
            <v>18</v>
          </cell>
          <cell r="T41">
            <v>21</v>
          </cell>
          <cell r="U41">
            <v>3</v>
          </cell>
          <cell r="V41">
            <v>0.3</v>
          </cell>
          <cell r="W41">
            <v>0.5</v>
          </cell>
          <cell r="X41">
            <v>8</v>
          </cell>
          <cell r="Y41"/>
          <cell r="Z41"/>
          <cell r="AA41"/>
          <cell r="AB41" t="str">
            <v>Oui</v>
          </cell>
          <cell r="AC41" t="str">
            <v>Non</v>
          </cell>
          <cell r="AD41" t="str">
            <v>Oui</v>
          </cell>
          <cell r="AE41"/>
          <cell r="AF41" t="str">
            <v>CL &gt;100 LP</v>
          </cell>
        </row>
        <row r="42">
          <cell r="A42">
            <v>240000059</v>
          </cell>
          <cell r="B42" t="str">
            <v>C.H DE BERGERAC
_x000D_</v>
          </cell>
          <cell r="C42" t="str">
            <v>Public</v>
          </cell>
          <cell r="D42" t="str">
            <v>OUI</v>
          </cell>
          <cell r="E42" t="str">
            <v>NON</v>
          </cell>
          <cell r="F42" t="str">
            <v>OUI</v>
          </cell>
          <cell r="G42" t="str">
            <v>OUI</v>
          </cell>
          <cell r="H42" t="str">
            <v>OUI</v>
          </cell>
          <cell r="I42" t="str">
            <v>OUI - ASSOCIE</v>
          </cell>
          <cell r="J42">
            <v>275</v>
          </cell>
          <cell r="K42">
            <v>225</v>
          </cell>
          <cell r="L42">
            <v>206</v>
          </cell>
          <cell r="M42">
            <v>19</v>
          </cell>
          <cell r="N42">
            <v>0</v>
          </cell>
          <cell r="O42">
            <v>0</v>
          </cell>
          <cell r="P42">
            <v>0</v>
          </cell>
          <cell r="Q42">
            <v>50</v>
          </cell>
          <cell r="R42">
            <v>0</v>
          </cell>
          <cell r="S42">
            <v>0</v>
          </cell>
          <cell r="T42">
            <v>10</v>
          </cell>
          <cell r="U42">
            <v>2.6</v>
          </cell>
          <cell r="V42">
            <v>0.5</v>
          </cell>
          <cell r="W42">
            <v>0</v>
          </cell>
          <cell r="X42">
            <v>4.8600000000000003</v>
          </cell>
          <cell r="Y42"/>
          <cell r="Z42"/>
          <cell r="AA42" t="str">
            <v>Oui</v>
          </cell>
          <cell r="AB42" t="str">
            <v>Oui</v>
          </cell>
          <cell r="AC42" t="str">
            <v>Non</v>
          </cell>
          <cell r="AD42" t="str">
            <v>Oui</v>
          </cell>
          <cell r="AE42"/>
          <cell r="AF42" t="str">
            <v>CH &lt;300 LP</v>
          </cell>
        </row>
        <row r="43">
          <cell r="A43">
            <v>240000208</v>
          </cell>
          <cell r="B43" t="str">
            <v>CLINIQUE PASTEUR
_x000D_</v>
          </cell>
          <cell r="C43" t="str">
            <v>Privé</v>
          </cell>
          <cell r="D43" t="str">
            <v>NON</v>
          </cell>
          <cell r="E43" t="str">
            <v>NON</v>
          </cell>
          <cell r="F43" t="str">
            <v>OUI</v>
          </cell>
          <cell r="G43" t="str">
            <v>OUI</v>
          </cell>
          <cell r="H43" t="str">
            <v>OUI</v>
          </cell>
          <cell r="I43" t="str">
            <v>NON</v>
          </cell>
          <cell r="J43">
            <v>107</v>
          </cell>
          <cell r="K43">
            <v>77</v>
          </cell>
          <cell r="L43">
            <v>66</v>
          </cell>
          <cell r="M43">
            <v>15</v>
          </cell>
          <cell r="N43">
            <v>30</v>
          </cell>
          <cell r="O43">
            <v>0</v>
          </cell>
          <cell r="P43">
            <v>0</v>
          </cell>
          <cell r="Q43">
            <v>0</v>
          </cell>
          <cell r="R43">
            <v>0</v>
          </cell>
          <cell r="S43">
            <v>0</v>
          </cell>
          <cell r="T43">
            <v>0</v>
          </cell>
          <cell r="U43">
            <v>1.1399999999999999</v>
          </cell>
          <cell r="V43">
            <v>0</v>
          </cell>
          <cell r="W43">
            <v>0</v>
          </cell>
          <cell r="X43">
            <v>2</v>
          </cell>
          <cell r="Y43"/>
          <cell r="Z43"/>
          <cell r="AA43"/>
          <cell r="AB43" t="str">
            <v>Oui</v>
          </cell>
          <cell r="AC43" t="str">
            <v>Non</v>
          </cell>
          <cell r="AD43" t="str">
            <v>Oui</v>
          </cell>
          <cell r="AE43"/>
          <cell r="AF43" t="str">
            <v>CL &gt;100 LP</v>
          </cell>
        </row>
        <row r="44">
          <cell r="A44">
            <v>240000117</v>
          </cell>
          <cell r="B44" t="str">
            <v>CENTRE HOSPITALIER DE PERIGUEUX
_x000D_</v>
          </cell>
          <cell r="C44" t="str">
            <v>Public</v>
          </cell>
          <cell r="D44" t="str">
            <v>OUI</v>
          </cell>
          <cell r="E44" t="str">
            <v>NON</v>
          </cell>
          <cell r="F44" t="str">
            <v>OUI</v>
          </cell>
          <cell r="G44" t="str">
            <v>OUI</v>
          </cell>
          <cell r="H44" t="str">
            <v>OUI</v>
          </cell>
          <cell r="I44" t="str">
            <v>OUI - AUTORISE</v>
          </cell>
          <cell r="J44">
            <v>741</v>
          </cell>
          <cell r="K44">
            <v>506</v>
          </cell>
          <cell r="L44">
            <v>453</v>
          </cell>
          <cell r="M44">
            <v>53</v>
          </cell>
          <cell r="N44">
            <v>66</v>
          </cell>
          <cell r="O44">
            <v>109</v>
          </cell>
          <cell r="P44">
            <v>44</v>
          </cell>
          <cell r="Q44">
            <v>60</v>
          </cell>
          <cell r="R44">
            <v>0</v>
          </cell>
          <cell r="S44">
            <v>0</v>
          </cell>
          <cell r="T44">
            <v>15</v>
          </cell>
          <cell r="U44">
            <v>6</v>
          </cell>
          <cell r="V44">
            <v>0.2</v>
          </cell>
          <cell r="W44">
            <v>0.5</v>
          </cell>
          <cell r="X44">
            <v>14.5</v>
          </cell>
          <cell r="Y44"/>
          <cell r="Z44"/>
          <cell r="AA44" t="str">
            <v>Oui</v>
          </cell>
          <cell r="AB44" t="str">
            <v>Oui</v>
          </cell>
          <cell r="AC44"/>
          <cell r="AD44" t="str">
            <v>Oui</v>
          </cell>
          <cell r="AE44" t="str">
            <v>Oui</v>
          </cell>
          <cell r="AF44" t="str">
            <v>CH &gt;300 LP</v>
          </cell>
        </row>
        <row r="45">
          <cell r="A45">
            <v>330780115</v>
          </cell>
          <cell r="B45" t="str">
            <v>CLINIQUE TIVOLI-DUCOS
_x000D_</v>
          </cell>
          <cell r="C45" t="str">
            <v>Privé</v>
          </cell>
          <cell r="D45" t="str">
            <v>OUI</v>
          </cell>
          <cell r="E45" t="str">
            <v>NON</v>
          </cell>
          <cell r="F45" t="str">
            <v>OUI</v>
          </cell>
          <cell r="G45" t="str">
            <v>OUI</v>
          </cell>
          <cell r="H45" t="str">
            <v>OUI</v>
          </cell>
          <cell r="I45" t="str">
            <v>OUI - AUTORISE</v>
          </cell>
          <cell r="J45">
            <v>151</v>
          </cell>
          <cell r="K45">
            <v>151</v>
          </cell>
          <cell r="L45">
            <v>124</v>
          </cell>
          <cell r="M45">
            <v>27</v>
          </cell>
          <cell r="N45">
            <v>0</v>
          </cell>
          <cell r="O45">
            <v>0</v>
          </cell>
          <cell r="P45">
            <v>0</v>
          </cell>
          <cell r="Q45">
            <v>0</v>
          </cell>
          <cell r="R45">
            <v>0</v>
          </cell>
          <cell r="S45">
            <v>23</v>
          </cell>
          <cell r="T45">
            <v>19</v>
          </cell>
          <cell r="U45">
            <v>2</v>
          </cell>
          <cell r="V45">
            <v>0.5</v>
          </cell>
          <cell r="W45">
            <v>0.8</v>
          </cell>
          <cell r="X45">
            <v>5.45</v>
          </cell>
          <cell r="Y45"/>
          <cell r="Z45"/>
          <cell r="AA45"/>
          <cell r="AB45" t="str">
            <v>Oui</v>
          </cell>
          <cell r="AC45" t="str">
            <v>Non</v>
          </cell>
          <cell r="AD45" t="str">
            <v>Oui</v>
          </cell>
          <cell r="AE45"/>
          <cell r="AF45" t="str">
            <v>CL &gt;100 LP</v>
          </cell>
        </row>
        <row r="46">
          <cell r="A46">
            <v>330780537</v>
          </cell>
          <cell r="B46" t="str">
            <v>CLINIQUE MED CHIR WALLERSTEIN
_x000D_</v>
          </cell>
          <cell r="C46" t="str">
            <v>ESPIC</v>
          </cell>
          <cell r="D46" t="str">
            <v>NON</v>
          </cell>
          <cell r="E46" t="str">
            <v>NON</v>
          </cell>
          <cell r="F46" t="str">
            <v>OUI</v>
          </cell>
          <cell r="G46" t="str">
            <v>OUI</v>
          </cell>
          <cell r="H46" t="str">
            <v>OUI</v>
          </cell>
          <cell r="I46" t="str">
            <v>NON</v>
          </cell>
          <cell r="J46">
            <v>135</v>
          </cell>
          <cell r="K46">
            <v>135</v>
          </cell>
          <cell r="L46">
            <v>118</v>
          </cell>
          <cell r="M46">
            <v>17</v>
          </cell>
          <cell r="N46">
            <v>0</v>
          </cell>
          <cell r="O46">
            <v>0</v>
          </cell>
          <cell r="P46">
            <v>0</v>
          </cell>
          <cell r="Q46">
            <v>0</v>
          </cell>
          <cell r="R46">
            <v>0</v>
          </cell>
          <cell r="S46">
            <v>0</v>
          </cell>
          <cell r="T46">
            <v>0</v>
          </cell>
          <cell r="U46">
            <v>0.8</v>
          </cell>
          <cell r="V46">
            <v>0</v>
          </cell>
          <cell r="W46">
            <v>0</v>
          </cell>
          <cell r="X46">
            <v>1</v>
          </cell>
          <cell r="Y46"/>
          <cell r="Z46"/>
          <cell r="AA46"/>
          <cell r="AB46" t="str">
            <v>Oui</v>
          </cell>
          <cell r="AC46" t="str">
            <v>Non</v>
          </cell>
          <cell r="AD46" t="str">
            <v>Oui</v>
          </cell>
          <cell r="AE46"/>
          <cell r="AF46" t="str">
            <v>CH &lt;300 LP</v>
          </cell>
        </row>
        <row r="47">
          <cell r="A47">
            <v>330780271</v>
          </cell>
          <cell r="B47" t="str">
            <v>CLINIQUE DU SPORT DE BORDEAUX MERIGNAC
_x000D_</v>
          </cell>
          <cell r="C47" t="str">
            <v>Privé</v>
          </cell>
          <cell r="D47" t="str">
            <v>NON</v>
          </cell>
          <cell r="E47" t="str">
            <v>NON</v>
          </cell>
          <cell r="F47" t="str">
            <v>OUI</v>
          </cell>
          <cell r="G47" t="str">
            <v>NON</v>
          </cell>
          <cell r="H47" t="str">
            <v>OUI</v>
          </cell>
          <cell r="I47" t="str">
            <v>NON</v>
          </cell>
          <cell r="J47">
            <v>85</v>
          </cell>
          <cell r="K47">
            <v>85</v>
          </cell>
          <cell r="L47">
            <v>45</v>
          </cell>
          <cell r="M47">
            <v>40</v>
          </cell>
          <cell r="N47">
            <v>0</v>
          </cell>
          <cell r="O47">
            <v>0</v>
          </cell>
          <cell r="P47">
            <v>0</v>
          </cell>
          <cell r="Q47">
            <v>0</v>
          </cell>
          <cell r="R47">
            <v>0</v>
          </cell>
          <cell r="S47">
            <v>0</v>
          </cell>
          <cell r="T47">
            <v>0</v>
          </cell>
          <cell r="U47">
            <v>1</v>
          </cell>
          <cell r="V47">
            <v>0.2</v>
          </cell>
          <cell r="W47">
            <v>0</v>
          </cell>
          <cell r="X47">
            <v>1</v>
          </cell>
          <cell r="Y47"/>
          <cell r="Z47"/>
          <cell r="AA47"/>
          <cell r="AB47" t="str">
            <v>Oui</v>
          </cell>
          <cell r="AC47" t="str">
            <v>Non</v>
          </cell>
          <cell r="AD47" t="str">
            <v>Oui</v>
          </cell>
          <cell r="AE47"/>
          <cell r="AF47" t="str">
            <v>CL &lt;100 LP</v>
          </cell>
        </row>
        <row r="48">
          <cell r="A48">
            <v>330780206</v>
          </cell>
          <cell r="B48" t="str">
            <v>Clinique d'Arcachon
_x000D_</v>
          </cell>
          <cell r="C48" t="str">
            <v>Privé</v>
          </cell>
          <cell r="D48" t="str">
            <v>OUI</v>
          </cell>
          <cell r="E48" t="str">
            <v>NON</v>
          </cell>
          <cell r="F48" t="str">
            <v>OUI</v>
          </cell>
          <cell r="G48" t="str">
            <v>OUI</v>
          </cell>
          <cell r="H48" t="str">
            <v>OUI</v>
          </cell>
          <cell r="I48" t="str">
            <v>OUI - ASSOCIE</v>
          </cell>
          <cell r="J48">
            <v>90</v>
          </cell>
          <cell r="K48">
            <v>67</v>
          </cell>
          <cell r="L48">
            <v>47</v>
          </cell>
          <cell r="M48">
            <v>20</v>
          </cell>
          <cell r="N48">
            <v>23</v>
          </cell>
          <cell r="O48">
            <v>0</v>
          </cell>
          <cell r="P48">
            <v>0</v>
          </cell>
          <cell r="Q48">
            <v>0</v>
          </cell>
          <cell r="R48">
            <v>0</v>
          </cell>
          <cell r="S48">
            <v>14</v>
          </cell>
          <cell r="T48">
            <v>4</v>
          </cell>
          <cell r="U48">
            <v>1</v>
          </cell>
          <cell r="V48">
            <v>0</v>
          </cell>
          <cell r="W48">
            <v>0.4</v>
          </cell>
          <cell r="X48">
            <v>2.46</v>
          </cell>
          <cell r="Y48"/>
          <cell r="Z48"/>
          <cell r="AA48"/>
          <cell r="AB48" t="str">
            <v>Oui</v>
          </cell>
          <cell r="AC48" t="str">
            <v>Non</v>
          </cell>
          <cell r="AD48" t="str">
            <v>Oui</v>
          </cell>
          <cell r="AE48"/>
          <cell r="AF48" t="str">
            <v>CL &lt;100 LP</v>
          </cell>
        </row>
        <row r="49">
          <cell r="A49">
            <v>330000217</v>
          </cell>
          <cell r="B49" t="str">
            <v>MAISON DE SANTE MARIE GALENE
_x000D_</v>
          </cell>
          <cell r="C49" t="str">
            <v>ESPIC</v>
          </cell>
          <cell r="D49" t="str">
            <v>NON</v>
          </cell>
          <cell r="E49" t="str">
            <v>NON</v>
          </cell>
          <cell r="F49" t="str">
            <v>OUI</v>
          </cell>
          <cell r="G49" t="str">
            <v>NON</v>
          </cell>
          <cell r="H49" t="str">
            <v>NON</v>
          </cell>
          <cell r="I49" t="str">
            <v>NON</v>
          </cell>
          <cell r="J49">
            <v>73</v>
          </cell>
          <cell r="K49">
            <v>15</v>
          </cell>
          <cell r="L49">
            <v>12</v>
          </cell>
          <cell r="M49">
            <v>3</v>
          </cell>
          <cell r="N49">
            <v>58</v>
          </cell>
          <cell r="O49">
            <v>0</v>
          </cell>
          <cell r="P49">
            <v>0</v>
          </cell>
          <cell r="Q49">
            <v>0</v>
          </cell>
          <cell r="R49">
            <v>0</v>
          </cell>
          <cell r="S49">
            <v>0</v>
          </cell>
          <cell r="T49">
            <v>0</v>
          </cell>
          <cell r="U49">
            <v>0.5</v>
          </cell>
          <cell r="V49">
            <v>0</v>
          </cell>
          <cell r="W49">
            <v>0</v>
          </cell>
          <cell r="X49">
            <v>0.9</v>
          </cell>
          <cell r="Y49"/>
          <cell r="Z49"/>
          <cell r="AA49"/>
          <cell r="AB49" t="str">
            <v>Oui</v>
          </cell>
          <cell r="AC49" t="str">
            <v>Non</v>
          </cell>
          <cell r="AD49" t="str">
            <v>Non</v>
          </cell>
          <cell r="AE49"/>
          <cell r="AF49" t="str">
            <v>CH &lt;300 LP</v>
          </cell>
        </row>
        <row r="50">
          <cell r="A50">
            <v>330000340</v>
          </cell>
          <cell r="B50" t="str">
            <v>M.S.P.BX. BAGATELLE
_x000D_</v>
          </cell>
          <cell r="C50" t="str">
            <v>ESPIC</v>
          </cell>
          <cell r="D50" t="str">
            <v>OUI</v>
          </cell>
          <cell r="E50" t="str">
            <v>NON</v>
          </cell>
          <cell r="F50" t="str">
            <v>OUI</v>
          </cell>
          <cell r="G50" t="str">
            <v>OUI</v>
          </cell>
          <cell r="H50" t="str">
            <v>OUI</v>
          </cell>
          <cell r="I50" t="str">
            <v>OUI - AUTORISE</v>
          </cell>
          <cell r="J50">
            <v>384</v>
          </cell>
          <cell r="K50">
            <v>321</v>
          </cell>
          <cell r="L50">
            <v>259</v>
          </cell>
          <cell r="M50">
            <v>62</v>
          </cell>
          <cell r="N50">
            <v>63</v>
          </cell>
          <cell r="O50">
            <v>0</v>
          </cell>
          <cell r="P50">
            <v>230</v>
          </cell>
          <cell r="Q50">
            <v>0</v>
          </cell>
          <cell r="R50">
            <v>0</v>
          </cell>
          <cell r="S50">
            <v>0</v>
          </cell>
          <cell r="T50">
            <v>20</v>
          </cell>
          <cell r="U50">
            <v>3</v>
          </cell>
          <cell r="V50">
            <v>0.01</v>
          </cell>
          <cell r="W50">
            <v>0.3</v>
          </cell>
          <cell r="X50">
            <v>17.809999999999999</v>
          </cell>
          <cell r="Y50"/>
          <cell r="Z50"/>
          <cell r="AA50"/>
          <cell r="AB50" t="str">
            <v>Oui</v>
          </cell>
          <cell r="AC50" t="str">
            <v>Non</v>
          </cell>
          <cell r="AD50" t="str">
            <v>Oui</v>
          </cell>
          <cell r="AE50" t="str">
            <v>Oui</v>
          </cell>
          <cell r="AF50" t="str">
            <v>CH &gt;300 LP</v>
          </cell>
        </row>
        <row r="51">
          <cell r="A51">
            <v>330781402</v>
          </cell>
          <cell r="B51" t="str">
            <v>POLYCLINIQUE BORDEAUX-TONDU
_x000D_</v>
          </cell>
          <cell r="C51" t="str">
            <v>Privé</v>
          </cell>
          <cell r="D51" t="str">
            <v>NON</v>
          </cell>
          <cell r="E51" t="str">
            <v>NON</v>
          </cell>
          <cell r="F51" t="str">
            <v>OUI</v>
          </cell>
          <cell r="G51" t="str">
            <v>OUI</v>
          </cell>
          <cell r="H51" t="str">
            <v>OUI</v>
          </cell>
          <cell r="I51" t="str">
            <v>OUI - ASSOCIE</v>
          </cell>
          <cell r="J51">
            <v>150</v>
          </cell>
          <cell r="K51">
            <v>111</v>
          </cell>
          <cell r="L51">
            <v>78</v>
          </cell>
          <cell r="M51">
            <v>33</v>
          </cell>
          <cell r="N51">
            <v>39</v>
          </cell>
          <cell r="O51">
            <v>0</v>
          </cell>
          <cell r="P51">
            <v>0</v>
          </cell>
          <cell r="Q51">
            <v>0</v>
          </cell>
          <cell r="R51">
            <v>0</v>
          </cell>
          <cell r="S51">
            <v>0</v>
          </cell>
          <cell r="T51">
            <v>7</v>
          </cell>
          <cell r="U51">
            <v>1</v>
          </cell>
          <cell r="V51">
            <v>0</v>
          </cell>
          <cell r="W51">
            <v>0</v>
          </cell>
          <cell r="X51">
            <v>2.92</v>
          </cell>
          <cell r="Y51"/>
          <cell r="Z51"/>
          <cell r="AA51"/>
          <cell r="AB51" t="str">
            <v>Oui</v>
          </cell>
          <cell r="AC51" t="str">
            <v>Non</v>
          </cell>
          <cell r="AD51" t="str">
            <v>Oui</v>
          </cell>
          <cell r="AE51"/>
          <cell r="AF51" t="str">
            <v>CL &gt;100 LP</v>
          </cell>
        </row>
        <row r="52">
          <cell r="A52">
            <v>330000266</v>
          </cell>
          <cell r="B52" t="str">
            <v>ASSOCIATION AURAD-AQUITAINE
_x000D_</v>
          </cell>
          <cell r="C52" t="str">
            <v>Privé</v>
          </cell>
          <cell r="D52" t="str">
            <v>NON</v>
          </cell>
          <cell r="E52" t="str">
            <v>NON</v>
          </cell>
          <cell r="F52" t="str">
            <v>OUI</v>
          </cell>
          <cell r="G52" t="str">
            <v>NON</v>
          </cell>
          <cell r="H52" t="str">
            <v>NON</v>
          </cell>
          <cell r="I52" t="str">
            <v>NON</v>
          </cell>
          <cell r="J52">
            <v>0</v>
          </cell>
          <cell r="K52">
            <v>0</v>
          </cell>
          <cell r="L52">
            <v>0</v>
          </cell>
          <cell r="M52">
            <v>0</v>
          </cell>
          <cell r="N52">
            <v>0</v>
          </cell>
          <cell r="O52">
            <v>0</v>
          </cell>
          <cell r="P52">
            <v>0</v>
          </cell>
          <cell r="Q52">
            <v>0</v>
          </cell>
          <cell r="R52">
            <v>304</v>
          </cell>
          <cell r="S52">
            <v>0</v>
          </cell>
          <cell r="T52">
            <v>0</v>
          </cell>
          <cell r="U52">
            <v>0</v>
          </cell>
          <cell r="V52">
            <v>0</v>
          </cell>
          <cell r="W52">
            <v>0</v>
          </cell>
          <cell r="X52">
            <v>0</v>
          </cell>
          <cell r="Y52"/>
          <cell r="Z52" t="str">
            <v>Oui</v>
          </cell>
          <cell r="AA52"/>
          <cell r="AB52" t="str">
            <v>Oui</v>
          </cell>
          <cell r="AC52" t="str">
            <v>Non</v>
          </cell>
          <cell r="AD52" t="str">
            <v>Non</v>
          </cell>
          <cell r="AE52"/>
          <cell r="AF52"/>
        </row>
        <row r="53">
          <cell r="A53">
            <v>330027509</v>
          </cell>
          <cell r="B53" t="str">
            <v>CH SUD GIRONDE LANGON-LA REOLE
_x000D_</v>
          </cell>
          <cell r="C53" t="str">
            <v>Public</v>
          </cell>
          <cell r="D53" t="str">
            <v>OUI</v>
          </cell>
          <cell r="E53" t="str">
            <v>OUI</v>
          </cell>
          <cell r="F53" t="str">
            <v>OUI</v>
          </cell>
          <cell r="G53" t="str">
            <v>OUI</v>
          </cell>
          <cell r="H53" t="str">
            <v>OUI</v>
          </cell>
          <cell r="I53" t="str">
            <v>OUI - ASSOCIE</v>
          </cell>
          <cell r="J53">
            <v>201</v>
          </cell>
          <cell r="K53">
            <v>163</v>
          </cell>
          <cell r="L53">
            <v>152</v>
          </cell>
          <cell r="M53">
            <v>11</v>
          </cell>
          <cell r="N53">
            <v>38</v>
          </cell>
          <cell r="O53">
            <v>0</v>
          </cell>
          <cell r="P53">
            <v>40</v>
          </cell>
          <cell r="Q53">
            <v>0</v>
          </cell>
          <cell r="R53">
            <v>0</v>
          </cell>
          <cell r="S53">
            <v>0</v>
          </cell>
          <cell r="T53">
            <v>0</v>
          </cell>
          <cell r="U53">
            <v>2.7</v>
          </cell>
          <cell r="V53">
            <v>0.1</v>
          </cell>
          <cell r="W53">
            <v>0.2</v>
          </cell>
          <cell r="X53">
            <v>8.3000000000000007</v>
          </cell>
          <cell r="Y53"/>
          <cell r="Z53"/>
          <cell r="AA53" t="str">
            <v>Oui</v>
          </cell>
          <cell r="AB53" t="str">
            <v>Oui</v>
          </cell>
          <cell r="AC53" t="str">
            <v>Non</v>
          </cell>
          <cell r="AD53" t="str">
            <v>Oui</v>
          </cell>
          <cell r="AE53" t="str">
            <v>Oui</v>
          </cell>
          <cell r="AF53" t="str">
            <v>CH &lt;300 LP</v>
          </cell>
        </row>
        <row r="54">
          <cell r="A54">
            <v>330000258</v>
          </cell>
          <cell r="B54" t="str">
            <v>NEPHRO-DIALYSE SAS CTMR ST-AUGUSTIN
_x000D_</v>
          </cell>
          <cell r="C54" t="str">
            <v>Privé</v>
          </cell>
          <cell r="D54" t="str">
            <v>NON</v>
          </cell>
          <cell r="E54" t="str">
            <v>NON</v>
          </cell>
          <cell r="F54" t="str">
            <v>OUI</v>
          </cell>
          <cell r="G54" t="str">
            <v>NON</v>
          </cell>
          <cell r="H54" t="str">
            <v>NON</v>
          </cell>
          <cell r="I54" t="str">
            <v>NON</v>
          </cell>
          <cell r="J54">
            <v>62</v>
          </cell>
          <cell r="K54">
            <v>0</v>
          </cell>
          <cell r="L54">
            <v>0</v>
          </cell>
          <cell r="M54">
            <v>0</v>
          </cell>
          <cell r="N54">
            <v>0</v>
          </cell>
          <cell r="O54">
            <v>0</v>
          </cell>
          <cell r="P54">
            <v>0</v>
          </cell>
          <cell r="Q54">
            <v>0</v>
          </cell>
          <cell r="R54">
            <v>62</v>
          </cell>
          <cell r="S54">
            <v>0</v>
          </cell>
          <cell r="T54">
            <v>0</v>
          </cell>
          <cell r="U54">
            <v>0.56999999999999995</v>
          </cell>
          <cell r="V54">
            <v>0</v>
          </cell>
          <cell r="W54">
            <v>0</v>
          </cell>
          <cell r="X54">
            <v>0.56999999999999995</v>
          </cell>
          <cell r="Y54"/>
          <cell r="Z54" t="str">
            <v>Oui</v>
          </cell>
          <cell r="AA54"/>
          <cell r="AB54" t="str">
            <v>Oui</v>
          </cell>
          <cell r="AC54" t="str">
            <v>Non</v>
          </cell>
          <cell r="AD54" t="str">
            <v>Non</v>
          </cell>
          <cell r="AE54"/>
          <cell r="AF54"/>
        </row>
        <row r="55">
          <cell r="A55">
            <v>330780081</v>
          </cell>
          <cell r="B55" t="str">
            <v>CLINIQUE SAINT- AUGUSTIN</v>
          </cell>
          <cell r="C55" t="str">
            <v>Privé</v>
          </cell>
          <cell r="D55" t="str">
            <v>OUI</v>
          </cell>
          <cell r="E55" t="str">
            <v>NON</v>
          </cell>
          <cell r="F55" t="str">
            <v>OUI</v>
          </cell>
          <cell r="G55" t="str">
            <v>OUI</v>
          </cell>
          <cell r="H55" t="str">
            <v>OUI</v>
          </cell>
          <cell r="I55" t="str">
            <v>NON</v>
          </cell>
          <cell r="J55">
            <v>215</v>
          </cell>
          <cell r="K55">
            <v>200</v>
          </cell>
          <cell r="L55">
            <v>191</v>
          </cell>
          <cell r="M55">
            <v>9</v>
          </cell>
          <cell r="N55">
            <v>15</v>
          </cell>
          <cell r="O55">
            <v>0</v>
          </cell>
          <cell r="P55">
            <v>0</v>
          </cell>
          <cell r="Q55">
            <v>0</v>
          </cell>
          <cell r="R55">
            <v>0</v>
          </cell>
          <cell r="S55">
            <v>0</v>
          </cell>
          <cell r="T55">
            <v>0</v>
          </cell>
          <cell r="U55">
            <v>1.5</v>
          </cell>
          <cell r="V55">
            <v>0.1</v>
          </cell>
          <cell r="W55">
            <v>0</v>
          </cell>
          <cell r="X55">
            <v>3</v>
          </cell>
          <cell r="Y55"/>
          <cell r="Z55"/>
          <cell r="AA55"/>
          <cell r="AB55" t="str">
            <v>Oui</v>
          </cell>
          <cell r="AC55" t="str">
            <v>Non</v>
          </cell>
          <cell r="AD55" t="str">
            <v>Oui</v>
          </cell>
          <cell r="AE55"/>
          <cell r="AF55" t="str">
            <v>CL &gt;100 LP</v>
          </cell>
        </row>
        <row r="56">
          <cell r="A56">
            <v>330781139</v>
          </cell>
          <cell r="B56" t="str">
            <v>CRF LA TOUR DE GASSIES
_x000D_</v>
          </cell>
          <cell r="C56" t="str">
            <v>ESPIC</v>
          </cell>
          <cell r="D56" t="str">
            <v>NON</v>
          </cell>
          <cell r="E56" t="str">
            <v>NON</v>
          </cell>
          <cell r="F56" t="str">
            <v>OUI</v>
          </cell>
          <cell r="G56" t="str">
            <v>NON</v>
          </cell>
          <cell r="H56" t="str">
            <v>NON</v>
          </cell>
          <cell r="I56" t="str">
            <v>NON</v>
          </cell>
          <cell r="J56">
            <v>242</v>
          </cell>
          <cell r="K56">
            <v>2</v>
          </cell>
          <cell r="L56">
            <v>0</v>
          </cell>
          <cell r="M56">
            <v>2</v>
          </cell>
          <cell r="N56">
            <v>240</v>
          </cell>
          <cell r="O56">
            <v>0</v>
          </cell>
          <cell r="P56">
            <v>0</v>
          </cell>
          <cell r="Q56">
            <v>0</v>
          </cell>
          <cell r="R56">
            <v>0</v>
          </cell>
          <cell r="S56">
            <v>0</v>
          </cell>
          <cell r="T56">
            <v>0</v>
          </cell>
          <cell r="U56">
            <v>1.1000000000000001</v>
          </cell>
          <cell r="V56">
            <v>0</v>
          </cell>
          <cell r="W56">
            <v>0</v>
          </cell>
          <cell r="X56">
            <v>5</v>
          </cell>
          <cell r="Y56"/>
          <cell r="Z56"/>
          <cell r="AA56"/>
          <cell r="AB56" t="str">
            <v>Oui</v>
          </cell>
          <cell r="AC56" t="str">
            <v>Non</v>
          </cell>
          <cell r="AD56" t="str">
            <v>Non</v>
          </cell>
          <cell r="AE56"/>
          <cell r="AF56" t="str">
            <v>CH &lt;300 LP</v>
          </cell>
        </row>
        <row r="57">
          <cell r="A57">
            <v>330781220</v>
          </cell>
          <cell r="B57" t="str">
            <v>CH DE LA HAUTE GIRONDE
_x000D_</v>
          </cell>
          <cell r="C57" t="str">
            <v>Public</v>
          </cell>
          <cell r="D57" t="str">
            <v>OUI</v>
          </cell>
          <cell r="E57" t="str">
            <v>NON</v>
          </cell>
          <cell r="F57" t="str">
            <v>OUI</v>
          </cell>
          <cell r="G57" t="str">
            <v>OUI</v>
          </cell>
          <cell r="H57" t="str">
            <v>OUI</v>
          </cell>
          <cell r="I57" t="str">
            <v>NON</v>
          </cell>
          <cell r="J57">
            <v>135</v>
          </cell>
          <cell r="K57">
            <v>95</v>
          </cell>
          <cell r="L57">
            <v>85</v>
          </cell>
          <cell r="M57">
            <v>10</v>
          </cell>
          <cell r="N57">
            <v>20</v>
          </cell>
          <cell r="O57">
            <v>0</v>
          </cell>
          <cell r="P57">
            <v>0</v>
          </cell>
          <cell r="Q57">
            <v>20</v>
          </cell>
          <cell r="R57">
            <v>0</v>
          </cell>
          <cell r="S57">
            <v>0</v>
          </cell>
          <cell r="T57">
            <v>0</v>
          </cell>
          <cell r="U57">
            <v>2</v>
          </cell>
          <cell r="V57">
            <v>0.4</v>
          </cell>
          <cell r="W57">
            <v>0</v>
          </cell>
          <cell r="X57">
            <v>4.5999999999999996</v>
          </cell>
          <cell r="Y57"/>
          <cell r="Z57"/>
          <cell r="AA57" t="str">
            <v>Oui</v>
          </cell>
          <cell r="AB57" t="str">
            <v>Oui</v>
          </cell>
          <cell r="AC57" t="str">
            <v>Non</v>
          </cell>
          <cell r="AD57" t="str">
            <v>Oui</v>
          </cell>
          <cell r="AE57" t="str">
            <v>Oui</v>
          </cell>
          <cell r="AF57" t="str">
            <v>CH &lt;300 LP</v>
          </cell>
        </row>
        <row r="58">
          <cell r="A58">
            <v>330781261</v>
          </cell>
          <cell r="B58" t="str">
            <v>CENTRE HOSPITALIER STE FOY LA GRANDE
_x000D_</v>
          </cell>
          <cell r="C58" t="str">
            <v>Public</v>
          </cell>
          <cell r="D58" t="str">
            <v>NON</v>
          </cell>
          <cell r="E58" t="str">
            <v>NON</v>
          </cell>
          <cell r="F58" t="str">
            <v>OUI</v>
          </cell>
          <cell r="G58" t="str">
            <v>NON</v>
          </cell>
          <cell r="H58" t="str">
            <v>NON</v>
          </cell>
          <cell r="I58" t="str">
            <v>NON</v>
          </cell>
          <cell r="J58">
            <v>159</v>
          </cell>
          <cell r="K58">
            <v>39</v>
          </cell>
          <cell r="L58">
            <v>39</v>
          </cell>
          <cell r="M58">
            <v>0</v>
          </cell>
          <cell r="N58">
            <v>60</v>
          </cell>
          <cell r="O58">
            <v>0</v>
          </cell>
          <cell r="P58">
            <v>0</v>
          </cell>
          <cell r="Q58">
            <v>60</v>
          </cell>
          <cell r="R58">
            <v>0</v>
          </cell>
          <cell r="S58">
            <v>0</v>
          </cell>
          <cell r="T58">
            <v>0</v>
          </cell>
          <cell r="U58">
            <v>0.72</v>
          </cell>
          <cell r="V58">
            <v>0</v>
          </cell>
          <cell r="W58">
            <v>0</v>
          </cell>
          <cell r="X58">
            <v>1.41</v>
          </cell>
          <cell r="Y58"/>
          <cell r="Z58"/>
          <cell r="AA58" t="str">
            <v>Oui</v>
          </cell>
          <cell r="AB58" t="str">
            <v>Oui</v>
          </cell>
          <cell r="AC58" t="str">
            <v>Non</v>
          </cell>
          <cell r="AD58" t="str">
            <v>Non</v>
          </cell>
          <cell r="AE58"/>
          <cell r="AF58" t="str">
            <v>CH &lt;300 LP</v>
          </cell>
        </row>
        <row r="59">
          <cell r="A59">
            <v>330780255</v>
          </cell>
          <cell r="B59" t="str">
            <v>CLINIQUE CHIRURGICALE DU LIBOURNAIS
_x000D_</v>
          </cell>
          <cell r="C59" t="str">
            <v>Privé</v>
          </cell>
          <cell r="D59" t="str">
            <v>NON</v>
          </cell>
          <cell r="E59" t="str">
            <v>NON</v>
          </cell>
          <cell r="F59" t="str">
            <v>OUI</v>
          </cell>
          <cell r="G59" t="str">
            <v>NON</v>
          </cell>
          <cell r="H59" t="str">
            <v>OUI</v>
          </cell>
          <cell r="I59" t="str">
            <v>NON</v>
          </cell>
          <cell r="J59">
            <v>73</v>
          </cell>
          <cell r="K59">
            <v>73</v>
          </cell>
          <cell r="L59">
            <v>54</v>
          </cell>
          <cell r="M59">
            <v>19</v>
          </cell>
          <cell r="N59">
            <v>0</v>
          </cell>
          <cell r="O59">
            <v>0</v>
          </cell>
          <cell r="P59">
            <v>0</v>
          </cell>
          <cell r="Q59">
            <v>0</v>
          </cell>
          <cell r="R59">
            <v>0</v>
          </cell>
          <cell r="S59">
            <v>0</v>
          </cell>
          <cell r="T59">
            <v>0</v>
          </cell>
          <cell r="U59">
            <v>1</v>
          </cell>
          <cell r="V59">
            <v>0</v>
          </cell>
          <cell r="W59">
            <v>0</v>
          </cell>
          <cell r="X59">
            <v>1</v>
          </cell>
          <cell r="Y59"/>
          <cell r="Z59"/>
          <cell r="AA59"/>
          <cell r="AB59" t="str">
            <v>Oui</v>
          </cell>
          <cell r="AC59" t="str">
            <v>Non</v>
          </cell>
          <cell r="AD59" t="str">
            <v>Oui</v>
          </cell>
          <cell r="AE59"/>
          <cell r="AF59" t="str">
            <v>CL &lt;100 LP</v>
          </cell>
        </row>
        <row r="60">
          <cell r="A60">
            <v>330780479</v>
          </cell>
          <cell r="B60" t="str">
            <v>POLYCLINIQUE BORDEAUX-NORD AQUITAINE
_x000D_</v>
          </cell>
          <cell r="C60" t="str">
            <v>Privé</v>
          </cell>
          <cell r="D60" t="str">
            <v>OUI</v>
          </cell>
          <cell r="E60" t="str">
            <v>NON</v>
          </cell>
          <cell r="F60" t="str">
            <v>OUI</v>
          </cell>
          <cell r="G60" t="str">
            <v>OUI</v>
          </cell>
          <cell r="H60" t="str">
            <v>OUI</v>
          </cell>
          <cell r="I60" t="str">
            <v>OUI - AUTORISE</v>
          </cell>
          <cell r="J60">
            <v>521</v>
          </cell>
          <cell r="K60">
            <v>495</v>
          </cell>
          <cell r="L60">
            <v>336</v>
          </cell>
          <cell r="M60">
            <v>76</v>
          </cell>
          <cell r="N60">
            <v>22</v>
          </cell>
          <cell r="O60">
            <v>0</v>
          </cell>
          <cell r="P60">
            <v>0</v>
          </cell>
          <cell r="Q60">
            <v>0</v>
          </cell>
          <cell r="R60">
            <v>70</v>
          </cell>
          <cell r="S60" t="str">
            <v xml:space="preserve">  </v>
          </cell>
          <cell r="T60">
            <v>26</v>
          </cell>
          <cell r="U60">
            <v>4.1900000000000004</v>
          </cell>
          <cell r="V60">
            <v>0</v>
          </cell>
          <cell r="W60">
            <v>1.2</v>
          </cell>
          <cell r="X60">
            <v>8.2899999999999991</v>
          </cell>
          <cell r="Y60"/>
          <cell r="Z60"/>
          <cell r="AA60" t="str">
            <v>Oui</v>
          </cell>
          <cell r="AB60" t="str">
            <v>Oui</v>
          </cell>
          <cell r="AC60" t="str">
            <v>Non</v>
          </cell>
          <cell r="AD60" t="str">
            <v>Oui</v>
          </cell>
          <cell r="AE60"/>
          <cell r="AF60" t="str">
            <v>CL &gt;100 LP</v>
          </cell>
        </row>
        <row r="61">
          <cell r="A61">
            <v>330781212</v>
          </cell>
          <cell r="B61" t="str">
            <v>CENTRE HOSPITALIER DE BAZAS
_x000D_</v>
          </cell>
          <cell r="C61" t="str">
            <v>Public</v>
          </cell>
          <cell r="D61" t="str">
            <v>NON</v>
          </cell>
          <cell r="E61" t="str">
            <v>NON</v>
          </cell>
          <cell r="F61" t="str">
            <v>OUI</v>
          </cell>
          <cell r="G61" t="str">
            <v>NON</v>
          </cell>
          <cell r="H61" t="str">
            <v>NON</v>
          </cell>
          <cell r="I61" t="str">
            <v>NON</v>
          </cell>
          <cell r="J61">
            <v>61</v>
          </cell>
          <cell r="K61">
            <v>18</v>
          </cell>
          <cell r="L61">
            <v>18</v>
          </cell>
          <cell r="M61">
            <v>0</v>
          </cell>
          <cell r="N61">
            <v>43</v>
          </cell>
          <cell r="O61">
            <v>0</v>
          </cell>
          <cell r="P61">
            <v>0</v>
          </cell>
          <cell r="Q61">
            <v>0</v>
          </cell>
          <cell r="R61">
            <v>0</v>
          </cell>
          <cell r="S61">
            <v>0</v>
          </cell>
          <cell r="T61">
            <v>0</v>
          </cell>
          <cell r="U61">
            <v>0.8</v>
          </cell>
          <cell r="V61">
            <v>0</v>
          </cell>
          <cell r="W61">
            <v>0</v>
          </cell>
          <cell r="X61">
            <v>1.8</v>
          </cell>
          <cell r="Y61"/>
          <cell r="Z61"/>
          <cell r="AA61" t="str">
            <v>Oui</v>
          </cell>
          <cell r="AB61" t="str">
            <v>Oui</v>
          </cell>
          <cell r="AC61" t="str">
            <v>Non</v>
          </cell>
          <cell r="AD61" t="str">
            <v>Non</v>
          </cell>
          <cell r="AE61"/>
          <cell r="AF61" t="str">
            <v>CH &lt;300 LP</v>
          </cell>
        </row>
        <row r="62">
          <cell r="A62">
            <v>330780040</v>
          </cell>
          <cell r="B62" t="str">
            <v>NOUVELLE CLINIQUE BEL AIR
_x000D_</v>
          </cell>
          <cell r="C62" t="str">
            <v>Privé</v>
          </cell>
          <cell r="D62" t="str">
            <v>NON</v>
          </cell>
          <cell r="E62" t="str">
            <v>NON</v>
          </cell>
          <cell r="F62" t="str">
            <v>OUI</v>
          </cell>
          <cell r="G62" t="str">
            <v>OUI</v>
          </cell>
          <cell r="H62" t="str">
            <v>OUI</v>
          </cell>
          <cell r="I62" t="str">
            <v>NON</v>
          </cell>
          <cell r="J62">
            <v>119</v>
          </cell>
          <cell r="K62">
            <v>119</v>
          </cell>
          <cell r="L62">
            <v>81</v>
          </cell>
          <cell r="M62">
            <v>38</v>
          </cell>
          <cell r="N62">
            <v>0</v>
          </cell>
          <cell r="O62">
            <v>0</v>
          </cell>
          <cell r="P62">
            <v>0</v>
          </cell>
          <cell r="Q62">
            <v>0</v>
          </cell>
          <cell r="R62">
            <v>0</v>
          </cell>
          <cell r="S62">
            <v>0</v>
          </cell>
          <cell r="T62">
            <v>0</v>
          </cell>
          <cell r="U62">
            <v>1</v>
          </cell>
          <cell r="V62">
            <v>0</v>
          </cell>
          <cell r="W62">
            <v>0</v>
          </cell>
          <cell r="X62">
            <v>3.5</v>
          </cell>
          <cell r="Y62"/>
          <cell r="Z62"/>
          <cell r="AA62"/>
          <cell r="AB62" t="str">
            <v>Oui</v>
          </cell>
          <cell r="AC62" t="str">
            <v>Non</v>
          </cell>
          <cell r="AD62" t="str">
            <v>Oui</v>
          </cell>
          <cell r="AE62"/>
          <cell r="AF62" t="str">
            <v>CL &gt;100 LP</v>
          </cell>
        </row>
        <row r="63">
          <cell r="A63">
            <v>330780495</v>
          </cell>
          <cell r="B63" t="str">
            <v>CLINIQUE MUTUALISTE DU MEDOC
_x000D_</v>
          </cell>
          <cell r="C63" t="str">
            <v>ESPIC</v>
          </cell>
          <cell r="D63" t="str">
            <v>NON</v>
          </cell>
          <cell r="E63" t="str">
            <v>NON</v>
          </cell>
          <cell r="F63" t="str">
            <v>OUI</v>
          </cell>
          <cell r="G63" t="str">
            <v>OUI</v>
          </cell>
          <cell r="H63" t="str">
            <v>OUI</v>
          </cell>
          <cell r="I63" t="str">
            <v>OUI - ASSOCIE</v>
          </cell>
          <cell r="J63">
            <v>148</v>
          </cell>
          <cell r="K63">
            <v>118</v>
          </cell>
          <cell r="L63">
            <v>86</v>
          </cell>
          <cell r="M63">
            <v>32</v>
          </cell>
          <cell r="N63">
            <v>30</v>
          </cell>
          <cell r="O63">
            <v>0</v>
          </cell>
          <cell r="P63">
            <v>0</v>
          </cell>
          <cell r="Q63">
            <v>0</v>
          </cell>
          <cell r="R63">
            <v>0</v>
          </cell>
          <cell r="S63">
            <v>0</v>
          </cell>
          <cell r="T63">
            <v>0</v>
          </cell>
          <cell r="U63">
            <v>1</v>
          </cell>
          <cell r="V63">
            <v>0.15</v>
          </cell>
          <cell r="W63">
            <v>0</v>
          </cell>
          <cell r="X63">
            <v>2.0499999999999998</v>
          </cell>
          <cell r="Y63"/>
          <cell r="Z63"/>
          <cell r="AA63" t="str">
            <v>Oui</v>
          </cell>
          <cell r="AB63" t="str">
            <v>Oui</v>
          </cell>
          <cell r="AC63" t="str">
            <v>Non</v>
          </cell>
          <cell r="AD63" t="str">
            <v>Oui</v>
          </cell>
          <cell r="AE63" t="str">
            <v>Oui</v>
          </cell>
          <cell r="AF63" t="str">
            <v>CH &lt;300 LP</v>
          </cell>
        </row>
        <row r="64">
          <cell r="A64">
            <v>330780503</v>
          </cell>
          <cell r="B64" t="str">
            <v>HOPITAL PRIVE SAINT-MARTIN
_x000D_</v>
          </cell>
          <cell r="C64" t="str">
            <v>Privé</v>
          </cell>
          <cell r="D64" t="str">
            <v>NON</v>
          </cell>
          <cell r="E64" t="str">
            <v>NON</v>
          </cell>
          <cell r="F64" t="str">
            <v>OUI</v>
          </cell>
          <cell r="G64" t="str">
            <v>OUI</v>
          </cell>
          <cell r="H64" t="str">
            <v>OUI</v>
          </cell>
          <cell r="I64" t="str">
            <v>NON</v>
          </cell>
          <cell r="J64">
            <v>258</v>
          </cell>
          <cell r="K64">
            <v>193</v>
          </cell>
          <cell r="L64">
            <v>168</v>
          </cell>
          <cell r="M64">
            <v>25</v>
          </cell>
          <cell r="N64">
            <v>35</v>
          </cell>
          <cell r="O64">
            <v>0</v>
          </cell>
          <cell r="P64">
            <v>0</v>
          </cell>
          <cell r="Q64">
            <v>0</v>
          </cell>
          <cell r="R64">
            <v>30</v>
          </cell>
          <cell r="S64">
            <v>0</v>
          </cell>
          <cell r="T64">
            <v>0</v>
          </cell>
          <cell r="U64">
            <v>1</v>
          </cell>
          <cell r="V64">
            <v>0</v>
          </cell>
          <cell r="W64">
            <v>0</v>
          </cell>
          <cell r="X64">
            <v>3.9</v>
          </cell>
          <cell r="Y64"/>
          <cell r="Z64"/>
          <cell r="AA64"/>
          <cell r="AB64" t="str">
            <v>Oui</v>
          </cell>
          <cell r="AC64" t="str">
            <v>Non</v>
          </cell>
          <cell r="AD64" t="str">
            <v>Oui</v>
          </cell>
          <cell r="AE64"/>
          <cell r="AF64" t="str">
            <v>CL &gt;100 LP</v>
          </cell>
        </row>
        <row r="65">
          <cell r="A65">
            <v>330780354</v>
          </cell>
          <cell r="B65" t="str">
            <v>POLYCLINIQUE BORDEAUX-CAUDERAN
_x000D_</v>
          </cell>
          <cell r="C65" t="str">
            <v>Privé</v>
          </cell>
          <cell r="D65" t="str">
            <v>NON</v>
          </cell>
          <cell r="E65" t="str">
            <v>NON</v>
          </cell>
          <cell r="F65" t="str">
            <v>OUI</v>
          </cell>
          <cell r="G65" t="str">
            <v>OUI</v>
          </cell>
          <cell r="H65" t="str">
            <v>OUI</v>
          </cell>
          <cell r="I65" t="str">
            <v>NON</v>
          </cell>
          <cell r="J65">
            <v>77</v>
          </cell>
          <cell r="K65">
            <v>77</v>
          </cell>
          <cell r="L65">
            <v>67</v>
          </cell>
          <cell r="M65">
            <v>10</v>
          </cell>
          <cell r="N65">
            <v>0</v>
          </cell>
          <cell r="O65">
            <v>0</v>
          </cell>
          <cell r="P65">
            <v>0</v>
          </cell>
          <cell r="Q65">
            <v>0</v>
          </cell>
          <cell r="R65">
            <v>0</v>
          </cell>
          <cell r="S65">
            <v>0</v>
          </cell>
          <cell r="T65">
            <v>0</v>
          </cell>
          <cell r="U65">
            <v>0.5</v>
          </cell>
          <cell r="V65">
            <v>0</v>
          </cell>
          <cell r="W65">
            <v>0</v>
          </cell>
          <cell r="X65">
            <v>1</v>
          </cell>
          <cell r="Y65"/>
          <cell r="Z65"/>
          <cell r="AA65"/>
          <cell r="AB65" t="str">
            <v>Oui</v>
          </cell>
          <cell r="AC65" t="str">
            <v>Non</v>
          </cell>
          <cell r="AD65" t="str">
            <v>Oui</v>
          </cell>
          <cell r="AE65"/>
          <cell r="AF65" t="str">
            <v>CL &lt;100 LP</v>
          </cell>
        </row>
        <row r="66">
          <cell r="A66">
            <v>330781204</v>
          </cell>
          <cell r="B66" t="str">
            <v>Centre Hospitalier d'Arcachon
_x000D_</v>
          </cell>
          <cell r="C66" t="str">
            <v>Public</v>
          </cell>
          <cell r="D66" t="str">
            <v>OUI</v>
          </cell>
          <cell r="E66" t="str">
            <v>NON</v>
          </cell>
          <cell r="F66" t="str">
            <v>OUI</v>
          </cell>
          <cell r="G66" t="str">
            <v>OUI</v>
          </cell>
          <cell r="H66" t="str">
            <v>OUI</v>
          </cell>
          <cell r="I66" t="str">
            <v>OUI - ASSOCIE</v>
          </cell>
          <cell r="J66">
            <v>200</v>
          </cell>
          <cell r="K66">
            <v>180</v>
          </cell>
          <cell r="L66">
            <v>164</v>
          </cell>
          <cell r="M66">
            <v>16</v>
          </cell>
          <cell r="N66">
            <v>20</v>
          </cell>
          <cell r="O66">
            <v>0</v>
          </cell>
          <cell r="P66">
            <v>0</v>
          </cell>
          <cell r="Q66">
            <v>0</v>
          </cell>
          <cell r="R66">
            <v>0</v>
          </cell>
          <cell r="S66">
            <v>0</v>
          </cell>
          <cell r="T66">
            <v>0</v>
          </cell>
          <cell r="U66">
            <v>2.5299999999999998</v>
          </cell>
          <cell r="V66">
            <v>0.82</v>
          </cell>
          <cell r="W66">
            <v>0</v>
          </cell>
          <cell r="X66">
            <v>7.33</v>
          </cell>
          <cell r="Y66"/>
          <cell r="Z66"/>
          <cell r="AA66" t="str">
            <v>Oui</v>
          </cell>
          <cell r="AB66" t="str">
            <v>Oui</v>
          </cell>
          <cell r="AC66" t="str">
            <v>Non</v>
          </cell>
          <cell r="AD66" t="str">
            <v>Oui</v>
          </cell>
          <cell r="AE66" t="str">
            <v>Oui</v>
          </cell>
          <cell r="AF66" t="str">
            <v>CH &lt;300 LP</v>
          </cell>
        </row>
        <row r="67">
          <cell r="A67">
            <v>330781196</v>
          </cell>
          <cell r="B67" t="str">
            <v>CHU HOPITAUX DE BORDEAUX
_x000D_</v>
          </cell>
          <cell r="C67" t="str">
            <v>Public</v>
          </cell>
          <cell r="D67" t="str">
            <v>OUI</v>
          </cell>
          <cell r="E67" t="str">
            <v>NON</v>
          </cell>
          <cell r="F67" t="str">
            <v>OUI</v>
          </cell>
          <cell r="G67" t="str">
            <v>OUI</v>
          </cell>
          <cell r="H67" t="str">
            <v>OUI</v>
          </cell>
          <cell r="I67" t="str">
            <v>OUI - AUTORISE</v>
          </cell>
          <cell r="J67">
            <v>2908</v>
          </cell>
          <cell r="K67">
            <v>2643</v>
          </cell>
          <cell r="L67">
            <v>2372</v>
          </cell>
          <cell r="M67">
            <v>271</v>
          </cell>
          <cell r="N67">
            <v>130</v>
          </cell>
          <cell r="O67">
            <v>15</v>
          </cell>
          <cell r="P67">
            <v>0</v>
          </cell>
          <cell r="Q67">
            <v>120</v>
          </cell>
          <cell r="R67">
            <v>40</v>
          </cell>
          <cell r="S67">
            <v>38</v>
          </cell>
          <cell r="T67">
            <v>24</v>
          </cell>
          <cell r="U67">
            <v>35.4</v>
          </cell>
          <cell r="V67">
            <v>2.5</v>
          </cell>
          <cell r="W67">
            <v>4.95</v>
          </cell>
          <cell r="X67">
            <v>55.4</v>
          </cell>
          <cell r="Y67"/>
          <cell r="Z67"/>
          <cell r="AA67" t="str">
            <v>Oui</v>
          </cell>
          <cell r="AB67" t="str">
            <v>Oui</v>
          </cell>
          <cell r="AC67" t="str">
            <v>Non</v>
          </cell>
          <cell r="AD67" t="str">
            <v>Oui</v>
          </cell>
          <cell r="AE67" t="str">
            <v>Oui</v>
          </cell>
          <cell r="AF67" t="str">
            <v>CHR-CHU</v>
          </cell>
        </row>
        <row r="68">
          <cell r="A68">
            <v>330781253</v>
          </cell>
          <cell r="B68" t="str">
            <v>Centre Hospitalier Robert Boulin (Libourne)
_x000D_</v>
          </cell>
          <cell r="C68" t="str">
            <v>Public</v>
          </cell>
          <cell r="D68" t="str">
            <v>OUI</v>
          </cell>
          <cell r="E68" t="str">
            <v>NON</v>
          </cell>
          <cell r="F68" t="str">
            <v>OUI</v>
          </cell>
          <cell r="G68" t="str">
            <v>OUI</v>
          </cell>
          <cell r="H68" t="str">
            <v>OUI</v>
          </cell>
          <cell r="I68" t="str">
            <v>OUI - AUTORISE</v>
          </cell>
          <cell r="J68">
            <v>894</v>
          </cell>
          <cell r="K68">
            <v>575</v>
          </cell>
          <cell r="L68">
            <v>536</v>
          </cell>
          <cell r="M68">
            <v>39</v>
          </cell>
          <cell r="N68">
            <v>114</v>
          </cell>
          <cell r="O68">
            <v>205</v>
          </cell>
          <cell r="P68">
            <v>0</v>
          </cell>
          <cell r="Q68">
            <v>0</v>
          </cell>
          <cell r="R68">
            <v>22</v>
          </cell>
          <cell r="S68">
            <v>18</v>
          </cell>
          <cell r="T68">
            <v>12</v>
          </cell>
          <cell r="U68">
            <v>7</v>
          </cell>
          <cell r="V68">
            <v>1</v>
          </cell>
          <cell r="W68">
            <v>1</v>
          </cell>
          <cell r="X68">
            <v>13</v>
          </cell>
          <cell r="Y68"/>
          <cell r="Z68"/>
          <cell r="AA68" t="str">
            <v>Oui</v>
          </cell>
          <cell r="AB68" t="str">
            <v>Oui</v>
          </cell>
          <cell r="AC68" t="str">
            <v>Non</v>
          </cell>
          <cell r="AD68" t="str">
            <v>Oui</v>
          </cell>
          <cell r="AE68" t="str">
            <v>Oui</v>
          </cell>
          <cell r="AF68" t="str">
            <v>CH &gt;300 LP</v>
          </cell>
        </row>
        <row r="69">
          <cell r="A69">
            <v>330007386</v>
          </cell>
          <cell r="B69" t="str">
            <v>CENTRE AQUITAIN DIALYSE DOMICILE- CA3D
_x000D_</v>
          </cell>
          <cell r="C69" t="str">
            <v>Privé</v>
          </cell>
          <cell r="D69" t="str">
            <v>NON</v>
          </cell>
          <cell r="E69" t="str">
            <v>NON</v>
          </cell>
          <cell r="F69" t="str">
            <v>OUI</v>
          </cell>
          <cell r="G69" t="str">
            <v>NON</v>
          </cell>
          <cell r="H69" t="str">
            <v>NON</v>
          </cell>
          <cell r="I69" t="str">
            <v>NON</v>
          </cell>
          <cell r="J69">
            <v>0</v>
          </cell>
          <cell r="K69">
            <v>0</v>
          </cell>
          <cell r="L69">
            <v>0</v>
          </cell>
          <cell r="M69">
            <v>0</v>
          </cell>
          <cell r="N69">
            <v>0</v>
          </cell>
          <cell r="O69">
            <v>0</v>
          </cell>
          <cell r="P69">
            <v>0</v>
          </cell>
          <cell r="Q69">
            <v>0</v>
          </cell>
          <cell r="R69">
            <v>68</v>
          </cell>
          <cell r="S69">
            <v>0</v>
          </cell>
          <cell r="T69">
            <v>0</v>
          </cell>
          <cell r="U69">
            <v>0.8</v>
          </cell>
          <cell r="V69">
            <v>0</v>
          </cell>
          <cell r="W69">
            <v>0</v>
          </cell>
          <cell r="X69">
            <v>0</v>
          </cell>
          <cell r="Y69"/>
          <cell r="Z69" t="str">
            <v>Oui</v>
          </cell>
          <cell r="AA69"/>
          <cell r="AB69" t="str">
            <v>Oui</v>
          </cell>
          <cell r="AC69"/>
          <cell r="AD69"/>
          <cell r="AE69"/>
          <cell r="AF69"/>
        </row>
        <row r="70">
          <cell r="A70">
            <v>330780529</v>
          </cell>
          <cell r="B70" t="str">
            <v>CL MUTUALISTE DE PESSAC
_x000D_</v>
          </cell>
          <cell r="C70" t="str">
            <v>Espic</v>
          </cell>
          <cell r="D70" t="str">
            <v>NON</v>
          </cell>
          <cell r="E70" t="str">
            <v>NON</v>
          </cell>
          <cell r="F70" t="str">
            <v>OUI</v>
          </cell>
          <cell r="G70" t="str">
            <v>OUI</v>
          </cell>
          <cell r="H70" t="str">
            <v>OUI</v>
          </cell>
          <cell r="I70" t="str">
            <v>OUI - ASSOCIE</v>
          </cell>
          <cell r="J70">
            <v>197</v>
          </cell>
          <cell r="K70">
            <v>177</v>
          </cell>
          <cell r="L70">
            <v>144</v>
          </cell>
          <cell r="M70">
            <v>33</v>
          </cell>
          <cell r="N70">
            <v>20</v>
          </cell>
          <cell r="O70">
            <v>0</v>
          </cell>
          <cell r="P70">
            <v>0</v>
          </cell>
          <cell r="Q70">
            <v>0</v>
          </cell>
          <cell r="R70">
            <v>0</v>
          </cell>
          <cell r="S70">
            <v>0</v>
          </cell>
          <cell r="T70">
            <v>0</v>
          </cell>
          <cell r="U70">
            <v>1</v>
          </cell>
          <cell r="V70">
            <v>0.25</v>
          </cell>
          <cell r="W70">
            <v>0</v>
          </cell>
          <cell r="X70">
            <v>4</v>
          </cell>
          <cell r="Y70"/>
          <cell r="Z70"/>
          <cell r="AA70"/>
          <cell r="AB70" t="str">
            <v>Oui</v>
          </cell>
          <cell r="AC70" t="str">
            <v>Non</v>
          </cell>
          <cell r="AD70" t="str">
            <v>Oui</v>
          </cell>
          <cell r="AE70"/>
          <cell r="AF70" t="str">
            <v>CH &lt;300 LP</v>
          </cell>
        </row>
        <row r="71">
          <cell r="A71">
            <v>330780511</v>
          </cell>
          <cell r="B71" t="str">
            <v>CLINIQUE SAINTE-ANNE
_x000D_</v>
          </cell>
          <cell r="C71" t="str">
            <v>Privé</v>
          </cell>
          <cell r="D71" t="str">
            <v>NON</v>
          </cell>
          <cell r="E71" t="str">
            <v>NON</v>
          </cell>
          <cell r="F71" t="str">
            <v>OUI</v>
          </cell>
          <cell r="G71" t="str">
            <v>OUI</v>
          </cell>
          <cell r="H71" t="str">
            <v>OUI</v>
          </cell>
          <cell r="I71" t="str">
            <v>OUI - AUTORISE</v>
          </cell>
          <cell r="J71">
            <v>79</v>
          </cell>
          <cell r="K71">
            <v>79</v>
          </cell>
          <cell r="L71">
            <v>72</v>
          </cell>
          <cell r="M71">
            <v>7</v>
          </cell>
          <cell r="N71">
            <v>0</v>
          </cell>
          <cell r="O71">
            <v>0</v>
          </cell>
          <cell r="P71">
            <v>0</v>
          </cell>
          <cell r="Q71">
            <v>0</v>
          </cell>
          <cell r="R71">
            <v>0</v>
          </cell>
          <cell r="S71">
            <v>0</v>
          </cell>
          <cell r="T71">
            <v>4</v>
          </cell>
          <cell r="U71">
            <v>1.1100000000000001</v>
          </cell>
          <cell r="V71">
            <v>0</v>
          </cell>
          <cell r="W71">
            <v>0</v>
          </cell>
          <cell r="X71">
            <v>2.78</v>
          </cell>
          <cell r="Y71"/>
          <cell r="Z71"/>
          <cell r="AA71" t="str">
            <v>Oui</v>
          </cell>
          <cell r="AB71" t="str">
            <v>Oui</v>
          </cell>
          <cell r="AC71" t="str">
            <v>Non</v>
          </cell>
          <cell r="AD71" t="str">
            <v>Oui</v>
          </cell>
          <cell r="AE71"/>
          <cell r="AF71" t="str">
            <v>CL &lt;100 LP</v>
          </cell>
        </row>
        <row r="72">
          <cell r="A72">
            <v>330782582</v>
          </cell>
          <cell r="B72" t="str">
            <v>POLYCLINIQUE JEAN VILLAR
_x000D_</v>
          </cell>
          <cell r="C72" t="str">
            <v>Privé</v>
          </cell>
          <cell r="D72" t="str">
            <v>NON</v>
          </cell>
          <cell r="E72" t="str">
            <v>NON</v>
          </cell>
          <cell r="F72" t="str">
            <v>OUI</v>
          </cell>
          <cell r="G72" t="str">
            <v>OUI</v>
          </cell>
          <cell r="H72" t="str">
            <v>OUI</v>
          </cell>
          <cell r="I72" t="str">
            <v>OUI - ASSOCIE</v>
          </cell>
          <cell r="J72">
            <v>236</v>
          </cell>
          <cell r="K72">
            <v>236</v>
          </cell>
          <cell r="L72">
            <v>205</v>
          </cell>
          <cell r="M72">
            <v>31</v>
          </cell>
          <cell r="N72">
            <v>0</v>
          </cell>
          <cell r="O72">
            <v>0</v>
          </cell>
          <cell r="P72">
            <v>0</v>
          </cell>
          <cell r="Q72">
            <v>0</v>
          </cell>
          <cell r="R72">
            <v>0</v>
          </cell>
          <cell r="S72">
            <v>0</v>
          </cell>
          <cell r="T72">
            <v>7</v>
          </cell>
          <cell r="U72">
            <v>1.48</v>
          </cell>
          <cell r="V72">
            <v>0.74</v>
          </cell>
          <cell r="W72">
            <v>0.74</v>
          </cell>
          <cell r="X72">
            <v>4.8499999999999996</v>
          </cell>
          <cell r="Y72"/>
          <cell r="Z72"/>
          <cell r="AA72"/>
          <cell r="AB72" t="str">
            <v>Oui</v>
          </cell>
          <cell r="AC72" t="str">
            <v>Non</v>
          </cell>
          <cell r="AD72" t="str">
            <v>Oui</v>
          </cell>
          <cell r="AE72"/>
          <cell r="AF72" t="str">
            <v>CL &gt;100 LP</v>
          </cell>
        </row>
        <row r="73">
          <cell r="A73">
            <v>330780487</v>
          </cell>
          <cell r="B73" t="str">
            <v>CLINIQUE OPHTALMOLOGIQUE THIERS
_x000D_</v>
          </cell>
          <cell r="C73" t="str">
            <v>Privé</v>
          </cell>
          <cell r="D73" t="str">
            <v>NON</v>
          </cell>
          <cell r="E73" t="str">
            <v>NON</v>
          </cell>
          <cell r="F73" t="str">
            <v>OUI</v>
          </cell>
          <cell r="G73" t="str">
            <v>NON</v>
          </cell>
          <cell r="H73" t="str">
            <v>OUI</v>
          </cell>
          <cell r="I73" t="str">
            <v>NON</v>
          </cell>
          <cell r="J73">
            <v>47</v>
          </cell>
          <cell r="K73">
            <v>47</v>
          </cell>
          <cell r="L73">
            <v>20</v>
          </cell>
          <cell r="M73">
            <v>27</v>
          </cell>
          <cell r="N73">
            <v>0</v>
          </cell>
          <cell r="O73">
            <v>0</v>
          </cell>
          <cell r="P73">
            <v>0</v>
          </cell>
          <cell r="Q73">
            <v>0</v>
          </cell>
          <cell r="R73">
            <v>0</v>
          </cell>
          <cell r="S73">
            <v>0</v>
          </cell>
          <cell r="T73">
            <v>0</v>
          </cell>
          <cell r="U73">
            <v>0.5</v>
          </cell>
          <cell r="V73">
            <v>0</v>
          </cell>
          <cell r="W73">
            <v>0</v>
          </cell>
          <cell r="X73">
            <v>0.68</v>
          </cell>
          <cell r="Y73"/>
          <cell r="Z73"/>
          <cell r="AA73"/>
          <cell r="AB73" t="str">
            <v>Oui</v>
          </cell>
          <cell r="AC73" t="str">
            <v>Non</v>
          </cell>
          <cell r="AD73" t="str">
            <v>Oui</v>
          </cell>
          <cell r="AE73"/>
          <cell r="AF73" t="str">
            <v>CL &lt;100 LP</v>
          </cell>
        </row>
        <row r="74">
          <cell r="A74">
            <v>330780263</v>
          </cell>
          <cell r="B74" t="str">
            <v>POLYCLINIQUE BORDEAUX RIVE DROITE
_x000D_</v>
          </cell>
          <cell r="C74" t="str">
            <v>Privé</v>
          </cell>
          <cell r="D74" t="str">
            <v>NON</v>
          </cell>
          <cell r="E74" t="str">
            <v>NON</v>
          </cell>
          <cell r="F74" t="str">
            <v>OUI</v>
          </cell>
          <cell r="G74" t="str">
            <v>OUI</v>
          </cell>
          <cell r="H74" t="str">
            <v>OUI</v>
          </cell>
          <cell r="I74" t="str">
            <v>OUI - AUTORISE</v>
          </cell>
          <cell r="J74">
            <v>201</v>
          </cell>
          <cell r="K74">
            <v>190</v>
          </cell>
          <cell r="L74">
            <v>150</v>
          </cell>
          <cell r="M74">
            <v>40</v>
          </cell>
          <cell r="N74">
            <v>12</v>
          </cell>
          <cell r="O74">
            <v>0</v>
          </cell>
          <cell r="P74">
            <v>0</v>
          </cell>
          <cell r="Q74">
            <v>0</v>
          </cell>
          <cell r="R74">
            <v>24</v>
          </cell>
          <cell r="S74">
            <v>0</v>
          </cell>
          <cell r="T74">
            <v>15</v>
          </cell>
          <cell r="U74" t="str">
            <v xml:space="preserve"> 1 ,54</v>
          </cell>
          <cell r="V74"/>
          <cell r="W74">
            <v>0.54</v>
          </cell>
          <cell r="X74">
            <v>3.92</v>
          </cell>
          <cell r="Y74"/>
          <cell r="Z74"/>
          <cell r="AA74"/>
          <cell r="AB74" t="str">
            <v>Oui</v>
          </cell>
          <cell r="AC74"/>
          <cell r="AD74" t="str">
            <v>Oui</v>
          </cell>
          <cell r="AE74"/>
          <cell r="AF74" t="str">
            <v>CL &gt;100 LP</v>
          </cell>
        </row>
        <row r="75">
          <cell r="A75">
            <v>330000662</v>
          </cell>
          <cell r="B75" t="str">
            <v>INSTITUT BERGONIE
_x000D_</v>
          </cell>
          <cell r="C75" t="str">
            <v>ESPIC</v>
          </cell>
          <cell r="D75" t="str">
            <v>OUI</v>
          </cell>
          <cell r="E75" t="str">
            <v>NON</v>
          </cell>
          <cell r="F75" t="str">
            <v>OUI</v>
          </cell>
          <cell r="G75" t="str">
            <v>OUI</v>
          </cell>
          <cell r="H75" t="str">
            <v>OUI</v>
          </cell>
          <cell r="I75" t="str">
            <v>OUI - AUTORISE</v>
          </cell>
          <cell r="J75">
            <v>183</v>
          </cell>
          <cell r="K75">
            <v>183</v>
          </cell>
          <cell r="L75">
            <v>148</v>
          </cell>
          <cell r="M75">
            <v>35</v>
          </cell>
          <cell r="N75">
            <v>0</v>
          </cell>
          <cell r="O75">
            <v>0</v>
          </cell>
          <cell r="P75">
            <v>0</v>
          </cell>
          <cell r="Q75">
            <v>0</v>
          </cell>
          <cell r="R75">
            <v>0</v>
          </cell>
          <cell r="S75">
            <v>148</v>
          </cell>
          <cell r="T75">
            <v>35</v>
          </cell>
          <cell r="U75">
            <v>4</v>
          </cell>
          <cell r="V75">
            <v>0</v>
          </cell>
          <cell r="W75">
            <v>1</v>
          </cell>
          <cell r="X75">
            <v>13.65</v>
          </cell>
          <cell r="Y75"/>
          <cell r="Z75"/>
          <cell r="AA75" t="str">
            <v>Oui</v>
          </cell>
          <cell r="AB75" t="str">
            <v>Oui</v>
          </cell>
          <cell r="AC75"/>
          <cell r="AD75" t="str">
            <v>Oui</v>
          </cell>
          <cell r="AE75" t="str">
            <v>Oui</v>
          </cell>
          <cell r="AF75" t="str">
            <v>CLCC</v>
          </cell>
        </row>
        <row r="76">
          <cell r="A76">
            <v>330000332</v>
          </cell>
          <cell r="B76" t="str">
            <v>HOPITAL SUBURBAIN DU BOUSCAT
_x000D_</v>
          </cell>
          <cell r="C76" t="str">
            <v>ESPIC</v>
          </cell>
          <cell r="D76" t="str">
            <v>NON</v>
          </cell>
          <cell r="E76" t="str">
            <v>NON</v>
          </cell>
          <cell r="F76" t="str">
            <v>OUI</v>
          </cell>
          <cell r="G76" t="str">
            <v>OUI</v>
          </cell>
          <cell r="H76" t="str">
            <v>OUI</v>
          </cell>
          <cell r="I76" t="str">
            <v>OUI - ASSOCIE</v>
          </cell>
          <cell r="J76">
            <v>78</v>
          </cell>
          <cell r="K76">
            <v>78</v>
          </cell>
          <cell r="L76">
            <v>70</v>
          </cell>
          <cell r="M76">
            <v>8</v>
          </cell>
          <cell r="N76">
            <v>0</v>
          </cell>
          <cell r="O76">
            <v>0</v>
          </cell>
          <cell r="P76">
            <v>65</v>
          </cell>
          <cell r="Q76">
            <v>0</v>
          </cell>
          <cell r="R76">
            <v>0</v>
          </cell>
          <cell r="S76">
            <v>0</v>
          </cell>
          <cell r="T76">
            <v>0</v>
          </cell>
          <cell r="U76">
            <v>1.02</v>
          </cell>
          <cell r="V76">
            <v>0</v>
          </cell>
          <cell r="W76">
            <v>0</v>
          </cell>
          <cell r="X76">
            <v>3.55</v>
          </cell>
          <cell r="Y76"/>
          <cell r="Z76"/>
          <cell r="AA76"/>
          <cell r="AB76" t="str">
            <v>Oui</v>
          </cell>
          <cell r="AC76"/>
          <cell r="AD76" t="str">
            <v>Oui</v>
          </cell>
          <cell r="AE76"/>
          <cell r="AF76" t="str">
            <v>CH &lt;300 LP</v>
          </cell>
        </row>
        <row r="77">
          <cell r="A77">
            <v>400780359</v>
          </cell>
          <cell r="B77" t="str">
            <v>CLINIQUE DES LANDES
_x000D_</v>
          </cell>
          <cell r="C77" t="str">
            <v>Privé</v>
          </cell>
          <cell r="D77" t="str">
            <v>NON</v>
          </cell>
          <cell r="E77" t="str">
            <v>NON</v>
          </cell>
          <cell r="F77" t="str">
            <v>OUI</v>
          </cell>
          <cell r="G77" t="str">
            <v>NON</v>
          </cell>
          <cell r="H77" t="str">
            <v>OUI</v>
          </cell>
          <cell r="I77" t="str">
            <v>NON</v>
          </cell>
          <cell r="J77">
            <v>96</v>
          </cell>
          <cell r="K77">
            <v>96</v>
          </cell>
          <cell r="L77">
            <v>76</v>
          </cell>
          <cell r="M77">
            <v>20</v>
          </cell>
          <cell r="N77">
            <v>0</v>
          </cell>
          <cell r="O77">
            <v>0</v>
          </cell>
          <cell r="P77">
            <v>0</v>
          </cell>
          <cell r="Q77">
            <v>0</v>
          </cell>
          <cell r="R77">
            <v>0</v>
          </cell>
          <cell r="S77">
            <v>0</v>
          </cell>
          <cell r="T77">
            <v>0</v>
          </cell>
          <cell r="U77">
            <v>1</v>
          </cell>
          <cell r="V77">
            <v>0</v>
          </cell>
          <cell r="W77">
            <v>0</v>
          </cell>
          <cell r="X77">
            <v>1</v>
          </cell>
          <cell r="Y77"/>
          <cell r="Z77"/>
          <cell r="AA77"/>
          <cell r="AB77" t="str">
            <v>Oui</v>
          </cell>
          <cell r="AC77" t="str">
            <v>Non</v>
          </cell>
          <cell r="AD77" t="str">
            <v>Oui</v>
          </cell>
          <cell r="AE77"/>
          <cell r="AF77" t="str">
            <v>CL &lt;100 LP</v>
          </cell>
        </row>
        <row r="78">
          <cell r="A78">
            <v>400011177</v>
          </cell>
          <cell r="B78" t="str">
            <v>CENTRE HOSPITALIER DE MONT DE MARSAN
_x000D_</v>
          </cell>
          <cell r="C78" t="str">
            <v>Public</v>
          </cell>
          <cell r="D78" t="str">
            <v>OUI</v>
          </cell>
          <cell r="E78" t="str">
            <v>OUI</v>
          </cell>
          <cell r="F78" t="str">
            <v>OUI</v>
          </cell>
          <cell r="G78" t="str">
            <v>OUI</v>
          </cell>
          <cell r="H78" t="str">
            <v>OUI</v>
          </cell>
          <cell r="I78" t="str">
            <v>OUI - AUTORISE</v>
          </cell>
          <cell r="J78">
            <v>1172</v>
          </cell>
          <cell r="K78">
            <v>409</v>
          </cell>
          <cell r="L78">
            <v>337</v>
          </cell>
          <cell r="M78">
            <v>72</v>
          </cell>
          <cell r="N78">
            <v>125</v>
          </cell>
          <cell r="O78">
            <v>340</v>
          </cell>
          <cell r="P78">
            <v>0</v>
          </cell>
          <cell r="Q78">
            <v>80</v>
          </cell>
          <cell r="R78">
            <v>16</v>
          </cell>
          <cell r="S78">
            <v>0</v>
          </cell>
          <cell r="T78">
            <v>22</v>
          </cell>
          <cell r="U78">
            <v>5.75</v>
          </cell>
          <cell r="V78">
            <v>0.5</v>
          </cell>
          <cell r="W78">
            <v>1</v>
          </cell>
          <cell r="X78">
            <v>16.579999999999998</v>
          </cell>
          <cell r="Y78"/>
          <cell r="Z78"/>
          <cell r="AA78" t="str">
            <v>Oui</v>
          </cell>
          <cell r="AB78" t="str">
            <v>Oui</v>
          </cell>
          <cell r="AC78" t="str">
            <v>Non</v>
          </cell>
          <cell r="AD78" t="str">
            <v>Oui</v>
          </cell>
          <cell r="AE78" t="str">
            <v>Oui</v>
          </cell>
          <cell r="AF78" t="str">
            <v>CH &gt;300 LP</v>
          </cell>
        </row>
        <row r="79">
          <cell r="A79">
            <v>400780268</v>
          </cell>
          <cell r="B79" t="str">
            <v>CENTRE HOSPITALIER DE SAINT SEVER
_x000D_</v>
          </cell>
          <cell r="C79" t="str">
            <v>Public</v>
          </cell>
          <cell r="D79" t="str">
            <v>NON</v>
          </cell>
          <cell r="E79" t="str">
            <v>NON</v>
          </cell>
          <cell r="F79" t="str">
            <v>OUI</v>
          </cell>
          <cell r="G79" t="str">
            <v>NON</v>
          </cell>
          <cell r="H79" t="str">
            <v>NON</v>
          </cell>
          <cell r="I79" t="str">
            <v>NON</v>
          </cell>
          <cell r="J79">
            <v>83</v>
          </cell>
          <cell r="K79">
            <v>13</v>
          </cell>
          <cell r="L79">
            <v>13</v>
          </cell>
          <cell r="M79">
            <v>0</v>
          </cell>
          <cell r="N79">
            <v>30</v>
          </cell>
          <cell r="O79">
            <v>0</v>
          </cell>
          <cell r="P79">
            <v>0</v>
          </cell>
          <cell r="Q79">
            <v>40</v>
          </cell>
          <cell r="R79">
            <v>0</v>
          </cell>
          <cell r="S79">
            <v>0</v>
          </cell>
          <cell r="T79">
            <v>0</v>
          </cell>
          <cell r="U79">
            <v>0.5</v>
          </cell>
          <cell r="V79">
            <v>0</v>
          </cell>
          <cell r="W79">
            <v>0</v>
          </cell>
          <cell r="X79">
            <v>0.5</v>
          </cell>
          <cell r="Y79"/>
          <cell r="Z79"/>
          <cell r="AA79"/>
          <cell r="AB79" t="str">
            <v>Oui</v>
          </cell>
          <cell r="AC79" t="str">
            <v>Non</v>
          </cell>
          <cell r="AD79" t="str">
            <v>Non</v>
          </cell>
          <cell r="AE79"/>
          <cell r="AF79" t="str">
            <v>CH &lt;300 LP</v>
          </cell>
        </row>
        <row r="80">
          <cell r="A80">
            <v>400780193</v>
          </cell>
          <cell r="B80" t="str">
            <v>CENTRE HOSPITALIER DAX
_x000D_</v>
          </cell>
          <cell r="C80" t="str">
            <v>Public</v>
          </cell>
          <cell r="D80" t="str">
            <v>OUI</v>
          </cell>
          <cell r="E80" t="str">
            <v>NON</v>
          </cell>
          <cell r="F80" t="str">
            <v>OUI</v>
          </cell>
          <cell r="G80" t="str">
            <v>OUI</v>
          </cell>
          <cell r="H80" t="str">
            <v>OUI</v>
          </cell>
          <cell r="I80" t="str">
            <v>OUI - AUTORISE</v>
          </cell>
          <cell r="J80">
            <v>667</v>
          </cell>
          <cell r="K80">
            <v>355</v>
          </cell>
          <cell r="L80">
            <v>316</v>
          </cell>
          <cell r="M80">
            <v>39</v>
          </cell>
          <cell r="N80">
            <v>158</v>
          </cell>
          <cell r="O80">
            <v>54</v>
          </cell>
          <cell r="P80">
            <v>0</v>
          </cell>
          <cell r="Q80">
            <v>100</v>
          </cell>
          <cell r="R80">
            <v>0</v>
          </cell>
          <cell r="S80">
            <v>0</v>
          </cell>
          <cell r="T80">
            <v>17</v>
          </cell>
          <cell r="U80">
            <v>4.24</v>
          </cell>
          <cell r="V80">
            <v>0.61</v>
          </cell>
          <cell r="W80">
            <v>0.63</v>
          </cell>
          <cell r="X80">
            <v>12.8</v>
          </cell>
          <cell r="Y80"/>
          <cell r="Z80"/>
          <cell r="AA80" t="str">
            <v>Oui</v>
          </cell>
          <cell r="AB80" t="str">
            <v>Oui</v>
          </cell>
          <cell r="AC80" t="str">
            <v>Non</v>
          </cell>
          <cell r="AD80" t="str">
            <v>Oui</v>
          </cell>
          <cell r="AE80" t="str">
            <v>Oui</v>
          </cell>
          <cell r="AF80" t="str">
            <v>CH &gt;300 LP</v>
          </cell>
        </row>
        <row r="81">
          <cell r="A81">
            <v>400008199</v>
          </cell>
          <cell r="B81" t="str">
            <v>HAD MARSAN ADOUR
_x000D_</v>
          </cell>
          <cell r="C81" t="str">
            <v>Privé</v>
          </cell>
          <cell r="D81" t="str">
            <v>NON</v>
          </cell>
          <cell r="E81" t="str">
            <v>NON</v>
          </cell>
          <cell r="F81" t="str">
            <v>OUI</v>
          </cell>
          <cell r="G81" t="str">
            <v>OUI</v>
          </cell>
          <cell r="H81" t="str">
            <v>NON</v>
          </cell>
          <cell r="I81" t="str">
            <v>OUI - ASSOCIE</v>
          </cell>
          <cell r="J81">
            <v>0</v>
          </cell>
          <cell r="K81">
            <v>0</v>
          </cell>
          <cell r="L81">
            <v>0</v>
          </cell>
          <cell r="M81">
            <v>0</v>
          </cell>
          <cell r="N81">
            <v>0</v>
          </cell>
          <cell r="O81">
            <v>0</v>
          </cell>
          <cell r="P81">
            <v>50</v>
          </cell>
          <cell r="Q81">
            <v>0</v>
          </cell>
          <cell r="R81">
            <v>0</v>
          </cell>
          <cell r="S81">
            <v>0</v>
          </cell>
          <cell r="T81">
            <v>0</v>
          </cell>
          <cell r="U81">
            <v>0.75</v>
          </cell>
          <cell r="V81">
            <v>0</v>
          </cell>
          <cell r="W81">
            <v>0</v>
          </cell>
          <cell r="X81">
            <v>0.75</v>
          </cell>
          <cell r="Y81" t="str">
            <v>Oui</v>
          </cell>
          <cell r="Z81"/>
          <cell r="AA81"/>
          <cell r="AB81" t="str">
            <v>Oui</v>
          </cell>
          <cell r="AC81" t="str">
            <v>Non</v>
          </cell>
          <cell r="AD81" t="str">
            <v>Non</v>
          </cell>
          <cell r="AE81"/>
          <cell r="AF81"/>
        </row>
        <row r="82">
          <cell r="A82">
            <v>400780888</v>
          </cell>
          <cell r="B82" t="str">
            <v>SANTE SERVICE DAX -HAD-
_x000D_</v>
          </cell>
          <cell r="C82" t="str">
            <v>Privé</v>
          </cell>
          <cell r="D82" t="str">
            <v>NON</v>
          </cell>
          <cell r="E82" t="str">
            <v>NON</v>
          </cell>
          <cell r="F82" t="str">
            <v>NON</v>
          </cell>
          <cell r="G82" t="str">
            <v>OUI</v>
          </cell>
          <cell r="H82" t="str">
            <v>NON</v>
          </cell>
          <cell r="I82" t="str">
            <v>NON</v>
          </cell>
          <cell r="J82">
            <v>0</v>
          </cell>
          <cell r="K82">
            <v>0</v>
          </cell>
          <cell r="L82">
            <v>0</v>
          </cell>
          <cell r="M82">
            <v>0</v>
          </cell>
          <cell r="N82">
            <v>0</v>
          </cell>
          <cell r="O82">
            <v>0</v>
          </cell>
          <cell r="P82">
            <v>170</v>
          </cell>
          <cell r="Q82">
            <v>0</v>
          </cell>
          <cell r="R82">
            <v>0</v>
          </cell>
          <cell r="S82">
            <v>0</v>
          </cell>
          <cell r="T82">
            <v>0</v>
          </cell>
          <cell r="U82">
            <v>0</v>
          </cell>
          <cell r="V82">
            <v>0</v>
          </cell>
          <cell r="W82">
            <v>0</v>
          </cell>
          <cell r="X82">
            <v>0</v>
          </cell>
          <cell r="Y82" t="str">
            <v>Oui</v>
          </cell>
          <cell r="Z82"/>
          <cell r="AA82"/>
          <cell r="AB82" t="str">
            <v>Oui</v>
          </cell>
          <cell r="AC82" t="str">
            <v>Non</v>
          </cell>
          <cell r="AD82" t="str">
            <v>Non</v>
          </cell>
          <cell r="AE82"/>
          <cell r="AF82"/>
        </row>
        <row r="83">
          <cell r="A83">
            <v>400780342</v>
          </cell>
          <cell r="B83" t="str">
            <v>CAPIO CLINIQUE JEAN LE BON
_x000D_</v>
          </cell>
          <cell r="C83" t="str">
            <v>Privé</v>
          </cell>
          <cell r="D83" t="str">
            <v>NON</v>
          </cell>
          <cell r="E83" t="str">
            <v>NON</v>
          </cell>
          <cell r="F83" t="str">
            <v>OUI</v>
          </cell>
          <cell r="G83" t="str">
            <v>OUI</v>
          </cell>
          <cell r="H83" t="str">
            <v>OUI</v>
          </cell>
          <cell r="I83" t="str">
            <v>NON</v>
          </cell>
          <cell r="J83">
            <v>34</v>
          </cell>
          <cell r="K83">
            <v>34</v>
          </cell>
          <cell r="L83">
            <v>25</v>
          </cell>
          <cell r="M83">
            <v>9</v>
          </cell>
          <cell r="N83">
            <v>0</v>
          </cell>
          <cell r="O83">
            <v>0</v>
          </cell>
          <cell r="P83">
            <v>0</v>
          </cell>
          <cell r="Q83">
            <v>0</v>
          </cell>
          <cell r="R83">
            <v>0</v>
          </cell>
          <cell r="S83">
            <v>0</v>
          </cell>
          <cell r="T83">
            <v>0</v>
          </cell>
          <cell r="U83">
            <v>1</v>
          </cell>
          <cell r="V83">
            <v>0</v>
          </cell>
          <cell r="W83">
            <v>0</v>
          </cell>
          <cell r="X83">
            <v>0.5</v>
          </cell>
          <cell r="Y83"/>
          <cell r="Z83"/>
          <cell r="AA83"/>
          <cell r="AB83" t="str">
            <v>Oui</v>
          </cell>
          <cell r="AC83"/>
          <cell r="AD83" t="str">
            <v>Oui</v>
          </cell>
          <cell r="AE83"/>
          <cell r="AF83" t="str">
            <v>CL &lt;100 LP</v>
          </cell>
        </row>
        <row r="84">
          <cell r="A84">
            <v>400782769</v>
          </cell>
          <cell r="B84" t="str">
            <v>POLYCLINIQUE DE L'ADOUR
_x000D_</v>
          </cell>
          <cell r="C84" t="str">
            <v>Privé</v>
          </cell>
          <cell r="D84" t="str">
            <v>NON</v>
          </cell>
          <cell r="E84" t="str">
            <v>NON</v>
          </cell>
          <cell r="F84" t="str">
            <v>OUI</v>
          </cell>
          <cell r="G84" t="str">
            <v>OUI</v>
          </cell>
          <cell r="H84" t="str">
            <v>OUI</v>
          </cell>
          <cell r="I84" t="str">
            <v>OUI - ASSOCIE</v>
          </cell>
          <cell r="J84">
            <v>98</v>
          </cell>
          <cell r="K84">
            <v>68</v>
          </cell>
          <cell r="L84">
            <v>63</v>
          </cell>
          <cell r="M84">
            <v>5</v>
          </cell>
          <cell r="N84">
            <v>30</v>
          </cell>
          <cell r="O84">
            <v>0</v>
          </cell>
          <cell r="P84">
            <v>0</v>
          </cell>
          <cell r="Q84">
            <v>0</v>
          </cell>
          <cell r="R84">
            <v>0</v>
          </cell>
          <cell r="S84">
            <v>0</v>
          </cell>
          <cell r="T84">
            <v>0</v>
          </cell>
          <cell r="U84">
            <v>1</v>
          </cell>
          <cell r="V84">
            <v>0.2</v>
          </cell>
          <cell r="W84">
            <v>0</v>
          </cell>
          <cell r="X84">
            <v>2</v>
          </cell>
          <cell r="Y84"/>
          <cell r="Z84"/>
          <cell r="AA84"/>
          <cell r="AB84" t="str">
            <v>Oui</v>
          </cell>
          <cell r="AC84"/>
          <cell r="AD84" t="str">
            <v>Oui</v>
          </cell>
          <cell r="AE84"/>
          <cell r="AF84" t="str">
            <v>CL &lt;100 LP</v>
          </cell>
        </row>
        <row r="85">
          <cell r="A85">
            <v>470000381</v>
          </cell>
          <cell r="B85" t="str">
            <v>CH DEPARTEMENTAL DE LA CANDELIE
_x000D_</v>
          </cell>
          <cell r="C85" t="str">
            <v>Public</v>
          </cell>
          <cell r="D85" t="str">
            <v>NON</v>
          </cell>
          <cell r="E85" t="str">
            <v>NON</v>
          </cell>
          <cell r="F85" t="str">
            <v>OUI</v>
          </cell>
          <cell r="G85" t="str">
            <v>NON</v>
          </cell>
          <cell r="H85" t="str">
            <v>NON</v>
          </cell>
          <cell r="I85" t="str">
            <v>NON</v>
          </cell>
          <cell r="J85">
            <v>474</v>
          </cell>
          <cell r="K85">
            <v>10</v>
          </cell>
          <cell r="L85">
            <v>10</v>
          </cell>
          <cell r="M85" t="str">
            <v xml:space="preserve"> - </v>
          </cell>
          <cell r="N85">
            <v>15</v>
          </cell>
          <cell r="O85">
            <v>449</v>
          </cell>
          <cell r="P85">
            <v>0</v>
          </cell>
          <cell r="Q85">
            <v>0</v>
          </cell>
          <cell r="R85">
            <v>0</v>
          </cell>
          <cell r="S85">
            <v>0</v>
          </cell>
          <cell r="T85">
            <v>0</v>
          </cell>
          <cell r="U85">
            <v>1.5</v>
          </cell>
          <cell r="V85">
            <v>0</v>
          </cell>
          <cell r="W85">
            <v>0</v>
          </cell>
          <cell r="X85">
            <v>5</v>
          </cell>
          <cell r="Y85"/>
          <cell r="Z85"/>
          <cell r="AA85"/>
          <cell r="AB85" t="str">
            <v>Oui</v>
          </cell>
          <cell r="AC85" t="str">
            <v>Non</v>
          </cell>
          <cell r="AD85" t="str">
            <v>Non</v>
          </cell>
          <cell r="AE85"/>
          <cell r="AF85" t="str">
            <v>CH &gt;300 LP</v>
          </cell>
        </row>
        <row r="86">
          <cell r="A86">
            <v>470009358</v>
          </cell>
          <cell r="B86" t="str">
            <v>HOSPITALISATION A DOMICILE 47
_x000D_</v>
          </cell>
          <cell r="C86" t="str">
            <v>Privé</v>
          </cell>
          <cell r="D86" t="str">
            <v>NON</v>
          </cell>
          <cell r="E86" t="str">
            <v>NON</v>
          </cell>
          <cell r="F86" t="str">
            <v>OUI</v>
          </cell>
          <cell r="G86" t="str">
            <v>OUI</v>
          </cell>
          <cell r="H86" t="str">
            <v>NON</v>
          </cell>
          <cell r="I86" t="str">
            <v>NON</v>
          </cell>
          <cell r="J86">
            <v>0</v>
          </cell>
          <cell r="K86">
            <v>0</v>
          </cell>
          <cell r="L86">
            <v>0</v>
          </cell>
          <cell r="M86">
            <v>0</v>
          </cell>
          <cell r="N86">
            <v>0</v>
          </cell>
          <cell r="O86">
            <v>0</v>
          </cell>
          <cell r="P86">
            <v>100</v>
          </cell>
          <cell r="Q86">
            <v>0</v>
          </cell>
          <cell r="R86">
            <v>0</v>
          </cell>
          <cell r="S86">
            <v>0</v>
          </cell>
          <cell r="T86">
            <v>0</v>
          </cell>
          <cell r="U86">
            <v>1.57</v>
          </cell>
          <cell r="V86">
            <v>0</v>
          </cell>
          <cell r="W86">
            <v>0</v>
          </cell>
          <cell r="X86">
            <v>1.1599999999999999</v>
          </cell>
          <cell r="Y86" t="str">
            <v>Oui</v>
          </cell>
          <cell r="Z86"/>
          <cell r="AA86"/>
          <cell r="AB86" t="str">
            <v>Oui</v>
          </cell>
          <cell r="AC86" t="str">
            <v>Non</v>
          </cell>
          <cell r="AD86" t="str">
            <v>Non</v>
          </cell>
          <cell r="AE86"/>
          <cell r="AF86"/>
        </row>
        <row r="87">
          <cell r="A87">
            <v>470001660</v>
          </cell>
          <cell r="B87" t="str">
            <v>C.H.I.C. MARMANDE - TONNEINS
_x000D_</v>
          </cell>
          <cell r="C87" t="str">
            <v>Public</v>
          </cell>
          <cell r="D87" t="str">
            <v>OUI</v>
          </cell>
          <cell r="E87" t="str">
            <v>NON</v>
          </cell>
          <cell r="F87" t="str">
            <v>OUI</v>
          </cell>
          <cell r="G87" t="str">
            <v>OUI</v>
          </cell>
          <cell r="H87" t="str">
            <v>OUI</v>
          </cell>
          <cell r="I87" t="str">
            <v>OUI - ASSOCIE</v>
          </cell>
          <cell r="J87">
            <v>286</v>
          </cell>
          <cell r="K87">
            <v>209</v>
          </cell>
          <cell r="L87">
            <v>180</v>
          </cell>
          <cell r="M87">
            <v>29</v>
          </cell>
          <cell r="N87">
            <v>50</v>
          </cell>
          <cell r="O87">
            <v>0</v>
          </cell>
          <cell r="P87">
            <v>0</v>
          </cell>
          <cell r="Q87">
            <v>27</v>
          </cell>
          <cell r="R87">
            <v>0</v>
          </cell>
          <cell r="S87">
            <v>0</v>
          </cell>
          <cell r="T87">
            <v>0</v>
          </cell>
          <cell r="U87">
            <v>3.12</v>
          </cell>
          <cell r="V87">
            <v>0.3</v>
          </cell>
          <cell r="W87">
            <v>0.8</v>
          </cell>
          <cell r="X87">
            <v>7.17</v>
          </cell>
          <cell r="Y87"/>
          <cell r="Z87"/>
          <cell r="AA87" t="str">
            <v>Oui</v>
          </cell>
          <cell r="AB87" t="str">
            <v>Oui</v>
          </cell>
          <cell r="AC87" t="str">
            <v>Non</v>
          </cell>
          <cell r="AD87" t="str">
            <v>Oui</v>
          </cell>
          <cell r="AE87" t="str">
            <v>Oui</v>
          </cell>
          <cell r="AF87" t="str">
            <v>CH &lt;300 LP</v>
          </cell>
        </row>
        <row r="88">
          <cell r="A88">
            <v>470016171</v>
          </cell>
          <cell r="B88" t="str">
            <v>CENTRE HOSPITALIER AGEN-NERAC 
_x000D_ - AGEN</v>
          </cell>
          <cell r="C88" t="str">
            <v>Public</v>
          </cell>
          <cell r="D88" t="str">
            <v>OUI</v>
          </cell>
          <cell r="E88" t="str">
            <v>NON</v>
          </cell>
          <cell r="F88" t="str">
            <v>OUI</v>
          </cell>
          <cell r="G88" t="str">
            <v>OUI</v>
          </cell>
          <cell r="H88" t="str">
            <v>OUI</v>
          </cell>
          <cell r="I88" t="str">
            <v>OUI-AUTORISE</v>
          </cell>
          <cell r="J88">
            <v>493</v>
          </cell>
          <cell r="K88">
            <v>388</v>
          </cell>
          <cell r="L88">
            <v>352</v>
          </cell>
          <cell r="M88">
            <v>36</v>
          </cell>
          <cell r="N88">
            <v>48</v>
          </cell>
          <cell r="O88">
            <v>0</v>
          </cell>
          <cell r="P88">
            <v>0</v>
          </cell>
          <cell r="Q88">
            <v>36</v>
          </cell>
          <cell r="R88">
            <v>26</v>
          </cell>
          <cell r="S88"/>
          <cell r="T88"/>
          <cell r="U88">
            <v>5.0999999999999996</v>
          </cell>
          <cell r="V88">
            <v>0.5</v>
          </cell>
          <cell r="W88">
            <v>0.5</v>
          </cell>
          <cell r="X88">
            <v>12.4</v>
          </cell>
          <cell r="Y88"/>
          <cell r="Z88"/>
          <cell r="AA88" t="str">
            <v>Oui</v>
          </cell>
          <cell r="AB88" t="str">
            <v>Oui</v>
          </cell>
          <cell r="AC88"/>
          <cell r="AD88" t="str">
            <v>Oui</v>
          </cell>
          <cell r="AE88" t="str">
            <v>Oui</v>
          </cell>
          <cell r="AF88" t="str">
            <v>CH &gt;300 LP</v>
          </cell>
        </row>
        <row r="89">
          <cell r="A89">
            <v>470016171</v>
          </cell>
          <cell r="B89" t="str">
            <v>CENTRE HOSPITALIER AGEN-NERAC 
_x000D_ - NERAC</v>
          </cell>
          <cell r="C89" t="str">
            <v>Public</v>
          </cell>
          <cell r="D89" t="str">
            <v>OUI</v>
          </cell>
          <cell r="E89" t="str">
            <v>NON</v>
          </cell>
          <cell r="F89" t="str">
            <v>OUI</v>
          </cell>
          <cell r="G89" t="str">
            <v>OUI</v>
          </cell>
          <cell r="H89" t="str">
            <v>OUI</v>
          </cell>
          <cell r="I89" t="str">
            <v>OUI-AUTORISE</v>
          </cell>
          <cell r="J89">
            <v>493</v>
          </cell>
          <cell r="K89">
            <v>388</v>
          </cell>
          <cell r="L89">
            <v>352</v>
          </cell>
          <cell r="M89">
            <v>36</v>
          </cell>
          <cell r="N89">
            <v>48</v>
          </cell>
          <cell r="O89">
            <v>0</v>
          </cell>
          <cell r="P89">
            <v>0</v>
          </cell>
          <cell r="Q89">
            <v>36</v>
          </cell>
          <cell r="R89">
            <v>26</v>
          </cell>
          <cell r="S89"/>
          <cell r="T89"/>
          <cell r="U89">
            <v>5.0999999999999996</v>
          </cell>
          <cell r="V89">
            <v>0.5</v>
          </cell>
          <cell r="W89">
            <v>0.5</v>
          </cell>
          <cell r="X89">
            <v>12.4</v>
          </cell>
          <cell r="Y89"/>
          <cell r="Z89"/>
          <cell r="AA89"/>
          <cell r="AB89" t="str">
            <v>Oui</v>
          </cell>
          <cell r="AC89"/>
          <cell r="AD89"/>
          <cell r="AE89"/>
          <cell r="AF89" t="str">
            <v>CH &gt;300 LP</v>
          </cell>
        </row>
        <row r="90">
          <cell r="A90">
            <v>470000324</v>
          </cell>
          <cell r="B90" t="str">
            <v>CH DE VILLENEUVE SUR LOT ( et GCS pour les parties communes)
_x000D_</v>
          </cell>
          <cell r="C90" t="str">
            <v>Public</v>
          </cell>
          <cell r="D90" t="str">
            <v>OUI</v>
          </cell>
          <cell r="E90" t="str">
            <v>NON</v>
          </cell>
          <cell r="F90" t="str">
            <v>OUI</v>
          </cell>
          <cell r="G90" t="str">
            <v>OUI</v>
          </cell>
          <cell r="H90" t="str">
            <v>OUI</v>
          </cell>
          <cell r="I90" t="str">
            <v>OUI - AUTORISE</v>
          </cell>
          <cell r="J90">
            <v>354</v>
          </cell>
          <cell r="K90">
            <v>269</v>
          </cell>
          <cell r="L90">
            <v>229</v>
          </cell>
          <cell r="M90">
            <v>40</v>
          </cell>
          <cell r="N90">
            <v>44</v>
          </cell>
          <cell r="O90">
            <v>0</v>
          </cell>
          <cell r="P90">
            <v>0</v>
          </cell>
          <cell r="Q90">
            <v>41</v>
          </cell>
          <cell r="R90">
            <v>0</v>
          </cell>
          <cell r="S90">
            <v>0</v>
          </cell>
          <cell r="T90">
            <v>0</v>
          </cell>
          <cell r="U90"/>
          <cell r="V90"/>
          <cell r="W90"/>
          <cell r="X90"/>
          <cell r="Y90"/>
          <cell r="Z90"/>
          <cell r="AA90" t="str">
            <v>Oui</v>
          </cell>
          <cell r="AB90" t="str">
            <v>Oui</v>
          </cell>
          <cell r="AC90"/>
          <cell r="AD90" t="str">
            <v>Oui</v>
          </cell>
          <cell r="AE90"/>
          <cell r="AF90" t="str">
            <v>CH &gt;300 LP</v>
          </cell>
        </row>
        <row r="91">
          <cell r="A91">
            <v>470016049</v>
          </cell>
          <cell r="B91" t="str">
            <v>GCS DE VILLENEUVE SUR LOT  (et CH pour les parties communes)
_x000D_</v>
          </cell>
          <cell r="C91" t="str">
            <v>Public</v>
          </cell>
          <cell r="D91" t="str">
            <v>OUI</v>
          </cell>
          <cell r="E91" t="str">
            <v>NON</v>
          </cell>
          <cell r="F91" t="str">
            <v>OUI</v>
          </cell>
          <cell r="G91" t="str">
            <v>OUI</v>
          </cell>
          <cell r="H91" t="str">
            <v>OUI</v>
          </cell>
          <cell r="I91" t="str">
            <v>OUI - AUTORISE</v>
          </cell>
          <cell r="J91">
            <v>354</v>
          </cell>
          <cell r="K91">
            <v>269</v>
          </cell>
          <cell r="L91">
            <v>229</v>
          </cell>
          <cell r="M91">
            <v>40</v>
          </cell>
          <cell r="N91">
            <v>44</v>
          </cell>
          <cell r="O91">
            <v>0</v>
          </cell>
          <cell r="P91">
            <v>0</v>
          </cell>
          <cell r="Q91">
            <v>41</v>
          </cell>
          <cell r="R91">
            <v>0</v>
          </cell>
          <cell r="S91">
            <v>0</v>
          </cell>
          <cell r="T91">
            <v>0</v>
          </cell>
          <cell r="U91"/>
          <cell r="V91"/>
          <cell r="W91"/>
          <cell r="X91"/>
          <cell r="Y91"/>
          <cell r="Z91"/>
          <cell r="AA91" t="str">
            <v>Oui</v>
          </cell>
          <cell r="AB91" t="str">
            <v>Oui</v>
          </cell>
          <cell r="AC91"/>
          <cell r="AD91" t="str">
            <v>Oui</v>
          </cell>
          <cell r="AE91" t="str">
            <v>Oui</v>
          </cell>
          <cell r="AF91" t="str">
            <v>CH &gt;300 LP</v>
          </cell>
        </row>
        <row r="92">
          <cell r="A92">
            <v>470014069</v>
          </cell>
          <cell r="B92" t="str">
            <v>CLINIQUE CALABET (et ESQUIROL pr les parties communes)
_x000D_</v>
          </cell>
          <cell r="C92" t="str">
            <v>Privé</v>
          </cell>
          <cell r="D92" t="str">
            <v>NON</v>
          </cell>
          <cell r="E92" t="str">
            <v>NON</v>
          </cell>
          <cell r="F92" t="str">
            <v>OUI</v>
          </cell>
          <cell r="G92" t="str">
            <v>OUI</v>
          </cell>
          <cell r="H92" t="str">
            <v>OUI</v>
          </cell>
          <cell r="I92" t="str">
            <v>OUI - AUTORISE</v>
          </cell>
          <cell r="J92">
            <v>329</v>
          </cell>
          <cell r="K92">
            <v>289</v>
          </cell>
          <cell r="L92">
            <v>268</v>
          </cell>
          <cell r="M92">
            <v>21</v>
          </cell>
          <cell r="N92">
            <v>40</v>
          </cell>
          <cell r="O92">
            <v>0</v>
          </cell>
          <cell r="P92">
            <v>0</v>
          </cell>
          <cell r="Q92">
            <v>0</v>
          </cell>
          <cell r="R92">
            <v>0</v>
          </cell>
          <cell r="S92">
            <v>0</v>
          </cell>
          <cell r="T92">
            <v>6</v>
          </cell>
          <cell r="U92">
            <v>2</v>
          </cell>
          <cell r="V92">
            <v>0.1</v>
          </cell>
          <cell r="W92">
            <v>1</v>
          </cell>
          <cell r="X92">
            <v>4</v>
          </cell>
          <cell r="Y92"/>
          <cell r="Z92"/>
          <cell r="AA92"/>
          <cell r="AB92" t="str">
            <v>Oui</v>
          </cell>
          <cell r="AC92"/>
          <cell r="AD92" t="str">
            <v>Oui</v>
          </cell>
          <cell r="AE92"/>
          <cell r="AF92" t="str">
            <v>CL &gt;100 LP</v>
          </cell>
        </row>
        <row r="93">
          <cell r="A93">
            <v>470014069</v>
          </cell>
          <cell r="B93" t="str">
            <v>CLINIQUE ESQUIROL (et CALABET pr les parties communes)
_x000D_</v>
          </cell>
          <cell r="C93" t="str">
            <v>Privé</v>
          </cell>
          <cell r="D93" t="str">
            <v>NON</v>
          </cell>
          <cell r="E93" t="str">
            <v>NON</v>
          </cell>
          <cell r="F93" t="str">
            <v>OUI</v>
          </cell>
          <cell r="G93" t="str">
            <v>OUI</v>
          </cell>
          <cell r="H93" t="str">
            <v>OUI</v>
          </cell>
          <cell r="I93" t="str">
            <v>OUI - AUTORISE</v>
          </cell>
          <cell r="J93">
            <v>329</v>
          </cell>
          <cell r="K93">
            <v>289</v>
          </cell>
          <cell r="L93">
            <v>268</v>
          </cell>
          <cell r="M93">
            <v>21</v>
          </cell>
          <cell r="N93">
            <v>40</v>
          </cell>
          <cell r="O93">
            <v>0</v>
          </cell>
          <cell r="P93">
            <v>0</v>
          </cell>
          <cell r="Q93">
            <v>0</v>
          </cell>
          <cell r="R93">
            <v>0</v>
          </cell>
          <cell r="S93">
            <v>0</v>
          </cell>
          <cell r="T93">
            <v>6</v>
          </cell>
          <cell r="U93">
            <v>2</v>
          </cell>
          <cell r="V93">
            <v>0.1</v>
          </cell>
          <cell r="W93">
            <v>1</v>
          </cell>
          <cell r="X93">
            <v>4</v>
          </cell>
          <cell r="Y93"/>
          <cell r="Z93"/>
          <cell r="AA93"/>
          <cell r="AB93" t="str">
            <v>Oui</v>
          </cell>
          <cell r="AC93"/>
          <cell r="AD93"/>
          <cell r="AE93"/>
          <cell r="AF93" t="str">
            <v>CL &gt;100 LP</v>
          </cell>
        </row>
        <row r="94">
          <cell r="A94">
            <v>640781308</v>
          </cell>
          <cell r="B94" t="str">
            <v>CLINIQUE PRINCESS
_x000D_</v>
          </cell>
          <cell r="C94" t="str">
            <v>Privé</v>
          </cell>
          <cell r="D94" t="str">
            <v>NON</v>
          </cell>
          <cell r="E94" t="str">
            <v>NON</v>
          </cell>
          <cell r="F94" t="str">
            <v>NON</v>
          </cell>
          <cell r="G94" t="str">
            <v>NON</v>
          </cell>
          <cell r="H94" t="str">
            <v>NON</v>
          </cell>
          <cell r="I94" t="str">
            <v>NON</v>
          </cell>
          <cell r="J94">
            <v>30</v>
          </cell>
          <cell r="K94">
            <v>30</v>
          </cell>
          <cell r="L94">
            <v>28</v>
          </cell>
          <cell r="M94">
            <v>2</v>
          </cell>
          <cell r="N94">
            <v>0</v>
          </cell>
          <cell r="O94">
            <v>0</v>
          </cell>
          <cell r="P94">
            <v>0</v>
          </cell>
          <cell r="Q94">
            <v>0</v>
          </cell>
          <cell r="R94">
            <v>0</v>
          </cell>
          <cell r="S94">
            <v>0</v>
          </cell>
          <cell r="T94">
            <v>0</v>
          </cell>
          <cell r="U94">
            <v>0</v>
          </cell>
          <cell r="V94">
            <v>0</v>
          </cell>
          <cell r="W94">
            <v>0</v>
          </cell>
          <cell r="X94">
            <v>0</v>
          </cell>
          <cell r="Y94"/>
          <cell r="Z94"/>
          <cell r="AA94"/>
          <cell r="AB94" t="str">
            <v>Oui</v>
          </cell>
          <cell r="AC94" t="str">
            <v>Non</v>
          </cell>
          <cell r="AD94" t="str">
            <v>Non</v>
          </cell>
          <cell r="AE94"/>
          <cell r="AF94" t="str">
            <v>CL &lt;100 LP</v>
          </cell>
        </row>
        <row r="95">
          <cell r="A95">
            <v>640781225</v>
          </cell>
          <cell r="B95" t="str">
            <v>CLINIQUE CARDIOLOGIQUE ARESSY
_x000D_</v>
          </cell>
          <cell r="C95" t="str">
            <v>Privé</v>
          </cell>
          <cell r="D95" t="str">
            <v>NON</v>
          </cell>
          <cell r="E95" t="str">
            <v>NON</v>
          </cell>
          <cell r="F95" t="str">
            <v>OUI</v>
          </cell>
          <cell r="G95" t="str">
            <v>NON</v>
          </cell>
          <cell r="H95" t="str">
            <v>OUI</v>
          </cell>
          <cell r="I95" t="str">
            <v>NON</v>
          </cell>
          <cell r="J95">
            <v>194</v>
          </cell>
          <cell r="K95">
            <v>147</v>
          </cell>
          <cell r="L95">
            <v>147</v>
          </cell>
          <cell r="M95">
            <v>2</v>
          </cell>
          <cell r="N95">
            <v>45</v>
          </cell>
          <cell r="O95">
            <v>0</v>
          </cell>
          <cell r="P95">
            <v>0</v>
          </cell>
          <cell r="Q95">
            <v>0</v>
          </cell>
          <cell r="R95">
            <v>0</v>
          </cell>
          <cell r="S95">
            <v>0</v>
          </cell>
          <cell r="T95">
            <v>0</v>
          </cell>
          <cell r="U95">
            <v>0.86</v>
          </cell>
          <cell r="V95">
            <v>0</v>
          </cell>
          <cell r="W95">
            <v>0</v>
          </cell>
          <cell r="X95">
            <v>1.2</v>
          </cell>
          <cell r="Y95"/>
          <cell r="Z95"/>
          <cell r="AA95"/>
          <cell r="AB95" t="str">
            <v>Oui</v>
          </cell>
          <cell r="AC95" t="str">
            <v>Non</v>
          </cell>
          <cell r="AD95" t="str">
            <v>Non</v>
          </cell>
          <cell r="AE95"/>
          <cell r="AF95" t="str">
            <v>CL &gt;100 LP</v>
          </cell>
        </row>
        <row r="96">
          <cell r="A96">
            <v>640780821</v>
          </cell>
          <cell r="B96" t="str">
            <v xml:space="preserve"> CENTRE HOSPITALIER D'OLORON STE MARIE
_x000D_</v>
          </cell>
          <cell r="C96" t="str">
            <v>Public</v>
          </cell>
          <cell r="D96" t="str">
            <v>OUI</v>
          </cell>
          <cell r="E96" t="str">
            <v>NON</v>
          </cell>
          <cell r="F96" t="str">
            <v>OUI</v>
          </cell>
          <cell r="G96" t="str">
            <v>OUI</v>
          </cell>
          <cell r="H96" t="str">
            <v>OUI</v>
          </cell>
          <cell r="I96" t="str">
            <v>OUI - ASSOCIE</v>
          </cell>
          <cell r="J96">
            <v>243</v>
          </cell>
          <cell r="K96">
            <v>168</v>
          </cell>
          <cell r="L96">
            <v>158</v>
          </cell>
          <cell r="M96">
            <v>10</v>
          </cell>
          <cell r="N96">
            <v>19</v>
          </cell>
          <cell r="O96">
            <v>0</v>
          </cell>
          <cell r="P96">
            <v>0</v>
          </cell>
          <cell r="Q96">
            <v>56</v>
          </cell>
          <cell r="R96">
            <v>0</v>
          </cell>
          <cell r="S96">
            <v>0</v>
          </cell>
          <cell r="T96">
            <v>0</v>
          </cell>
          <cell r="U96">
            <v>2</v>
          </cell>
          <cell r="V96">
            <v>0.2</v>
          </cell>
          <cell r="W96">
            <v>0.3</v>
          </cell>
          <cell r="X96">
            <v>7.4</v>
          </cell>
          <cell r="Y96"/>
          <cell r="Z96"/>
          <cell r="AA96" t="str">
            <v>Oui</v>
          </cell>
          <cell r="AB96" t="str">
            <v>Oui</v>
          </cell>
          <cell r="AC96" t="str">
            <v>Non</v>
          </cell>
          <cell r="AD96" t="str">
            <v>Oui</v>
          </cell>
          <cell r="AE96"/>
          <cell r="AF96" t="str">
            <v>CH &lt;300 LP</v>
          </cell>
        </row>
        <row r="97">
          <cell r="A97">
            <v>640780623</v>
          </cell>
          <cell r="B97" t="str">
            <v>CENTRE MEDICAL ANNIE ENIA
_x000D_</v>
          </cell>
          <cell r="C97" t="str">
            <v>Privé</v>
          </cell>
          <cell r="D97" t="str">
            <v>NON</v>
          </cell>
          <cell r="E97" t="str">
            <v>NON</v>
          </cell>
          <cell r="F97" t="str">
            <v>OUI</v>
          </cell>
          <cell r="G97" t="str">
            <v>NON</v>
          </cell>
          <cell r="H97" t="str">
            <v>NON</v>
          </cell>
          <cell r="I97" t="str">
            <v>NON</v>
          </cell>
          <cell r="J97">
            <v>70</v>
          </cell>
          <cell r="K97">
            <v>10</v>
          </cell>
          <cell r="L97">
            <v>10</v>
          </cell>
          <cell r="M97">
            <v>0</v>
          </cell>
          <cell r="N97">
            <v>60</v>
          </cell>
          <cell r="O97">
            <v>0</v>
          </cell>
          <cell r="P97">
            <v>0</v>
          </cell>
          <cell r="Q97">
            <v>0</v>
          </cell>
          <cell r="R97">
            <v>0</v>
          </cell>
          <cell r="S97">
            <v>0</v>
          </cell>
          <cell r="T97">
            <v>0</v>
          </cell>
          <cell r="U97">
            <v>0.97</v>
          </cell>
          <cell r="V97">
            <v>0</v>
          </cell>
          <cell r="W97">
            <v>0</v>
          </cell>
          <cell r="X97">
            <v>1.19</v>
          </cell>
          <cell r="Y97"/>
          <cell r="Z97"/>
          <cell r="AA97"/>
          <cell r="AB97" t="str">
            <v>Oui</v>
          </cell>
          <cell r="AC97" t="str">
            <v>Non</v>
          </cell>
          <cell r="AD97" t="str">
            <v>Non</v>
          </cell>
          <cell r="AE97"/>
          <cell r="AF97" t="str">
            <v>CL &lt;100 LP</v>
          </cell>
        </row>
        <row r="98">
          <cell r="A98">
            <v>640789699</v>
          </cell>
          <cell r="B98" t="str">
            <v>SANTE SERVICE BAYONNE-HAD
_x000D_</v>
          </cell>
          <cell r="C98" t="str">
            <v>Privé</v>
          </cell>
          <cell r="D98" t="str">
            <v>NON</v>
          </cell>
          <cell r="E98" t="str">
            <v>NON</v>
          </cell>
          <cell r="F98" t="str">
            <v>NON</v>
          </cell>
          <cell r="G98" t="str">
            <v>NON</v>
          </cell>
          <cell r="H98" t="str">
            <v>NON</v>
          </cell>
          <cell r="I98" t="str">
            <v>NON</v>
          </cell>
          <cell r="J98">
            <v>0</v>
          </cell>
          <cell r="K98">
            <v>0</v>
          </cell>
          <cell r="L98">
            <v>0</v>
          </cell>
          <cell r="M98">
            <v>0</v>
          </cell>
          <cell r="N98">
            <v>0</v>
          </cell>
          <cell r="O98">
            <v>0</v>
          </cell>
          <cell r="P98">
            <v>100</v>
          </cell>
          <cell r="Q98">
            <v>0</v>
          </cell>
          <cell r="R98">
            <v>0</v>
          </cell>
          <cell r="S98">
            <v>0</v>
          </cell>
          <cell r="T98">
            <v>0</v>
          </cell>
          <cell r="U98">
            <v>0</v>
          </cell>
          <cell r="V98">
            <v>0</v>
          </cell>
          <cell r="W98">
            <v>0</v>
          </cell>
          <cell r="X98">
            <v>0</v>
          </cell>
          <cell r="Y98" t="str">
            <v>Oui</v>
          </cell>
          <cell r="Z98"/>
          <cell r="AA98"/>
          <cell r="AB98" t="str">
            <v>Oui</v>
          </cell>
          <cell r="AC98" t="str">
            <v>Non</v>
          </cell>
          <cell r="AD98" t="str">
            <v>Non</v>
          </cell>
          <cell r="AE98"/>
          <cell r="AF98"/>
        </row>
        <row r="99">
          <cell r="A99">
            <v>640780813</v>
          </cell>
          <cell r="B99" t="str">
            <v>Hopital Orthez
_x000D_Retour V2 RAE</v>
          </cell>
          <cell r="C99" t="str">
            <v>Public</v>
          </cell>
          <cell r="D99" t="str">
            <v>OUI</v>
          </cell>
          <cell r="E99" t="str">
            <v>NON</v>
          </cell>
          <cell r="F99" t="str">
            <v>OUI</v>
          </cell>
          <cell r="G99" t="str">
            <v>OUI</v>
          </cell>
          <cell r="H99" t="str">
            <v>OUI</v>
          </cell>
          <cell r="I99" t="str">
            <v>OUI - ASSOCIE</v>
          </cell>
          <cell r="J99">
            <v>166</v>
          </cell>
          <cell r="K99">
            <v>73</v>
          </cell>
          <cell r="L99">
            <v>67</v>
          </cell>
          <cell r="M99">
            <v>6</v>
          </cell>
          <cell r="N99">
            <v>38</v>
          </cell>
          <cell r="O99">
            <v>0</v>
          </cell>
          <cell r="P99">
            <v>30</v>
          </cell>
          <cell r="Q99">
            <v>55</v>
          </cell>
          <cell r="R99">
            <v>0</v>
          </cell>
          <cell r="S99">
            <v>0</v>
          </cell>
          <cell r="T99">
            <v>6</v>
          </cell>
          <cell r="U99">
            <v>2.8</v>
          </cell>
          <cell r="V99">
            <v>0</v>
          </cell>
          <cell r="W99">
            <v>0</v>
          </cell>
          <cell r="X99">
            <v>4</v>
          </cell>
          <cell r="Y99"/>
          <cell r="Z99"/>
          <cell r="AA99" t="str">
            <v>Oui</v>
          </cell>
          <cell r="AB99" t="str">
            <v>Oui</v>
          </cell>
          <cell r="AC99" t="str">
            <v>Non</v>
          </cell>
          <cell r="AD99" t="str">
            <v>Non</v>
          </cell>
          <cell r="AE99" t="str">
            <v>Oui</v>
          </cell>
          <cell r="AF99" t="str">
            <v>CH &lt;300 LP</v>
          </cell>
        </row>
        <row r="100">
          <cell r="A100">
            <v>640780417</v>
          </cell>
          <cell r="B100" t="str">
            <v>CH COTE BASQUE
_x000D_</v>
          </cell>
          <cell r="C100" t="str">
            <v>Public</v>
          </cell>
          <cell r="D100" t="str">
            <v>OUI</v>
          </cell>
          <cell r="E100" t="str">
            <v>NON</v>
          </cell>
          <cell r="F100" t="str">
            <v>OUI</v>
          </cell>
          <cell r="G100" t="str">
            <v>OUI</v>
          </cell>
          <cell r="H100" t="str">
            <v>OUI</v>
          </cell>
          <cell r="I100" t="str">
            <v>OUI - AUTORISE</v>
          </cell>
          <cell r="J100">
            <v>774</v>
          </cell>
          <cell r="K100">
            <v>476</v>
          </cell>
          <cell r="L100">
            <v>441</v>
          </cell>
          <cell r="M100">
            <v>35</v>
          </cell>
          <cell r="N100">
            <v>70</v>
          </cell>
          <cell r="O100">
            <v>185</v>
          </cell>
          <cell r="P100">
            <v>6</v>
          </cell>
          <cell r="Q100">
            <v>150</v>
          </cell>
          <cell r="R100">
            <v>23</v>
          </cell>
          <cell r="S100">
            <v>13</v>
          </cell>
          <cell r="T100">
            <v>33</v>
          </cell>
          <cell r="U100">
            <v>9</v>
          </cell>
          <cell r="V100">
            <v>0</v>
          </cell>
          <cell r="W100">
            <v>1.5</v>
          </cell>
          <cell r="X100">
            <v>18.100000000000001</v>
          </cell>
          <cell r="Y100"/>
          <cell r="Z100"/>
          <cell r="AA100" t="str">
            <v>Oui</v>
          </cell>
          <cell r="AB100" t="str">
            <v>Oui</v>
          </cell>
          <cell r="AC100" t="str">
            <v>Non</v>
          </cell>
          <cell r="AD100" t="str">
            <v>Oui</v>
          </cell>
          <cell r="AE100" t="str">
            <v>Oui</v>
          </cell>
          <cell r="AF100" t="str">
            <v>CH &gt;300 LP</v>
          </cell>
        </row>
        <row r="101">
          <cell r="A101">
            <v>640780557</v>
          </cell>
          <cell r="B101" t="str">
            <v>CENTRE MEDICAL TOKI EDER
_x000D_</v>
          </cell>
          <cell r="C101" t="str">
            <v>ESPIC</v>
          </cell>
          <cell r="D101" t="str">
            <v>NON</v>
          </cell>
          <cell r="E101" t="str">
            <v>NON</v>
          </cell>
          <cell r="F101" t="str">
            <v>OUI</v>
          </cell>
          <cell r="G101" t="str">
            <v>NON</v>
          </cell>
          <cell r="H101" t="str">
            <v>NON</v>
          </cell>
          <cell r="I101" t="str">
            <v>NON</v>
          </cell>
          <cell r="J101">
            <v>151</v>
          </cell>
          <cell r="K101">
            <v>7</v>
          </cell>
          <cell r="L101">
            <v>7</v>
          </cell>
          <cell r="M101">
            <v>0</v>
          </cell>
          <cell r="N101">
            <v>144</v>
          </cell>
          <cell r="O101">
            <v>0</v>
          </cell>
          <cell r="P101">
            <v>0</v>
          </cell>
          <cell r="Q101">
            <v>0</v>
          </cell>
          <cell r="R101">
            <v>0</v>
          </cell>
          <cell r="S101">
            <v>0</v>
          </cell>
          <cell r="T101">
            <v>0</v>
          </cell>
          <cell r="U101">
            <v>0.86</v>
          </cell>
          <cell r="V101">
            <v>0</v>
          </cell>
          <cell r="W101">
            <v>0</v>
          </cell>
          <cell r="X101">
            <v>0.52</v>
          </cell>
          <cell r="Y101"/>
          <cell r="Z101"/>
          <cell r="AA101"/>
          <cell r="AB101" t="str">
            <v>Oui</v>
          </cell>
          <cell r="AC101" t="str">
            <v>Non</v>
          </cell>
          <cell r="AD101" t="str">
            <v>Non</v>
          </cell>
          <cell r="AE101"/>
          <cell r="AF101" t="str">
            <v>CH &lt;300 LP</v>
          </cell>
        </row>
        <row r="102">
          <cell r="A102">
            <v>640780268</v>
          </cell>
          <cell r="B102" t="str">
            <v>CLINIQUE DELAY
_x000D_</v>
          </cell>
          <cell r="C102" t="str">
            <v>Privé</v>
          </cell>
          <cell r="D102" t="str">
            <v>NON</v>
          </cell>
          <cell r="E102" t="str">
            <v>NON</v>
          </cell>
          <cell r="F102" t="str">
            <v>OUI</v>
          </cell>
          <cell r="G102" t="str">
            <v>NON</v>
          </cell>
          <cell r="H102" t="str">
            <v>OUI</v>
          </cell>
          <cell r="I102" t="str">
            <v>NON</v>
          </cell>
          <cell r="J102">
            <v>33</v>
          </cell>
          <cell r="K102">
            <v>33</v>
          </cell>
          <cell r="L102">
            <v>28</v>
          </cell>
          <cell r="M102">
            <v>5</v>
          </cell>
          <cell r="N102">
            <v>0</v>
          </cell>
          <cell r="O102">
            <v>0</v>
          </cell>
          <cell r="P102">
            <v>0</v>
          </cell>
          <cell r="Q102">
            <v>0</v>
          </cell>
          <cell r="R102">
            <v>34</v>
          </cell>
          <cell r="S102">
            <v>0</v>
          </cell>
          <cell r="T102">
            <v>0</v>
          </cell>
          <cell r="U102">
            <v>1.8</v>
          </cell>
          <cell r="V102">
            <v>0</v>
          </cell>
          <cell r="W102">
            <v>0</v>
          </cell>
          <cell r="X102">
            <v>3.6</v>
          </cell>
          <cell r="Y102"/>
          <cell r="Z102"/>
          <cell r="AA102"/>
          <cell r="AB102" t="str">
            <v>Oui</v>
          </cell>
          <cell r="AC102" t="str">
            <v>Non</v>
          </cell>
          <cell r="AD102" t="str">
            <v>Oui</v>
          </cell>
          <cell r="AE102"/>
          <cell r="AF102" t="str">
            <v>CL &lt;100 LP</v>
          </cell>
        </row>
        <row r="103">
          <cell r="A103">
            <v>640017612</v>
          </cell>
          <cell r="B103" t="str">
            <v>NEPHROCARE BEARN - CENTRE DIALYSE DU BEARN
_x000D_</v>
          </cell>
          <cell r="C103" t="str">
            <v>Privé</v>
          </cell>
          <cell r="D103" t="str">
            <v>NON</v>
          </cell>
          <cell r="E103" t="str">
            <v>NON</v>
          </cell>
          <cell r="F103" t="str">
            <v>OUI</v>
          </cell>
          <cell r="G103" t="str">
            <v>NON</v>
          </cell>
          <cell r="H103" t="str">
            <v>NON</v>
          </cell>
          <cell r="I103" t="str">
            <v>NON</v>
          </cell>
          <cell r="J103">
            <v>0</v>
          </cell>
          <cell r="K103">
            <v>0</v>
          </cell>
          <cell r="L103">
            <v>0</v>
          </cell>
          <cell r="M103">
            <v>0</v>
          </cell>
          <cell r="N103">
            <v>0</v>
          </cell>
          <cell r="O103">
            <v>0</v>
          </cell>
          <cell r="P103">
            <v>0</v>
          </cell>
          <cell r="Q103">
            <v>0</v>
          </cell>
          <cell r="R103">
            <v>70</v>
          </cell>
          <cell r="S103">
            <v>0</v>
          </cell>
          <cell r="T103">
            <v>0</v>
          </cell>
          <cell r="U103">
            <v>0.67</v>
          </cell>
          <cell r="V103">
            <v>0</v>
          </cell>
          <cell r="W103">
            <v>0</v>
          </cell>
          <cell r="X103">
            <v>0</v>
          </cell>
          <cell r="Y103"/>
          <cell r="Z103" t="str">
            <v>Oui</v>
          </cell>
          <cell r="AA103"/>
          <cell r="AB103" t="str">
            <v>Oui</v>
          </cell>
          <cell r="AC103" t="str">
            <v>Non</v>
          </cell>
          <cell r="AD103" t="str">
            <v>Non</v>
          </cell>
          <cell r="AE103"/>
          <cell r="AF103"/>
        </row>
        <row r="104">
          <cell r="A104">
            <v>640781290</v>
          </cell>
          <cell r="B104" t="str">
            <v>CENTRE HOSPITALIER DE PAU
_x000D_</v>
          </cell>
          <cell r="C104" t="str">
            <v>Public</v>
          </cell>
          <cell r="D104" t="str">
            <v>OUI</v>
          </cell>
          <cell r="E104" t="str">
            <v>NON</v>
          </cell>
          <cell r="F104" t="str">
            <v>OUI</v>
          </cell>
          <cell r="G104" t="str">
            <v>OUI</v>
          </cell>
          <cell r="H104" t="str">
            <v>OUI</v>
          </cell>
          <cell r="I104" t="str">
            <v>OUI - AUTORISE</v>
          </cell>
          <cell r="J104">
            <v>776</v>
          </cell>
          <cell r="K104">
            <v>570</v>
          </cell>
          <cell r="L104">
            <v>486</v>
          </cell>
          <cell r="M104">
            <v>84</v>
          </cell>
          <cell r="N104">
            <v>135</v>
          </cell>
          <cell r="O104">
            <v>0</v>
          </cell>
          <cell r="P104">
            <v>46</v>
          </cell>
          <cell r="Q104">
            <v>80</v>
          </cell>
          <cell r="R104">
            <v>0</v>
          </cell>
          <cell r="S104">
            <v>14</v>
          </cell>
          <cell r="T104">
            <v>30</v>
          </cell>
          <cell r="U104">
            <v>6.75</v>
          </cell>
          <cell r="V104">
            <v>0.5</v>
          </cell>
          <cell r="W104">
            <v>1.25</v>
          </cell>
          <cell r="X104">
            <v>18.07</v>
          </cell>
          <cell r="Y104"/>
          <cell r="Z104"/>
          <cell r="AA104" t="str">
            <v>Oui</v>
          </cell>
          <cell r="AB104" t="str">
            <v>Oui</v>
          </cell>
          <cell r="AC104" t="str">
            <v>Non</v>
          </cell>
          <cell r="AD104" t="str">
            <v>Oui</v>
          </cell>
          <cell r="AE104" t="str">
            <v>Oui</v>
          </cell>
          <cell r="AF104" t="str">
            <v>CH &gt;300 LP</v>
          </cell>
        </row>
        <row r="105">
          <cell r="A105">
            <v>640018206</v>
          </cell>
          <cell r="B105" t="str">
            <v>CAPIO CLINIQUE BELHARRA
_x000D_</v>
          </cell>
          <cell r="C105" t="str">
            <v>Privé</v>
          </cell>
          <cell r="D105" t="str">
            <v>OUI</v>
          </cell>
          <cell r="E105" t="str">
            <v>NON</v>
          </cell>
          <cell r="F105" t="str">
            <v>OUI</v>
          </cell>
          <cell r="G105" t="str">
            <v>OUI</v>
          </cell>
          <cell r="H105" t="str">
            <v>OUI</v>
          </cell>
          <cell r="I105" t="str">
            <v>OUI - AUTORISE</v>
          </cell>
          <cell r="J105">
            <v>228</v>
          </cell>
          <cell r="K105">
            <v>228</v>
          </cell>
          <cell r="L105">
            <v>194</v>
          </cell>
          <cell r="M105">
            <v>34</v>
          </cell>
          <cell r="N105">
            <v>0</v>
          </cell>
          <cell r="O105">
            <v>0</v>
          </cell>
          <cell r="P105">
            <v>0</v>
          </cell>
          <cell r="Q105">
            <v>0</v>
          </cell>
          <cell r="R105">
            <v>0</v>
          </cell>
          <cell r="S105">
            <v>0</v>
          </cell>
          <cell r="T105">
            <v>15</v>
          </cell>
          <cell r="U105">
            <v>2</v>
          </cell>
          <cell r="V105">
            <v>0.25</v>
          </cell>
          <cell r="W105">
            <v>0.75</v>
          </cell>
          <cell r="X105">
            <v>12</v>
          </cell>
          <cell r="Y105"/>
          <cell r="Z105"/>
          <cell r="AA105" t="str">
            <v>Oui</v>
          </cell>
          <cell r="AB105" t="str">
            <v>Oui</v>
          </cell>
          <cell r="AC105" t="str">
            <v>Non</v>
          </cell>
          <cell r="AD105" t="str">
            <v>Oui</v>
          </cell>
          <cell r="AE105"/>
          <cell r="AF105" t="str">
            <v>CL &gt;100 LP</v>
          </cell>
        </row>
        <row r="106">
          <cell r="A106">
            <v>640016580</v>
          </cell>
          <cell r="B106" t="str">
            <v>Centre de cardiologie du Pays Basque
_x000D_</v>
          </cell>
          <cell r="C106" t="str">
            <v>Privé</v>
          </cell>
          <cell r="D106" t="str">
            <v>OUI</v>
          </cell>
          <cell r="E106" t="str">
            <v>NON</v>
          </cell>
          <cell r="F106" t="str">
            <v>OUI</v>
          </cell>
          <cell r="G106" t="str">
            <v>OUI</v>
          </cell>
          <cell r="H106" t="str">
            <v>OUI</v>
          </cell>
          <cell r="I106" t="str">
            <v>NON</v>
          </cell>
          <cell r="J106"/>
          <cell r="K106">
            <v>75</v>
          </cell>
          <cell r="L106">
            <v>70</v>
          </cell>
          <cell r="M106">
            <v>5</v>
          </cell>
          <cell r="N106"/>
          <cell r="O106"/>
          <cell r="P106"/>
          <cell r="Q106"/>
          <cell r="R106"/>
          <cell r="S106"/>
          <cell r="T106"/>
          <cell r="U106">
            <v>0.9</v>
          </cell>
          <cell r="V106"/>
          <cell r="W106"/>
          <cell r="X106"/>
          <cell r="Y106"/>
          <cell r="Z106"/>
          <cell r="AA106"/>
          <cell r="AB106" t="str">
            <v>Oui</v>
          </cell>
          <cell r="AC106" t="str">
            <v>Non</v>
          </cell>
          <cell r="AD106" t="str">
            <v>Non</v>
          </cell>
          <cell r="AE106"/>
          <cell r="AF106"/>
        </row>
        <row r="107">
          <cell r="A107">
            <v>640780490</v>
          </cell>
          <cell r="B107" t="str">
            <v>POLYCLINIQUE AGUILERA
_x000D_</v>
          </cell>
          <cell r="C107" t="str">
            <v>Privé</v>
          </cell>
          <cell r="D107" t="str">
            <v>OUI</v>
          </cell>
          <cell r="E107" t="str">
            <v>NON</v>
          </cell>
          <cell r="F107" t="str">
            <v>OUI</v>
          </cell>
          <cell r="G107" t="str">
            <v>OUI</v>
          </cell>
          <cell r="H107" t="str">
            <v>OUI</v>
          </cell>
          <cell r="I107" t="str">
            <v>OUI - AUTORISE</v>
          </cell>
          <cell r="J107">
            <v>125</v>
          </cell>
          <cell r="K107">
            <v>115</v>
          </cell>
          <cell r="L107">
            <v>93</v>
          </cell>
          <cell r="M107">
            <v>22</v>
          </cell>
          <cell r="N107">
            <v>10</v>
          </cell>
          <cell r="O107">
            <v>0</v>
          </cell>
          <cell r="P107">
            <v>0</v>
          </cell>
          <cell r="Q107">
            <v>0</v>
          </cell>
          <cell r="R107">
            <v>0</v>
          </cell>
          <cell r="S107">
            <v>0</v>
          </cell>
          <cell r="T107">
            <v>2</v>
          </cell>
          <cell r="U107">
            <v>1.1000000000000001</v>
          </cell>
          <cell r="V107">
            <v>0</v>
          </cell>
          <cell r="W107">
            <v>0</v>
          </cell>
          <cell r="X107">
            <v>4.16</v>
          </cell>
          <cell r="Y107"/>
          <cell r="Z107"/>
          <cell r="AA107" t="str">
            <v>Oui</v>
          </cell>
          <cell r="AB107" t="str">
            <v>Oui</v>
          </cell>
          <cell r="AC107"/>
          <cell r="AD107" t="str">
            <v>Oui</v>
          </cell>
          <cell r="AE107"/>
          <cell r="AF107" t="str">
            <v>CL &gt;100 LP</v>
          </cell>
        </row>
        <row r="108">
          <cell r="A108">
            <v>640780748</v>
          </cell>
          <cell r="B108" t="str">
            <v xml:space="preserve"> POLYCLINIQUE CÔTE BASQUE SUD
_x000D_</v>
          </cell>
          <cell r="C108" t="str">
            <v>Privé</v>
          </cell>
          <cell r="D108" t="str">
            <v>NON</v>
          </cell>
          <cell r="E108" t="str">
            <v>NON</v>
          </cell>
          <cell r="F108" t="str">
            <v>OUI</v>
          </cell>
          <cell r="G108" t="str">
            <v>OUI</v>
          </cell>
          <cell r="H108" t="str">
            <v>OUI</v>
          </cell>
          <cell r="I108" t="str">
            <v>OUI - AUTORISE</v>
          </cell>
          <cell r="J108">
            <v>101</v>
          </cell>
          <cell r="K108">
            <v>101</v>
          </cell>
          <cell r="L108">
            <v>72</v>
          </cell>
          <cell r="M108">
            <v>29</v>
          </cell>
          <cell r="N108">
            <v>0</v>
          </cell>
          <cell r="O108">
            <v>0</v>
          </cell>
          <cell r="P108">
            <v>0</v>
          </cell>
          <cell r="Q108">
            <v>0</v>
          </cell>
          <cell r="R108">
            <v>0</v>
          </cell>
          <cell r="S108">
            <v>0</v>
          </cell>
          <cell r="T108">
            <v>10</v>
          </cell>
          <cell r="U108">
            <v>2</v>
          </cell>
          <cell r="V108">
            <v>0.2</v>
          </cell>
          <cell r="W108">
            <v>0.5</v>
          </cell>
          <cell r="X108">
            <v>5.26</v>
          </cell>
          <cell r="Y108"/>
          <cell r="Z108"/>
          <cell r="AA108"/>
          <cell r="AB108" t="str">
            <v>Oui</v>
          </cell>
          <cell r="AC108"/>
          <cell r="AD108" t="str">
            <v>Oui</v>
          </cell>
          <cell r="AE108"/>
          <cell r="AF108" t="str">
            <v>CL &gt;100 LP</v>
          </cell>
        </row>
        <row r="109">
          <cell r="A109">
            <v>640017638</v>
          </cell>
          <cell r="B109" t="str">
            <v>CENTRE HOSPITALIER DE SAINT-PALAIS
_x000D_</v>
          </cell>
          <cell r="C109" t="str">
            <v>Public</v>
          </cell>
          <cell r="D109" t="str">
            <v>NON</v>
          </cell>
          <cell r="E109" t="str">
            <v>NON</v>
          </cell>
          <cell r="F109" t="str">
            <v>OUI</v>
          </cell>
          <cell r="G109" t="str">
            <v>OUI</v>
          </cell>
          <cell r="H109" t="str">
            <v>OUI</v>
          </cell>
          <cell r="I109" t="str">
            <v>OUI - ASSOCIE</v>
          </cell>
          <cell r="J109">
            <v>66</v>
          </cell>
          <cell r="K109">
            <v>66</v>
          </cell>
          <cell r="L109">
            <v>62</v>
          </cell>
          <cell r="M109">
            <v>4</v>
          </cell>
          <cell r="N109">
            <v>0</v>
          </cell>
          <cell r="O109">
            <v>0</v>
          </cell>
          <cell r="P109">
            <v>0</v>
          </cell>
          <cell r="Q109">
            <v>0</v>
          </cell>
          <cell r="R109">
            <v>0</v>
          </cell>
          <cell r="S109">
            <v>0</v>
          </cell>
          <cell r="T109">
            <v>3</v>
          </cell>
          <cell r="U109">
            <v>1</v>
          </cell>
          <cell r="V109">
            <v>0</v>
          </cell>
          <cell r="W109">
            <v>0</v>
          </cell>
          <cell r="X109">
            <v>1</v>
          </cell>
          <cell r="Y109"/>
          <cell r="Z109"/>
          <cell r="AA109" t="str">
            <v>Oui</v>
          </cell>
          <cell r="AB109" t="str">
            <v>Oui</v>
          </cell>
          <cell r="AC109"/>
          <cell r="AD109" t="str">
            <v>Oui</v>
          </cell>
          <cell r="AE109"/>
          <cell r="AF109" t="str">
            <v>CH &lt;300 LP</v>
          </cell>
        </row>
        <row r="110">
          <cell r="A110">
            <v>640780987</v>
          </cell>
          <cell r="B110" t="str">
            <v>CLINIQUE LABAT
_x000D_</v>
          </cell>
          <cell r="C110" t="str">
            <v>Privé</v>
          </cell>
          <cell r="D110" t="str">
            <v>NON</v>
          </cell>
          <cell r="E110" t="str">
            <v>NON</v>
          </cell>
          <cell r="F110" t="str">
            <v>OUI</v>
          </cell>
          <cell r="G110" t="str">
            <v>OUI</v>
          </cell>
          <cell r="H110" t="str">
            <v>OUI</v>
          </cell>
          <cell r="I110" t="str">
            <v>NON</v>
          </cell>
          <cell r="J110">
            <v>29</v>
          </cell>
          <cell r="K110">
            <v>29</v>
          </cell>
          <cell r="L110">
            <v>21</v>
          </cell>
          <cell r="M110">
            <v>8</v>
          </cell>
          <cell r="N110">
            <v>0</v>
          </cell>
          <cell r="O110">
            <v>0</v>
          </cell>
          <cell r="P110">
            <v>0</v>
          </cell>
          <cell r="Q110">
            <v>0</v>
          </cell>
          <cell r="R110">
            <v>0</v>
          </cell>
          <cell r="S110">
            <v>0</v>
          </cell>
          <cell r="T110">
            <v>0</v>
          </cell>
          <cell r="U110">
            <v>1</v>
          </cell>
          <cell r="V110">
            <v>0</v>
          </cell>
          <cell r="W110">
            <v>0</v>
          </cell>
          <cell r="X110">
            <v>0.8</v>
          </cell>
          <cell r="Y110"/>
          <cell r="Z110"/>
          <cell r="AA110"/>
          <cell r="AB110" t="str">
            <v>Oui</v>
          </cell>
          <cell r="AC110"/>
          <cell r="AD110" t="str">
            <v>Oui</v>
          </cell>
          <cell r="AE110"/>
          <cell r="AF110" t="str">
            <v>CL &lt;100 LP</v>
          </cell>
        </row>
        <row r="111">
          <cell r="A111">
            <v>640780946</v>
          </cell>
          <cell r="B111" t="str">
            <v>POLYCLINIQUE DE NAVARRE
_x000D_</v>
          </cell>
          <cell r="C111" t="str">
            <v>Privé</v>
          </cell>
          <cell r="D111" t="str">
            <v>OUI</v>
          </cell>
          <cell r="E111" t="str">
            <v>NON</v>
          </cell>
          <cell r="F111" t="str">
            <v>OUI</v>
          </cell>
          <cell r="G111" t="str">
            <v>OUI</v>
          </cell>
          <cell r="H111" t="str">
            <v>OUI</v>
          </cell>
          <cell r="I111" t="str">
            <v>OUI - ASSOCIE</v>
          </cell>
          <cell r="J111">
            <v>218</v>
          </cell>
          <cell r="K111">
            <v>218</v>
          </cell>
          <cell r="L111">
            <v>178</v>
          </cell>
          <cell r="M111">
            <v>40</v>
          </cell>
          <cell r="N111">
            <v>0</v>
          </cell>
          <cell r="O111">
            <v>0</v>
          </cell>
          <cell r="P111">
            <v>0</v>
          </cell>
          <cell r="Q111">
            <v>0</v>
          </cell>
          <cell r="R111">
            <v>0</v>
          </cell>
          <cell r="S111">
            <v>0</v>
          </cell>
          <cell r="T111">
            <v>0</v>
          </cell>
          <cell r="U111">
            <v>1.57</v>
          </cell>
          <cell r="V111">
            <v>0</v>
          </cell>
          <cell r="W111">
            <v>0</v>
          </cell>
          <cell r="X111">
            <v>2.13</v>
          </cell>
          <cell r="Y111"/>
          <cell r="Z111"/>
          <cell r="AA111"/>
          <cell r="AB111" t="str">
            <v>Oui</v>
          </cell>
          <cell r="AC111"/>
          <cell r="AD111" t="str">
            <v>Oui</v>
          </cell>
          <cell r="AE111"/>
          <cell r="AF111" t="str">
            <v>CL &gt;100 LP</v>
          </cell>
        </row>
        <row r="112">
          <cell r="A112">
            <v>640780938</v>
          </cell>
          <cell r="B112" t="str">
            <v>POLYCLINIQUE MARZET
_x000D_</v>
          </cell>
          <cell r="C112" t="str">
            <v>Privé</v>
          </cell>
          <cell r="D112" t="str">
            <v>OUI</v>
          </cell>
          <cell r="E112" t="str">
            <v>NON</v>
          </cell>
          <cell r="F112" t="str">
            <v>OUI</v>
          </cell>
          <cell r="G112" t="str">
            <v>OUI</v>
          </cell>
          <cell r="H112" t="str">
            <v>OUI</v>
          </cell>
          <cell r="I112" t="str">
            <v>OUI - AUTORISE</v>
          </cell>
          <cell r="J112">
            <v>192</v>
          </cell>
          <cell r="K112">
            <v>192</v>
          </cell>
          <cell r="L112">
            <v>140</v>
          </cell>
          <cell r="M112">
            <v>30</v>
          </cell>
          <cell r="N112">
            <v>0</v>
          </cell>
          <cell r="O112">
            <v>0</v>
          </cell>
          <cell r="P112">
            <v>0</v>
          </cell>
          <cell r="Q112">
            <v>0</v>
          </cell>
          <cell r="R112">
            <v>0</v>
          </cell>
          <cell r="S112">
            <v>0</v>
          </cell>
          <cell r="T112">
            <v>20</v>
          </cell>
          <cell r="U112">
            <v>1.81</v>
          </cell>
          <cell r="V112">
            <v>0</v>
          </cell>
          <cell r="W112">
            <v>0</v>
          </cell>
          <cell r="X112">
            <v>5.83</v>
          </cell>
          <cell r="Y112"/>
          <cell r="Z112"/>
          <cell r="AA112"/>
          <cell r="AB112" t="str">
            <v>Oui</v>
          </cell>
          <cell r="AC112"/>
          <cell r="AD112" t="str">
            <v>Oui</v>
          </cell>
          <cell r="AE112"/>
          <cell r="AF112" t="str">
            <v>CL &gt;100 LP</v>
          </cell>
        </row>
        <row r="113">
          <cell r="A113">
            <v>640787156</v>
          </cell>
          <cell r="B113" t="str">
            <v>CLINIQUE FONDATION LURO
_x000D_</v>
          </cell>
          <cell r="C113" t="str">
            <v>Privé</v>
          </cell>
          <cell r="D113" t="str">
            <v>NON</v>
          </cell>
          <cell r="E113" t="str">
            <v>NON</v>
          </cell>
          <cell r="F113" t="str">
            <v>OUI</v>
          </cell>
          <cell r="G113" t="str">
            <v>NON</v>
          </cell>
          <cell r="H113" t="str">
            <v>NON</v>
          </cell>
          <cell r="I113" t="str">
            <v>NON</v>
          </cell>
          <cell r="J113">
            <v>34</v>
          </cell>
          <cell r="K113">
            <v>15</v>
          </cell>
          <cell r="L113">
            <v>14</v>
          </cell>
          <cell r="M113">
            <v>1</v>
          </cell>
          <cell r="N113">
            <v>19</v>
          </cell>
          <cell r="O113">
            <v>0</v>
          </cell>
          <cell r="P113">
            <v>0</v>
          </cell>
          <cell r="Q113">
            <v>0</v>
          </cell>
          <cell r="R113">
            <v>0</v>
          </cell>
          <cell r="S113">
            <v>0</v>
          </cell>
          <cell r="T113">
            <v>0</v>
          </cell>
          <cell r="U113">
            <v>0.5</v>
          </cell>
          <cell r="V113">
            <v>0</v>
          </cell>
          <cell r="W113">
            <v>0</v>
          </cell>
          <cell r="X113">
            <v>0</v>
          </cell>
          <cell r="Y113"/>
          <cell r="Z113"/>
          <cell r="AA113"/>
          <cell r="AB113" t="str">
            <v>Oui</v>
          </cell>
          <cell r="AC113"/>
          <cell r="AD113" t="str">
            <v>Oui</v>
          </cell>
          <cell r="AE113"/>
          <cell r="AF113" t="str">
            <v>CL &lt;100 LP</v>
          </cell>
        </row>
        <row r="114">
          <cell r="A114">
            <v>790017289</v>
          </cell>
          <cell r="B114" t="str">
            <v>HOSP. A DOM. - H.A.D. NORD 79
_x000D_</v>
          </cell>
          <cell r="C114" t="str">
            <v>Privé</v>
          </cell>
          <cell r="D114" t="str">
            <v>NON</v>
          </cell>
          <cell r="E114" t="str">
            <v>NON</v>
          </cell>
          <cell r="F114" t="str">
            <v>NON</v>
          </cell>
          <cell r="G114" t="str">
            <v>NON</v>
          </cell>
          <cell r="H114" t="str">
            <v>NON</v>
          </cell>
          <cell r="I114" t="str">
            <v>NON</v>
          </cell>
          <cell r="J114">
            <v>0</v>
          </cell>
          <cell r="K114">
            <v>0</v>
          </cell>
          <cell r="L114">
            <v>0</v>
          </cell>
          <cell r="M114">
            <v>0</v>
          </cell>
          <cell r="N114">
            <v>0</v>
          </cell>
          <cell r="O114">
            <v>0</v>
          </cell>
          <cell r="P114">
            <v>20</v>
          </cell>
          <cell r="Q114">
            <v>0</v>
          </cell>
          <cell r="R114">
            <v>0</v>
          </cell>
          <cell r="S114">
            <v>0</v>
          </cell>
          <cell r="T114">
            <v>0</v>
          </cell>
          <cell r="U114">
            <v>0</v>
          </cell>
          <cell r="V114">
            <v>0</v>
          </cell>
          <cell r="W114">
            <v>0</v>
          </cell>
          <cell r="X114">
            <v>0</v>
          </cell>
          <cell r="Y114" t="str">
            <v>Oui</v>
          </cell>
          <cell r="Z114"/>
          <cell r="AA114"/>
          <cell r="AB114" t="str">
            <v>Oui</v>
          </cell>
          <cell r="AC114" t="str">
            <v>Non</v>
          </cell>
          <cell r="AD114" t="str">
            <v>Non</v>
          </cell>
          <cell r="AE114"/>
          <cell r="AF114"/>
        </row>
        <row r="115">
          <cell r="A115">
            <v>790000012</v>
          </cell>
          <cell r="B115" t="str">
            <v>CENTRE HOSPITAL. DE NIORT
_x000D_</v>
          </cell>
          <cell r="C115" t="str">
            <v>Public</v>
          </cell>
          <cell r="D115" t="str">
            <v>OUI</v>
          </cell>
          <cell r="E115" t="str">
            <v>NON</v>
          </cell>
          <cell r="F115" t="str">
            <v>OUI</v>
          </cell>
          <cell r="G115" t="str">
            <v>OUI</v>
          </cell>
          <cell r="H115" t="str">
            <v>OUI</v>
          </cell>
          <cell r="I115" t="str">
            <v>OUI - AUTORISE</v>
          </cell>
          <cell r="J115">
            <v>1128</v>
          </cell>
          <cell r="K115">
            <v>564</v>
          </cell>
          <cell r="L115">
            <v>501</v>
          </cell>
          <cell r="M115">
            <v>63</v>
          </cell>
          <cell r="N115">
            <v>101</v>
          </cell>
          <cell r="O115">
            <v>349</v>
          </cell>
          <cell r="P115">
            <v>33</v>
          </cell>
          <cell r="Q115">
            <v>71</v>
          </cell>
          <cell r="R115">
            <v>22</v>
          </cell>
          <cell r="S115">
            <v>16</v>
          </cell>
          <cell r="T115">
            <v>21</v>
          </cell>
          <cell r="U115">
            <v>9</v>
          </cell>
          <cell r="V115">
            <v>0.5</v>
          </cell>
          <cell r="W115">
            <v>1.5</v>
          </cell>
          <cell r="X115">
            <v>20.5</v>
          </cell>
          <cell r="Y115"/>
          <cell r="Z115"/>
          <cell r="AA115" t="str">
            <v>Oui</v>
          </cell>
          <cell r="AB115" t="str">
            <v>Oui</v>
          </cell>
          <cell r="AC115" t="str">
            <v>Non</v>
          </cell>
          <cell r="AD115" t="str">
            <v>Oui</v>
          </cell>
          <cell r="AE115" t="str">
            <v>Oui</v>
          </cell>
          <cell r="AF115" t="str">
            <v>CH &gt;300 LP</v>
          </cell>
        </row>
        <row r="116">
          <cell r="A116">
            <v>790006654</v>
          </cell>
          <cell r="B116" t="str">
            <v>CTRE HOSPIT. NORD DEUX-SEVRES
_x000D_</v>
          </cell>
          <cell r="C116" t="str">
            <v>Public</v>
          </cell>
          <cell r="D116" t="str">
            <v>OUI</v>
          </cell>
          <cell r="E116" t="str">
            <v>NON</v>
          </cell>
          <cell r="F116" t="str">
            <v>OUI</v>
          </cell>
          <cell r="G116" t="str">
            <v>OUI</v>
          </cell>
          <cell r="H116" t="str">
            <v>OUI</v>
          </cell>
          <cell r="I116" t="str">
            <v>OUI - AUTORISE</v>
          </cell>
          <cell r="J116">
            <v>617</v>
          </cell>
          <cell r="K116">
            <v>291</v>
          </cell>
          <cell r="L116">
            <v>261</v>
          </cell>
          <cell r="M116">
            <v>30</v>
          </cell>
          <cell r="N116">
            <v>108</v>
          </cell>
          <cell r="O116">
            <v>133</v>
          </cell>
          <cell r="P116">
            <v>0</v>
          </cell>
          <cell r="Q116">
            <v>85</v>
          </cell>
          <cell r="R116">
            <v>0</v>
          </cell>
          <cell r="S116">
            <v>0</v>
          </cell>
          <cell r="T116">
            <v>0</v>
          </cell>
          <cell r="U116">
            <v>5</v>
          </cell>
          <cell r="V116">
            <v>0.15</v>
          </cell>
          <cell r="W116">
            <v>0.5</v>
          </cell>
          <cell r="X116">
            <v>12.8</v>
          </cell>
          <cell r="Y116"/>
          <cell r="Z116"/>
          <cell r="AA116" t="str">
            <v>Oui</v>
          </cell>
          <cell r="AB116" t="str">
            <v>Oui</v>
          </cell>
          <cell r="AC116"/>
          <cell r="AD116" t="str">
            <v>Oui</v>
          </cell>
          <cell r="AE116" t="str">
            <v>Oui</v>
          </cell>
          <cell r="AF116" t="str">
            <v>CH &gt;300 LP</v>
          </cell>
        </row>
        <row r="117">
          <cell r="A117">
            <v>790009948</v>
          </cell>
          <cell r="B117" t="str">
            <v>Polyclinique Inkermann
_x000D_</v>
          </cell>
          <cell r="C117" t="str">
            <v>Privé</v>
          </cell>
          <cell r="D117" t="str">
            <v>NON</v>
          </cell>
          <cell r="E117" t="str">
            <v>NON</v>
          </cell>
          <cell r="F117" t="str">
            <v>OUI</v>
          </cell>
          <cell r="G117" t="str">
            <v>OUI</v>
          </cell>
          <cell r="H117" t="str">
            <v>OUI</v>
          </cell>
          <cell r="I117" t="str">
            <v>OUI - ASSOCIE</v>
          </cell>
          <cell r="J117">
            <v>187</v>
          </cell>
          <cell r="K117">
            <v>187</v>
          </cell>
          <cell r="L117">
            <v>153</v>
          </cell>
          <cell r="M117">
            <v>34</v>
          </cell>
          <cell r="N117">
            <v>0</v>
          </cell>
          <cell r="O117">
            <v>0</v>
          </cell>
          <cell r="P117">
            <v>0</v>
          </cell>
          <cell r="Q117">
            <v>0</v>
          </cell>
          <cell r="R117">
            <v>0</v>
          </cell>
          <cell r="S117">
            <v>0</v>
          </cell>
          <cell r="T117">
            <v>0</v>
          </cell>
          <cell r="U117">
            <v>1</v>
          </cell>
          <cell r="V117">
            <v>1</v>
          </cell>
          <cell r="W117">
            <v>0</v>
          </cell>
          <cell r="X117">
            <v>4</v>
          </cell>
          <cell r="Y117"/>
          <cell r="Z117"/>
          <cell r="AA117"/>
          <cell r="AB117" t="str">
            <v>Oui</v>
          </cell>
          <cell r="AC117"/>
          <cell r="AD117"/>
          <cell r="AE117"/>
          <cell r="AF117" t="str">
            <v>CL &gt;100 LP</v>
          </cell>
        </row>
        <row r="118">
          <cell r="A118">
            <v>860013382</v>
          </cell>
          <cell r="B118" t="str">
            <v>GROUPE HOSPITALIER NORD-VIENNE
_x000D_</v>
          </cell>
          <cell r="C118" t="str">
            <v>Public</v>
          </cell>
          <cell r="D118" t="str">
            <v>OUI</v>
          </cell>
          <cell r="E118" t="str">
            <v>NON</v>
          </cell>
          <cell r="F118" t="str">
            <v>OUI</v>
          </cell>
          <cell r="G118" t="str">
            <v>OUI</v>
          </cell>
          <cell r="H118" t="str">
            <v>OUI</v>
          </cell>
          <cell r="I118" t="str">
            <v>OUI - AUTORISE</v>
          </cell>
          <cell r="J118">
            <v>429</v>
          </cell>
          <cell r="K118">
            <v>255</v>
          </cell>
          <cell r="L118">
            <v>228</v>
          </cell>
          <cell r="M118">
            <v>27</v>
          </cell>
          <cell r="N118">
            <v>84</v>
          </cell>
          <cell r="O118">
            <v>0</v>
          </cell>
          <cell r="P118">
            <v>27</v>
          </cell>
          <cell r="Q118">
            <v>90</v>
          </cell>
          <cell r="R118">
            <v>0</v>
          </cell>
          <cell r="S118">
            <v>0</v>
          </cell>
          <cell r="T118">
            <v>0</v>
          </cell>
          <cell r="U118">
            <v>5.79</v>
          </cell>
          <cell r="V118">
            <v>0.2</v>
          </cell>
          <cell r="W118">
            <v>0.1</v>
          </cell>
          <cell r="X118">
            <v>10.75</v>
          </cell>
          <cell r="Y118"/>
          <cell r="Z118"/>
          <cell r="AA118" t="str">
            <v>Oui</v>
          </cell>
          <cell r="AB118" t="str">
            <v>Oui</v>
          </cell>
          <cell r="AC118" t="str">
            <v>Non</v>
          </cell>
          <cell r="AD118" t="str">
            <v>Oui</v>
          </cell>
          <cell r="AE118" t="str">
            <v>Oui</v>
          </cell>
          <cell r="AF118" t="str">
            <v>CH &gt;300 LP</v>
          </cell>
        </row>
        <row r="119">
          <cell r="A119">
            <v>860000348</v>
          </cell>
          <cell r="B119" t="str">
            <v>AURA POITOU-CHARENTES
_x000D_</v>
          </cell>
          <cell r="C119" t="str">
            <v>Privé</v>
          </cell>
          <cell r="D119" t="str">
            <v>NON</v>
          </cell>
          <cell r="E119" t="str">
            <v>NON</v>
          </cell>
          <cell r="F119" t="str">
            <v>OUI</v>
          </cell>
          <cell r="G119" t="str">
            <v>NON</v>
          </cell>
          <cell r="H119" t="str">
            <v>NON</v>
          </cell>
          <cell r="I119" t="str">
            <v>NON</v>
          </cell>
          <cell r="J119">
            <v>0</v>
          </cell>
          <cell r="K119">
            <v>0</v>
          </cell>
          <cell r="L119">
            <v>0</v>
          </cell>
          <cell r="M119">
            <v>0</v>
          </cell>
          <cell r="N119">
            <v>0</v>
          </cell>
          <cell r="O119">
            <v>0</v>
          </cell>
          <cell r="P119">
            <v>0</v>
          </cell>
          <cell r="Q119">
            <v>0</v>
          </cell>
          <cell r="R119">
            <v>100</v>
          </cell>
          <cell r="S119">
            <v>0</v>
          </cell>
          <cell r="T119">
            <v>0</v>
          </cell>
          <cell r="U119">
            <v>1</v>
          </cell>
          <cell r="V119">
            <v>0</v>
          </cell>
          <cell r="W119">
            <v>0</v>
          </cell>
          <cell r="X119">
            <v>0</v>
          </cell>
          <cell r="Y119"/>
          <cell r="Z119" t="str">
            <v>Oui</v>
          </cell>
          <cell r="AA119"/>
          <cell r="AB119" t="str">
            <v>Oui</v>
          </cell>
          <cell r="AC119" t="str">
            <v>Non</v>
          </cell>
          <cell r="AD119" t="str">
            <v>Non</v>
          </cell>
          <cell r="AE119"/>
          <cell r="AF119"/>
        </row>
        <row r="120">
          <cell r="A120">
            <v>860780311</v>
          </cell>
          <cell r="B120" t="str">
            <v>CLINIQUE DE CHATELLERAULT
_x000D_</v>
          </cell>
          <cell r="C120" t="str">
            <v>Privé</v>
          </cell>
          <cell r="D120" t="str">
            <v>NON</v>
          </cell>
          <cell r="E120" t="str">
            <v>NON</v>
          </cell>
          <cell r="F120" t="str">
            <v>OUI</v>
          </cell>
          <cell r="G120" t="str">
            <v>OUI</v>
          </cell>
          <cell r="H120" t="str">
            <v>OUI</v>
          </cell>
          <cell r="I120" t="str">
            <v>NON</v>
          </cell>
          <cell r="J120">
            <v>111</v>
          </cell>
          <cell r="K120">
            <v>111</v>
          </cell>
          <cell r="L120">
            <v>86</v>
          </cell>
          <cell r="M120">
            <v>25</v>
          </cell>
          <cell r="N120">
            <v>0</v>
          </cell>
          <cell r="O120">
            <v>0</v>
          </cell>
          <cell r="P120">
            <v>0</v>
          </cell>
          <cell r="Q120">
            <v>0</v>
          </cell>
          <cell r="R120">
            <v>0</v>
          </cell>
          <cell r="S120">
            <v>0</v>
          </cell>
          <cell r="T120">
            <v>0</v>
          </cell>
          <cell r="U120">
            <v>1</v>
          </cell>
          <cell r="V120">
            <v>1</v>
          </cell>
          <cell r="W120">
            <v>0</v>
          </cell>
          <cell r="X120">
            <v>1.8</v>
          </cell>
          <cell r="Y120"/>
          <cell r="Z120"/>
          <cell r="AA120"/>
          <cell r="AB120" t="str">
            <v>Oui</v>
          </cell>
          <cell r="AC120" t="str">
            <v>Non</v>
          </cell>
          <cell r="AD120" t="str">
            <v>Oui</v>
          </cell>
          <cell r="AE120"/>
          <cell r="AF120" t="str">
            <v>CL &gt;100 LP</v>
          </cell>
        </row>
        <row r="121">
          <cell r="A121">
            <v>860010321</v>
          </cell>
          <cell r="B121" t="str">
            <v>POLYCLINIQUE DE POITIERS
_x000D_</v>
          </cell>
          <cell r="C121" t="str">
            <v>Privé</v>
          </cell>
          <cell r="D121" t="str">
            <v>NON</v>
          </cell>
          <cell r="E121" t="str">
            <v>NON</v>
          </cell>
          <cell r="F121" t="str">
            <v>OUI</v>
          </cell>
          <cell r="G121" t="str">
            <v>OUI</v>
          </cell>
          <cell r="H121" t="str">
            <v>OUI</v>
          </cell>
          <cell r="I121" t="str">
            <v>NON</v>
          </cell>
          <cell r="J121">
            <v>214</v>
          </cell>
          <cell r="K121">
            <v>214</v>
          </cell>
          <cell r="L121">
            <v>170</v>
          </cell>
          <cell r="M121">
            <v>44</v>
          </cell>
          <cell r="N121">
            <v>0</v>
          </cell>
          <cell r="O121">
            <v>0</v>
          </cell>
          <cell r="P121">
            <v>0</v>
          </cell>
          <cell r="Q121">
            <v>0</v>
          </cell>
          <cell r="R121">
            <v>0</v>
          </cell>
          <cell r="S121">
            <v>0</v>
          </cell>
          <cell r="T121">
            <v>0</v>
          </cell>
          <cell r="U121">
            <v>1.6</v>
          </cell>
          <cell r="V121">
            <v>0</v>
          </cell>
          <cell r="W121">
            <v>0</v>
          </cell>
          <cell r="X121">
            <v>3.01</v>
          </cell>
          <cell r="Y121"/>
          <cell r="Z121"/>
          <cell r="AA121"/>
          <cell r="AB121" t="str">
            <v>Oui</v>
          </cell>
          <cell r="AC121"/>
          <cell r="AD121" t="str">
            <v>Oui</v>
          </cell>
          <cell r="AE121"/>
          <cell r="AF121" t="str">
            <v>CL &gt;100 LP</v>
          </cell>
        </row>
        <row r="122">
          <cell r="A122">
            <v>860013077</v>
          </cell>
          <cell r="B122" t="str">
            <v>CTRE HOSP. REGIONAL DE POITIERS
_x000D_</v>
          </cell>
          <cell r="C122" t="str">
            <v>Public</v>
          </cell>
          <cell r="D122" t="str">
            <v>OUI</v>
          </cell>
          <cell r="E122" t="str">
            <v>NON</v>
          </cell>
          <cell r="F122" t="str">
            <v>OUI</v>
          </cell>
          <cell r="G122" t="str">
            <v>OUI</v>
          </cell>
          <cell r="H122" t="str">
            <v>OUI</v>
          </cell>
          <cell r="I122" t="str">
            <v>OUI - AUTORISE</v>
          </cell>
          <cell r="J122">
            <v>1941</v>
          </cell>
          <cell r="K122">
            <v>1291</v>
          </cell>
          <cell r="L122">
            <v>1117</v>
          </cell>
          <cell r="M122">
            <v>174</v>
          </cell>
          <cell r="N122">
            <v>204</v>
          </cell>
          <cell r="O122">
            <v>0</v>
          </cell>
          <cell r="P122">
            <v>25</v>
          </cell>
          <cell r="Q122">
            <v>146</v>
          </cell>
          <cell r="R122">
            <v>19</v>
          </cell>
          <cell r="S122">
            <v>96</v>
          </cell>
          <cell r="T122">
            <v>51</v>
          </cell>
          <cell r="U122">
            <v>22.58</v>
          </cell>
          <cell r="V122">
            <v>1.1000000000000001</v>
          </cell>
          <cell r="W122">
            <v>1.5</v>
          </cell>
          <cell r="X122">
            <v>30.23</v>
          </cell>
          <cell r="Y122"/>
          <cell r="Z122"/>
          <cell r="AA122"/>
          <cell r="AB122" t="str">
            <v>Oui</v>
          </cell>
          <cell r="AC122"/>
          <cell r="AD122" t="str">
            <v>Oui</v>
          </cell>
          <cell r="AE122" t="str">
            <v>Oui</v>
          </cell>
          <cell r="AF122" t="str">
            <v>CHR-CHU</v>
          </cell>
        </row>
        <row r="123">
          <cell r="A123">
            <v>860008929</v>
          </cell>
          <cell r="B123" t="str">
            <v>SAS H.A.D. DE POITIERS
_x000D_</v>
          </cell>
          <cell r="C123" t="str">
            <v>Privé</v>
          </cell>
          <cell r="D123" t="str">
            <v>NON</v>
          </cell>
          <cell r="E123" t="str">
            <v>NON</v>
          </cell>
          <cell r="F123" t="str">
            <v>OUI</v>
          </cell>
          <cell r="G123" t="str">
            <v>NON</v>
          </cell>
          <cell r="H123" t="str">
            <v>NON</v>
          </cell>
          <cell r="I123" t="str">
            <v>NON</v>
          </cell>
          <cell r="J123">
            <v>0</v>
          </cell>
          <cell r="K123">
            <v>0</v>
          </cell>
          <cell r="L123">
            <v>0</v>
          </cell>
          <cell r="M123">
            <v>0</v>
          </cell>
          <cell r="N123">
            <v>0</v>
          </cell>
          <cell r="O123">
            <v>0</v>
          </cell>
          <cell r="P123">
            <v>40</v>
          </cell>
          <cell r="Q123">
            <v>0</v>
          </cell>
          <cell r="R123">
            <v>0</v>
          </cell>
          <cell r="S123">
            <v>0</v>
          </cell>
          <cell r="T123">
            <v>0</v>
          </cell>
          <cell r="U123">
            <v>0.5</v>
          </cell>
          <cell r="V123">
            <v>0</v>
          </cell>
          <cell r="W123">
            <v>0</v>
          </cell>
          <cell r="X123">
            <v>0.3</v>
          </cell>
          <cell r="Y123" t="str">
            <v>Oui</v>
          </cell>
          <cell r="Z123"/>
          <cell r="AA123"/>
          <cell r="AB123" t="str">
            <v>Oui</v>
          </cell>
          <cell r="AC123"/>
          <cell r="AD123"/>
          <cell r="AE123"/>
          <cell r="AF123"/>
        </row>
        <row r="124">
          <cell r="A124">
            <v>860780568</v>
          </cell>
          <cell r="B124" t="str">
            <v>CLINIQUE DU FIEF DE GRIMOIRE
_x000D_</v>
          </cell>
          <cell r="C124" t="str">
            <v>Privé</v>
          </cell>
          <cell r="D124" t="str">
            <v>NON</v>
          </cell>
          <cell r="E124" t="str">
            <v>NON</v>
          </cell>
          <cell r="F124" t="str">
            <v>OUI</v>
          </cell>
          <cell r="G124" t="str">
            <v>OUI</v>
          </cell>
          <cell r="H124" t="str">
            <v>OUI</v>
          </cell>
          <cell r="I124" t="str">
            <v>OUI</v>
          </cell>
          <cell r="J124">
            <v>70</v>
          </cell>
          <cell r="K124">
            <v>70</v>
          </cell>
          <cell r="L124">
            <v>49</v>
          </cell>
          <cell r="M124">
            <v>21</v>
          </cell>
          <cell r="N124">
            <v>0</v>
          </cell>
          <cell r="O124">
            <v>0</v>
          </cell>
          <cell r="P124">
            <v>0</v>
          </cell>
          <cell r="Q124">
            <v>0</v>
          </cell>
          <cell r="R124">
            <v>0</v>
          </cell>
          <cell r="S124">
            <v>0</v>
          </cell>
          <cell r="T124">
            <v>0</v>
          </cell>
          <cell r="U124">
            <v>0.8</v>
          </cell>
          <cell r="V124">
            <v>0</v>
          </cell>
          <cell r="W124">
            <v>0</v>
          </cell>
          <cell r="X124">
            <v>0.6</v>
          </cell>
          <cell r="Y124"/>
          <cell r="Z124"/>
          <cell r="AA124"/>
          <cell r="AB124" t="str">
            <v>Oui</v>
          </cell>
          <cell r="AC124"/>
          <cell r="AD124" t="str">
            <v>Oui</v>
          </cell>
          <cell r="AE124"/>
          <cell r="AF124" t="str">
            <v>CL &lt;100 LP</v>
          </cell>
        </row>
        <row r="125">
          <cell r="A125">
            <v>870000031</v>
          </cell>
          <cell r="B125" t="str">
            <v>CH J. BOUTARD ST YRIEIX
_x000D_</v>
          </cell>
          <cell r="C125" t="str">
            <v>Public</v>
          </cell>
          <cell r="D125" t="str">
            <v>OUI</v>
          </cell>
          <cell r="E125" t="str">
            <v>OUI</v>
          </cell>
          <cell r="F125" t="str">
            <v>OUI</v>
          </cell>
          <cell r="G125" t="str">
            <v>OUI</v>
          </cell>
          <cell r="H125" t="str">
            <v>OUI</v>
          </cell>
          <cell r="I125" t="str">
            <v>OUI - ASSOCIE</v>
          </cell>
          <cell r="J125">
            <v>153</v>
          </cell>
          <cell r="K125">
            <v>76</v>
          </cell>
          <cell r="L125">
            <v>72</v>
          </cell>
          <cell r="M125">
            <v>4</v>
          </cell>
          <cell r="N125">
            <v>37</v>
          </cell>
          <cell r="O125">
            <v>0</v>
          </cell>
          <cell r="P125">
            <v>0</v>
          </cell>
          <cell r="Q125">
            <v>40</v>
          </cell>
          <cell r="R125">
            <v>0</v>
          </cell>
          <cell r="S125">
            <v>0</v>
          </cell>
          <cell r="T125">
            <v>0</v>
          </cell>
          <cell r="U125">
            <v>2.2000000000000002</v>
          </cell>
          <cell r="V125">
            <v>0</v>
          </cell>
          <cell r="W125">
            <v>0</v>
          </cell>
          <cell r="X125">
            <v>4</v>
          </cell>
          <cell r="Y125"/>
          <cell r="Z125"/>
          <cell r="AA125" t="str">
            <v>Oui</v>
          </cell>
          <cell r="AB125" t="str">
            <v>Oui</v>
          </cell>
          <cell r="AC125" t="str">
            <v>Non</v>
          </cell>
          <cell r="AD125" t="str">
            <v>Non</v>
          </cell>
          <cell r="AE125" t="str">
            <v>Oui</v>
          </cell>
          <cell r="AF125" t="str">
            <v>CH &lt;300 LP</v>
          </cell>
        </row>
        <row r="126">
          <cell r="A126">
            <v>870000700</v>
          </cell>
          <cell r="B126" t="str">
            <v>ALURAD
_x000D_</v>
          </cell>
          <cell r="C126" t="str">
            <v>Privé</v>
          </cell>
          <cell r="D126" t="str">
            <v>NON</v>
          </cell>
          <cell r="E126" t="str">
            <v>NON</v>
          </cell>
          <cell r="F126" t="str">
            <v>OUI</v>
          </cell>
          <cell r="G126" t="str">
            <v>NON</v>
          </cell>
          <cell r="H126" t="str">
            <v>NON</v>
          </cell>
          <cell r="I126" t="str">
            <v>NON</v>
          </cell>
          <cell r="J126">
            <v>0</v>
          </cell>
          <cell r="K126">
            <v>0</v>
          </cell>
          <cell r="L126">
            <v>0</v>
          </cell>
          <cell r="M126">
            <v>0</v>
          </cell>
          <cell r="N126">
            <v>0</v>
          </cell>
          <cell r="O126">
            <v>0</v>
          </cell>
          <cell r="P126">
            <v>0</v>
          </cell>
          <cell r="Q126">
            <v>0</v>
          </cell>
          <cell r="R126">
            <v>89</v>
          </cell>
          <cell r="S126">
            <v>0</v>
          </cell>
          <cell r="T126">
            <v>0</v>
          </cell>
          <cell r="U126">
            <v>1.07</v>
          </cell>
          <cell r="V126">
            <v>0</v>
          </cell>
          <cell r="W126">
            <v>0</v>
          </cell>
          <cell r="X126">
            <v>2</v>
          </cell>
          <cell r="Y126"/>
          <cell r="Z126" t="str">
            <v>Oui</v>
          </cell>
          <cell r="AA126"/>
          <cell r="AB126" t="str">
            <v>Oui</v>
          </cell>
          <cell r="AC126" t="str">
            <v>Non</v>
          </cell>
          <cell r="AD126" t="str">
            <v>Non</v>
          </cell>
          <cell r="AE126"/>
          <cell r="AF126"/>
        </row>
        <row r="127">
          <cell r="A127">
            <v>870014248</v>
          </cell>
          <cell r="B127" t="str">
            <v>CH INTERCOMMUNAL MONTS ET BARRAGES ST LEONARD
_x000D_</v>
          </cell>
          <cell r="C127" t="str">
            <v>Public</v>
          </cell>
          <cell r="D127" t="str">
            <v>NON</v>
          </cell>
          <cell r="E127" t="str">
            <v>NON</v>
          </cell>
          <cell r="F127" t="str">
            <v>OUI</v>
          </cell>
          <cell r="G127" t="str">
            <v>NON</v>
          </cell>
          <cell r="H127" t="str">
            <v>NON</v>
          </cell>
          <cell r="I127" t="str">
            <v>NON</v>
          </cell>
          <cell r="J127">
            <v>73</v>
          </cell>
          <cell r="K127">
            <v>8</v>
          </cell>
          <cell r="L127">
            <v>8</v>
          </cell>
          <cell r="M127">
            <v>0</v>
          </cell>
          <cell r="N127">
            <v>35</v>
          </cell>
          <cell r="O127">
            <v>0</v>
          </cell>
          <cell r="P127">
            <v>0</v>
          </cell>
          <cell r="Q127">
            <v>30</v>
          </cell>
          <cell r="R127">
            <v>0</v>
          </cell>
          <cell r="S127">
            <v>0</v>
          </cell>
          <cell r="T127">
            <v>0</v>
          </cell>
          <cell r="U127">
            <v>2.5</v>
          </cell>
          <cell r="V127">
            <v>0</v>
          </cell>
          <cell r="W127">
            <v>0</v>
          </cell>
          <cell r="X127">
            <v>0</v>
          </cell>
          <cell r="Y127"/>
          <cell r="Z127"/>
          <cell r="AA127"/>
          <cell r="AB127" t="str">
            <v>Oui</v>
          </cell>
          <cell r="AC127" t="str">
            <v>Non</v>
          </cell>
          <cell r="AD127" t="str">
            <v>Non</v>
          </cell>
          <cell r="AE127"/>
          <cell r="AF127" t="str">
            <v>CH &lt;300 LP</v>
          </cell>
        </row>
        <row r="128">
          <cell r="A128">
            <v>870014503</v>
          </cell>
          <cell r="B128" t="str">
            <v>HOPITAL INTERCOMMUNAL DU HAUT LIMOUSIN
_x000D_</v>
          </cell>
          <cell r="C128" t="str">
            <v>Public</v>
          </cell>
          <cell r="D128" t="str">
            <v>NON</v>
          </cell>
          <cell r="E128" t="str">
            <v>NON</v>
          </cell>
          <cell r="F128" t="str">
            <v>OUI</v>
          </cell>
          <cell r="G128" t="str">
            <v>OUI</v>
          </cell>
          <cell r="H128" t="str">
            <v>NON</v>
          </cell>
          <cell r="I128" t="str">
            <v>NON</v>
          </cell>
          <cell r="J128">
            <v>193</v>
          </cell>
          <cell r="K128">
            <v>49</v>
          </cell>
          <cell r="L128">
            <v>47</v>
          </cell>
          <cell r="M128">
            <v>2</v>
          </cell>
          <cell r="N128">
            <v>60</v>
          </cell>
          <cell r="O128">
            <v>0</v>
          </cell>
          <cell r="P128">
            <v>0</v>
          </cell>
          <cell r="Q128">
            <v>84</v>
          </cell>
          <cell r="R128">
            <v>0</v>
          </cell>
          <cell r="S128">
            <v>0</v>
          </cell>
          <cell r="T128">
            <v>0</v>
          </cell>
          <cell r="U128">
            <v>2</v>
          </cell>
          <cell r="V128">
            <v>0</v>
          </cell>
          <cell r="W128">
            <v>0</v>
          </cell>
          <cell r="X128">
            <v>4</v>
          </cell>
          <cell r="Y128"/>
          <cell r="Z128"/>
          <cell r="AA128"/>
          <cell r="AB128" t="str">
            <v>Oui</v>
          </cell>
          <cell r="AC128" t="str">
            <v>Non</v>
          </cell>
          <cell r="AD128" t="str">
            <v>Non</v>
          </cell>
          <cell r="AE128"/>
          <cell r="AF128" t="str">
            <v>CH &lt;300 LP</v>
          </cell>
        </row>
        <row r="129">
          <cell r="A129">
            <v>870000023</v>
          </cell>
          <cell r="B129" t="str">
            <v>CENTRE HOSPITALIER SAINT JUNIEN
_x000D_</v>
          </cell>
          <cell r="C129" t="str">
            <v>Public</v>
          </cell>
          <cell r="D129" t="str">
            <v>OUI</v>
          </cell>
          <cell r="E129" t="str">
            <v>NON</v>
          </cell>
          <cell r="F129" t="str">
            <v>OUI</v>
          </cell>
          <cell r="G129" t="str">
            <v>OUI</v>
          </cell>
          <cell r="H129" t="str">
            <v>OUI</v>
          </cell>
          <cell r="I129" t="str">
            <v>OUI - ASSOCIE</v>
          </cell>
          <cell r="J129">
            <v>243</v>
          </cell>
          <cell r="K129">
            <v>123</v>
          </cell>
          <cell r="L129">
            <v>109</v>
          </cell>
          <cell r="M129">
            <v>14</v>
          </cell>
          <cell r="N129">
            <v>60</v>
          </cell>
          <cell r="O129">
            <v>0</v>
          </cell>
          <cell r="P129">
            <v>0</v>
          </cell>
          <cell r="Q129">
            <v>60</v>
          </cell>
          <cell r="R129">
            <v>0</v>
          </cell>
          <cell r="S129">
            <v>0</v>
          </cell>
          <cell r="T129">
            <v>0</v>
          </cell>
          <cell r="U129">
            <v>2.87</v>
          </cell>
          <cell r="V129">
            <v>0.5</v>
          </cell>
          <cell r="W129">
            <v>0.6</v>
          </cell>
          <cell r="X129">
            <v>5.79</v>
          </cell>
          <cell r="Y129"/>
          <cell r="Z129"/>
          <cell r="AA129" t="str">
            <v>Oui</v>
          </cell>
          <cell r="AB129" t="str">
            <v>Oui</v>
          </cell>
          <cell r="AC129" t="str">
            <v>Non</v>
          </cell>
          <cell r="AD129" t="str">
            <v>Oui</v>
          </cell>
          <cell r="AE129"/>
          <cell r="AF129" t="str">
            <v>CH &lt;300 LP</v>
          </cell>
        </row>
        <row r="130">
          <cell r="A130">
            <v>870004231</v>
          </cell>
          <cell r="B130" t="str">
            <v>H A D SANTE SERVICE LIMOUSIN LIMOGES
_x000D_</v>
          </cell>
          <cell r="C130" t="str">
            <v>ESPIC</v>
          </cell>
          <cell r="D130" t="str">
            <v>NON</v>
          </cell>
          <cell r="E130" t="str">
            <v>NON</v>
          </cell>
          <cell r="F130" t="str">
            <v>NON</v>
          </cell>
          <cell r="G130" t="str">
            <v>OUI</v>
          </cell>
          <cell r="H130" t="str">
            <v>NON</v>
          </cell>
          <cell r="I130" t="str">
            <v>OUI - ASSOCIE</v>
          </cell>
          <cell r="J130">
            <v>0</v>
          </cell>
          <cell r="K130">
            <v>0</v>
          </cell>
          <cell r="L130">
            <v>0</v>
          </cell>
          <cell r="M130">
            <v>0</v>
          </cell>
          <cell r="N130">
            <v>0</v>
          </cell>
          <cell r="O130">
            <v>0</v>
          </cell>
          <cell r="P130">
            <v>60</v>
          </cell>
          <cell r="Q130">
            <v>0</v>
          </cell>
          <cell r="R130">
            <v>0</v>
          </cell>
          <cell r="S130">
            <v>0</v>
          </cell>
          <cell r="T130">
            <v>0</v>
          </cell>
          <cell r="U130">
            <v>0</v>
          </cell>
          <cell r="V130">
            <v>0</v>
          </cell>
          <cell r="W130">
            <v>0</v>
          </cell>
          <cell r="X130">
            <v>0</v>
          </cell>
          <cell r="Y130" t="str">
            <v>Oui</v>
          </cell>
          <cell r="Z130"/>
          <cell r="AA130"/>
          <cell r="AB130" t="str">
            <v>Oui</v>
          </cell>
          <cell r="AC130" t="str">
            <v>Non</v>
          </cell>
          <cell r="AD130" t="str">
            <v>Oui</v>
          </cell>
          <cell r="AE130"/>
          <cell r="AF130"/>
        </row>
        <row r="131">
          <cell r="A131">
            <v>870000015</v>
          </cell>
          <cell r="B131" t="str">
            <v>C H U DE LIMOGES
_x000D_</v>
          </cell>
          <cell r="C131" t="str">
            <v>Public</v>
          </cell>
          <cell r="D131" t="str">
            <v>OUI</v>
          </cell>
          <cell r="E131" t="str">
            <v>OUI</v>
          </cell>
          <cell r="F131" t="str">
            <v>OUI</v>
          </cell>
          <cell r="G131" t="str">
            <v>OUI</v>
          </cell>
          <cell r="H131" t="str">
            <v>OUI</v>
          </cell>
          <cell r="I131" t="str">
            <v>OUI - AUTORISE</v>
          </cell>
          <cell r="J131">
            <v>1611</v>
          </cell>
          <cell r="K131">
            <v>1056</v>
          </cell>
          <cell r="L131">
            <v>936</v>
          </cell>
          <cell r="M131">
            <v>106</v>
          </cell>
          <cell r="N131">
            <v>275</v>
          </cell>
          <cell r="O131">
            <v>0</v>
          </cell>
          <cell r="P131">
            <v>40</v>
          </cell>
          <cell r="Q131">
            <v>248</v>
          </cell>
          <cell r="R131">
            <v>32</v>
          </cell>
          <cell r="S131">
            <v>51</v>
          </cell>
          <cell r="T131">
            <v>19</v>
          </cell>
          <cell r="U131"/>
          <cell r="V131"/>
          <cell r="W131"/>
          <cell r="X131"/>
          <cell r="Y131"/>
          <cell r="Z131"/>
          <cell r="AA131" t="str">
            <v>Oui</v>
          </cell>
          <cell r="AB131" t="str">
            <v>Oui</v>
          </cell>
          <cell r="AC131" t="str">
            <v>Non</v>
          </cell>
          <cell r="AD131" t="str">
            <v>Oui</v>
          </cell>
          <cell r="AE131" t="str">
            <v>Oui</v>
          </cell>
          <cell r="AF131" t="str">
            <v>CHR-CHU</v>
          </cell>
        </row>
        <row r="132">
          <cell r="A132">
            <v>870017415</v>
          </cell>
          <cell r="B132" t="str">
            <v>Polyclinique de Limoges - Site EMAILLEURS
_x000D_</v>
          </cell>
          <cell r="C132" t="str">
            <v>Privé</v>
          </cell>
          <cell r="D132" t="str">
            <v>NON</v>
          </cell>
          <cell r="E132" t="str">
            <v>NON</v>
          </cell>
          <cell r="F132" t="str">
            <v>OUI</v>
          </cell>
          <cell r="G132" t="str">
            <v>OUI</v>
          </cell>
          <cell r="H132" t="str">
            <v>OUI</v>
          </cell>
          <cell r="I132" t="str">
            <v>NON</v>
          </cell>
          <cell r="J132">
            <v>142</v>
          </cell>
          <cell r="K132">
            <v>142</v>
          </cell>
          <cell r="L132">
            <v>116</v>
          </cell>
          <cell r="M132">
            <v>26</v>
          </cell>
          <cell r="N132">
            <v>0</v>
          </cell>
          <cell r="O132">
            <v>0</v>
          </cell>
          <cell r="P132">
            <v>0</v>
          </cell>
          <cell r="Q132">
            <v>0</v>
          </cell>
          <cell r="R132">
            <v>0</v>
          </cell>
          <cell r="S132">
            <v>0</v>
          </cell>
          <cell r="T132">
            <v>0</v>
          </cell>
          <cell r="U132">
            <v>1.35</v>
          </cell>
          <cell r="V132">
            <v>0</v>
          </cell>
          <cell r="W132">
            <v>0</v>
          </cell>
          <cell r="X132">
            <v>2.4900000000000002</v>
          </cell>
          <cell r="Y132"/>
          <cell r="Z132"/>
          <cell r="AA132"/>
          <cell r="AB132" t="str">
            <v>Oui</v>
          </cell>
          <cell r="AC132"/>
          <cell r="AD132"/>
          <cell r="AE132"/>
          <cell r="AF132" t="str">
            <v>CL &gt;100 LP</v>
          </cell>
        </row>
        <row r="133">
          <cell r="A133">
            <v>870017415</v>
          </cell>
          <cell r="B133" t="str">
            <v>Polyclinique de Limoges - Site Chénieux
_x000D_</v>
          </cell>
          <cell r="C133" t="str">
            <v>Privé</v>
          </cell>
          <cell r="D133" t="str">
            <v>NON</v>
          </cell>
          <cell r="E133" t="str">
            <v>NON</v>
          </cell>
          <cell r="F133" t="str">
            <v>OUI</v>
          </cell>
          <cell r="G133" t="str">
            <v>OUI</v>
          </cell>
          <cell r="H133" t="str">
            <v>OUI</v>
          </cell>
          <cell r="I133" t="str">
            <v>OUI - AUTORISE</v>
          </cell>
          <cell r="J133">
            <v>404</v>
          </cell>
          <cell r="K133">
            <v>404</v>
          </cell>
          <cell r="L133">
            <v>355</v>
          </cell>
          <cell r="M133">
            <v>49</v>
          </cell>
          <cell r="N133">
            <v>0</v>
          </cell>
          <cell r="O133">
            <v>0</v>
          </cell>
          <cell r="P133">
            <v>0</v>
          </cell>
          <cell r="Q133">
            <v>0</v>
          </cell>
          <cell r="R133">
            <v>0</v>
          </cell>
          <cell r="S133">
            <v>29</v>
          </cell>
          <cell r="T133">
            <v>15</v>
          </cell>
          <cell r="U133">
            <v>4.25</v>
          </cell>
          <cell r="V133">
            <v>0.5</v>
          </cell>
          <cell r="W133">
            <v>1.5</v>
          </cell>
          <cell r="X133">
            <v>10</v>
          </cell>
          <cell r="Y133"/>
          <cell r="Z133"/>
          <cell r="AA133" t="str">
            <v>Oui</v>
          </cell>
          <cell r="AB133" t="str">
            <v>Oui</v>
          </cell>
          <cell r="AC133"/>
          <cell r="AD133"/>
          <cell r="AE133"/>
          <cell r="AF133" t="str">
            <v>CL &gt;100 LP</v>
          </cell>
        </row>
      </sheetData>
      <sheetData sheetId="4"/>
      <sheetData sheetId="5"/>
      <sheetData sheetId="6">
        <row r="1">
          <cell r="M1" t="str">
            <v>FINESS CAQES</v>
          </cell>
          <cell r="N1" t="str">
            <v>N° finess juridique CNAMTS</v>
          </cell>
          <cell r="P1" t="str">
            <v>N° finess juridique CNAMTS</v>
          </cell>
          <cell r="Q1" t="str">
            <v>Catégorie d'etb pour analyse statistique</v>
          </cell>
        </row>
        <row r="2">
          <cell r="M2">
            <v>160000121</v>
          </cell>
          <cell r="N2">
            <v>16000012</v>
          </cell>
          <cell r="P2">
            <v>16000012</v>
          </cell>
          <cell r="Q2" t="str">
            <v>ex HL</v>
          </cell>
        </row>
        <row r="3">
          <cell r="M3">
            <v>160000451</v>
          </cell>
          <cell r="N3">
            <v>16000045</v>
          </cell>
          <cell r="P3">
            <v>16000045</v>
          </cell>
          <cell r="Q3" t="str">
            <v>CH</v>
          </cell>
        </row>
        <row r="4">
          <cell r="M4">
            <v>160000485</v>
          </cell>
          <cell r="N4">
            <v>16000048</v>
          </cell>
          <cell r="P4">
            <v>16000048</v>
          </cell>
          <cell r="Q4" t="str">
            <v>CH</v>
          </cell>
        </row>
        <row r="5">
          <cell r="M5">
            <v>160000493</v>
          </cell>
          <cell r="N5">
            <v>16000049</v>
          </cell>
          <cell r="P5">
            <v>16000049</v>
          </cell>
          <cell r="Q5" t="str">
            <v>CH</v>
          </cell>
        </row>
        <row r="6">
          <cell r="M6">
            <v>160000501</v>
          </cell>
          <cell r="N6">
            <v>16000050</v>
          </cell>
          <cell r="P6">
            <v>16000050</v>
          </cell>
          <cell r="Q6" t="str">
            <v>PSY</v>
          </cell>
        </row>
        <row r="7">
          <cell r="M7">
            <v>160000519</v>
          </cell>
          <cell r="N7">
            <v>16000051</v>
          </cell>
          <cell r="P7">
            <v>16000051</v>
          </cell>
          <cell r="Q7" t="str">
            <v>ex HL</v>
          </cell>
        </row>
        <row r="8">
          <cell r="M8">
            <v>160001574</v>
          </cell>
          <cell r="N8">
            <v>16000157</v>
          </cell>
          <cell r="P8">
            <v>16000157</v>
          </cell>
          <cell r="Q8" t="str">
            <v>SSR</v>
          </cell>
        </row>
        <row r="9">
          <cell r="M9">
            <v>160006037</v>
          </cell>
          <cell r="N9">
            <v>16000603</v>
          </cell>
          <cell r="P9">
            <v>16000603</v>
          </cell>
          <cell r="Q9" t="str">
            <v>CH</v>
          </cell>
        </row>
        <row r="10">
          <cell r="M10">
            <v>160014411</v>
          </cell>
          <cell r="N10">
            <v>16001441</v>
          </cell>
          <cell r="P10">
            <v>16001441</v>
          </cell>
          <cell r="Q10" t="str">
            <v>CH</v>
          </cell>
        </row>
        <row r="11">
          <cell r="M11">
            <v>170017321</v>
          </cell>
          <cell r="N11">
            <v>17001732</v>
          </cell>
          <cell r="P11">
            <v>17001732</v>
          </cell>
          <cell r="Q11" t="str">
            <v>SSR</v>
          </cell>
        </row>
        <row r="12">
          <cell r="M12">
            <v>170024194</v>
          </cell>
          <cell r="N12">
            <v>17002327</v>
          </cell>
          <cell r="P12">
            <v>17002327</v>
          </cell>
          <cell r="Q12" t="str">
            <v>CH</v>
          </cell>
        </row>
        <row r="13">
          <cell r="M13">
            <v>170780050</v>
          </cell>
          <cell r="N13">
            <v>17078005</v>
          </cell>
          <cell r="P13">
            <v>17078005</v>
          </cell>
          <cell r="Q13" t="str">
            <v>CH</v>
          </cell>
        </row>
        <row r="14">
          <cell r="M14">
            <v>170024194</v>
          </cell>
          <cell r="N14">
            <v>17078011</v>
          </cell>
          <cell r="P14">
            <v>17078011</v>
          </cell>
          <cell r="Q14" t="str">
            <v>SSR</v>
          </cell>
        </row>
        <row r="15">
          <cell r="M15">
            <v>170780142</v>
          </cell>
          <cell r="N15">
            <v>17078014</v>
          </cell>
          <cell r="P15">
            <v>17078014</v>
          </cell>
          <cell r="Q15" t="str">
            <v>ex HL</v>
          </cell>
        </row>
        <row r="16">
          <cell r="M16">
            <v>170780167</v>
          </cell>
          <cell r="N16">
            <v>17078016</v>
          </cell>
          <cell r="P16">
            <v>17078016</v>
          </cell>
          <cell r="Q16" t="str">
            <v>CH</v>
          </cell>
        </row>
        <row r="17">
          <cell r="M17">
            <v>170780175</v>
          </cell>
          <cell r="N17">
            <v>17078017</v>
          </cell>
          <cell r="P17">
            <v>17078017</v>
          </cell>
          <cell r="Q17" t="str">
            <v>CH</v>
          </cell>
        </row>
        <row r="18">
          <cell r="M18">
            <v>170780191</v>
          </cell>
          <cell r="N18">
            <v>17078019</v>
          </cell>
          <cell r="P18">
            <v>17078019</v>
          </cell>
          <cell r="Q18" t="str">
            <v>CH</v>
          </cell>
        </row>
        <row r="19">
          <cell r="M19">
            <v>170780209</v>
          </cell>
          <cell r="N19">
            <v>17078020</v>
          </cell>
          <cell r="P19">
            <v>17078020</v>
          </cell>
          <cell r="Q19" t="str">
            <v>ex HL</v>
          </cell>
        </row>
        <row r="20">
          <cell r="M20">
            <v>170780225</v>
          </cell>
          <cell r="N20">
            <v>17078022</v>
          </cell>
          <cell r="P20">
            <v>17078022</v>
          </cell>
          <cell r="Q20" t="str">
            <v>CH</v>
          </cell>
        </row>
        <row r="21">
          <cell r="M21">
            <v>170780266</v>
          </cell>
          <cell r="N21">
            <v>17078026</v>
          </cell>
          <cell r="P21">
            <v>17078026</v>
          </cell>
          <cell r="Q21" t="str">
            <v>CH</v>
          </cell>
        </row>
        <row r="22">
          <cell r="M22">
            <v>190000042</v>
          </cell>
          <cell r="N22">
            <v>19000004</v>
          </cell>
          <cell r="P22">
            <v>19000004</v>
          </cell>
          <cell r="Q22" t="str">
            <v>CH</v>
          </cell>
        </row>
        <row r="23">
          <cell r="M23">
            <v>190000059</v>
          </cell>
          <cell r="N23">
            <v>19000005</v>
          </cell>
          <cell r="P23">
            <v>19000005</v>
          </cell>
          <cell r="Q23" t="str">
            <v>CH</v>
          </cell>
        </row>
        <row r="24">
          <cell r="M24">
            <v>190000067</v>
          </cell>
          <cell r="N24">
            <v>19000006</v>
          </cell>
          <cell r="P24">
            <v>19000006</v>
          </cell>
          <cell r="Q24" t="str">
            <v>ex HL</v>
          </cell>
        </row>
        <row r="25">
          <cell r="M25">
            <v>190000075</v>
          </cell>
          <cell r="N25">
            <v>19000007</v>
          </cell>
          <cell r="P25">
            <v>19000007</v>
          </cell>
          <cell r="Q25" t="str">
            <v>CH</v>
          </cell>
        </row>
        <row r="26">
          <cell r="M26">
            <v>190000117</v>
          </cell>
          <cell r="N26">
            <v>19000011</v>
          </cell>
          <cell r="P26">
            <v>19000011</v>
          </cell>
          <cell r="Q26" t="str">
            <v>PSY</v>
          </cell>
        </row>
        <row r="27">
          <cell r="M27">
            <v>190002519</v>
          </cell>
          <cell r="N27">
            <v>19000251</v>
          </cell>
          <cell r="P27">
            <v>19000251</v>
          </cell>
          <cell r="Q27" t="str">
            <v>SSR-USLD</v>
          </cell>
        </row>
        <row r="28">
          <cell r="M28">
            <v>190000042</v>
          </cell>
          <cell r="N28">
            <v>19001011</v>
          </cell>
          <cell r="P28">
            <v>19001011</v>
          </cell>
          <cell r="Q28"/>
        </row>
        <row r="29">
          <cell r="M29">
            <v>230780041</v>
          </cell>
          <cell r="N29">
            <v>23078004</v>
          </cell>
          <cell r="P29">
            <v>23078004</v>
          </cell>
          <cell r="Q29" t="str">
            <v>CH</v>
          </cell>
        </row>
        <row r="30">
          <cell r="M30">
            <v>230780058</v>
          </cell>
          <cell r="N30">
            <v>23078005</v>
          </cell>
          <cell r="P30">
            <v>23078005</v>
          </cell>
          <cell r="Q30" t="str">
            <v>SSR-USLD</v>
          </cell>
        </row>
        <row r="31">
          <cell r="M31">
            <v>230780066</v>
          </cell>
          <cell r="N31">
            <v>23078006</v>
          </cell>
          <cell r="P31">
            <v>23078006</v>
          </cell>
          <cell r="Q31" t="str">
            <v>CH</v>
          </cell>
        </row>
        <row r="32">
          <cell r="M32">
            <v>230780074</v>
          </cell>
          <cell r="N32">
            <v>23078007</v>
          </cell>
          <cell r="P32">
            <v>23078007</v>
          </cell>
          <cell r="Q32" t="str">
            <v>PSY</v>
          </cell>
        </row>
        <row r="33">
          <cell r="M33">
            <v>230780512</v>
          </cell>
          <cell r="N33">
            <v>23078051</v>
          </cell>
          <cell r="P33">
            <v>23078051</v>
          </cell>
          <cell r="Q33" t="str">
            <v>SSR-USLD</v>
          </cell>
        </row>
        <row r="34">
          <cell r="M34">
            <v>230780520</v>
          </cell>
          <cell r="N34">
            <v>23078052</v>
          </cell>
          <cell r="P34">
            <v>23078052</v>
          </cell>
          <cell r="Q34" t="str">
            <v>SSR-USLD</v>
          </cell>
        </row>
        <row r="35">
          <cell r="M35">
            <v>240000034</v>
          </cell>
          <cell r="N35">
            <v>24000003</v>
          </cell>
          <cell r="P35">
            <v>24000003</v>
          </cell>
          <cell r="Q35" t="str">
            <v>SSR</v>
          </cell>
        </row>
        <row r="36">
          <cell r="M36">
            <v>240000042</v>
          </cell>
          <cell r="N36">
            <v>24000004</v>
          </cell>
          <cell r="P36">
            <v>24000004</v>
          </cell>
          <cell r="Q36" t="str">
            <v>ex HL</v>
          </cell>
        </row>
        <row r="37">
          <cell r="M37">
            <v>240000059</v>
          </cell>
          <cell r="N37">
            <v>24000005</v>
          </cell>
          <cell r="P37">
            <v>24000005</v>
          </cell>
          <cell r="Q37" t="str">
            <v>CH</v>
          </cell>
        </row>
        <row r="38">
          <cell r="M38">
            <v>240000067</v>
          </cell>
          <cell r="N38">
            <v>24000006</v>
          </cell>
          <cell r="P38">
            <v>24000006</v>
          </cell>
          <cell r="Q38" t="str">
            <v>ex HL</v>
          </cell>
        </row>
        <row r="39">
          <cell r="M39">
            <v>240000075</v>
          </cell>
          <cell r="N39">
            <v>24000007</v>
          </cell>
          <cell r="P39">
            <v>24000007</v>
          </cell>
          <cell r="Q39" t="str">
            <v>ex HL</v>
          </cell>
        </row>
        <row r="40">
          <cell r="M40">
            <v>240000083</v>
          </cell>
          <cell r="N40">
            <v>24000008</v>
          </cell>
          <cell r="P40">
            <v>24000008</v>
          </cell>
          <cell r="Q40" t="str">
            <v>PSY</v>
          </cell>
        </row>
        <row r="41">
          <cell r="M41">
            <v>240000109</v>
          </cell>
          <cell r="N41">
            <v>24000010</v>
          </cell>
          <cell r="P41">
            <v>24000010</v>
          </cell>
          <cell r="Q41" t="str">
            <v>ex HL</v>
          </cell>
        </row>
        <row r="42">
          <cell r="M42">
            <v>240000117</v>
          </cell>
          <cell r="N42">
            <v>24000011</v>
          </cell>
          <cell r="P42">
            <v>24000011</v>
          </cell>
          <cell r="Q42" t="str">
            <v>CH</v>
          </cell>
        </row>
        <row r="43">
          <cell r="M43">
            <v>240016055</v>
          </cell>
          <cell r="N43">
            <v>24000013</v>
          </cell>
          <cell r="P43">
            <v>24000013</v>
          </cell>
          <cell r="Q43" t="str">
            <v>ex HL</v>
          </cell>
        </row>
        <row r="44">
          <cell r="M44">
            <v>240000141</v>
          </cell>
          <cell r="N44">
            <v>24000014</v>
          </cell>
          <cell r="P44">
            <v>24000014</v>
          </cell>
          <cell r="Q44" t="str">
            <v>ex HL</v>
          </cell>
        </row>
        <row r="45">
          <cell r="M45">
            <v>240016055</v>
          </cell>
          <cell r="N45">
            <v>24000015</v>
          </cell>
          <cell r="P45">
            <v>24000015</v>
          </cell>
          <cell r="Q45" t="str">
            <v>ex HL</v>
          </cell>
        </row>
        <row r="46">
          <cell r="M46">
            <v>240016055</v>
          </cell>
          <cell r="N46">
            <v>24000016</v>
          </cell>
          <cell r="P46">
            <v>24000016</v>
          </cell>
          <cell r="Q46"/>
        </row>
        <row r="47">
          <cell r="M47">
            <v>240000265</v>
          </cell>
          <cell r="N47">
            <v>24000026</v>
          </cell>
          <cell r="P47">
            <v>24000026</v>
          </cell>
          <cell r="Q47" t="str">
            <v>PSY</v>
          </cell>
        </row>
        <row r="48">
          <cell r="M48">
            <v>240000281</v>
          </cell>
          <cell r="N48">
            <v>24000028</v>
          </cell>
          <cell r="P48">
            <v>24000028</v>
          </cell>
          <cell r="Q48" t="str">
            <v>SSR</v>
          </cell>
        </row>
        <row r="49">
          <cell r="M49">
            <v>240000448</v>
          </cell>
          <cell r="N49">
            <v>24000044</v>
          </cell>
          <cell r="P49">
            <v>24000044</v>
          </cell>
          <cell r="Q49" t="str">
            <v>CH</v>
          </cell>
        </row>
        <row r="50">
          <cell r="M50">
            <v>330000324</v>
          </cell>
          <cell r="N50">
            <v>33000032</v>
          </cell>
          <cell r="P50">
            <v>33000032</v>
          </cell>
          <cell r="Q50" t="str">
            <v>CH</v>
          </cell>
        </row>
        <row r="51">
          <cell r="M51">
            <v>330000431</v>
          </cell>
          <cell r="N51">
            <v>33000043</v>
          </cell>
          <cell r="P51">
            <v>33000043</v>
          </cell>
          <cell r="Q51" t="str">
            <v>PSY</v>
          </cell>
        </row>
        <row r="52">
          <cell r="M52">
            <v>330000779</v>
          </cell>
          <cell r="N52">
            <v>33000077</v>
          </cell>
          <cell r="P52">
            <v>33000077</v>
          </cell>
          <cell r="Q52" t="str">
            <v>PSY</v>
          </cell>
        </row>
        <row r="53">
          <cell r="M53">
            <v>330027509</v>
          </cell>
          <cell r="N53">
            <v>33002750</v>
          </cell>
          <cell r="P53">
            <v>33002750</v>
          </cell>
          <cell r="Q53" t="str">
            <v>CH</v>
          </cell>
        </row>
        <row r="54">
          <cell r="M54">
            <v>330056540</v>
          </cell>
          <cell r="N54">
            <v>33005654</v>
          </cell>
          <cell r="P54">
            <v>33005654</v>
          </cell>
          <cell r="Q54" t="str">
            <v>SSR</v>
          </cell>
        </row>
        <row r="55">
          <cell r="M55">
            <v>330780347</v>
          </cell>
          <cell r="N55">
            <v>33078034</v>
          </cell>
          <cell r="P55">
            <v>33078034</v>
          </cell>
          <cell r="Q55" t="str">
            <v>SSR</v>
          </cell>
        </row>
        <row r="56">
          <cell r="M56">
            <v>330780545</v>
          </cell>
          <cell r="N56">
            <v>33078054</v>
          </cell>
          <cell r="P56">
            <v>33078054</v>
          </cell>
          <cell r="Q56" t="str">
            <v>CH</v>
          </cell>
        </row>
        <row r="57">
          <cell r="M57">
            <v>330780552</v>
          </cell>
          <cell r="N57">
            <v>33078055</v>
          </cell>
          <cell r="P57">
            <v>33078055</v>
          </cell>
          <cell r="Q57" t="str">
            <v>CH</v>
          </cell>
        </row>
        <row r="58">
          <cell r="M58">
            <v>330781196</v>
          </cell>
          <cell r="N58">
            <v>33078119</v>
          </cell>
          <cell r="P58">
            <v>33078119</v>
          </cell>
          <cell r="Q58" t="str">
            <v>CHR</v>
          </cell>
        </row>
        <row r="59">
          <cell r="M59">
            <v>330781204</v>
          </cell>
          <cell r="N59">
            <v>33078120</v>
          </cell>
          <cell r="P59">
            <v>33078120</v>
          </cell>
          <cell r="Q59" t="str">
            <v>CH</v>
          </cell>
        </row>
        <row r="60">
          <cell r="M60">
            <v>330781212</v>
          </cell>
          <cell r="N60">
            <v>33078121</v>
          </cell>
          <cell r="P60">
            <v>33078121</v>
          </cell>
          <cell r="Q60" t="str">
            <v>CH</v>
          </cell>
        </row>
        <row r="61">
          <cell r="M61">
            <v>330781220</v>
          </cell>
          <cell r="N61">
            <v>33078122</v>
          </cell>
          <cell r="P61">
            <v>33078122</v>
          </cell>
          <cell r="Q61" t="str">
            <v>CH</v>
          </cell>
        </row>
        <row r="62">
          <cell r="M62">
            <v>330781253</v>
          </cell>
          <cell r="N62">
            <v>33078125</v>
          </cell>
          <cell r="P62">
            <v>33078125</v>
          </cell>
          <cell r="Q62" t="str">
            <v>CH</v>
          </cell>
        </row>
        <row r="63">
          <cell r="M63">
            <v>330781261</v>
          </cell>
          <cell r="N63">
            <v>33078126</v>
          </cell>
          <cell r="P63">
            <v>33078126</v>
          </cell>
          <cell r="Q63" t="str">
            <v>CH</v>
          </cell>
        </row>
        <row r="64">
          <cell r="M64">
            <v>330781287</v>
          </cell>
          <cell r="N64">
            <v>33078128</v>
          </cell>
          <cell r="P64">
            <v>33078128</v>
          </cell>
          <cell r="Q64" t="str">
            <v>PSY</v>
          </cell>
        </row>
        <row r="65">
          <cell r="M65">
            <v>330781295</v>
          </cell>
          <cell r="N65">
            <v>33078129</v>
          </cell>
          <cell r="P65">
            <v>33078129</v>
          </cell>
          <cell r="Q65" t="str">
            <v>PSY</v>
          </cell>
        </row>
        <row r="66">
          <cell r="M66">
            <v>330781329</v>
          </cell>
          <cell r="N66">
            <v>33078132</v>
          </cell>
          <cell r="P66">
            <v>33078132</v>
          </cell>
          <cell r="Q66" t="str">
            <v>can</v>
          </cell>
        </row>
        <row r="67">
          <cell r="M67">
            <v>330781386</v>
          </cell>
          <cell r="N67">
            <v>33078138</v>
          </cell>
          <cell r="P67">
            <v>33078138</v>
          </cell>
          <cell r="Q67" t="str">
            <v>SSR</v>
          </cell>
        </row>
        <row r="68">
          <cell r="M68">
            <v>330785064</v>
          </cell>
          <cell r="N68">
            <v>33078506</v>
          </cell>
          <cell r="P68">
            <v>33078506</v>
          </cell>
          <cell r="Q68" t="str">
            <v>PSY</v>
          </cell>
        </row>
        <row r="69">
          <cell r="M69">
            <v>330785072</v>
          </cell>
          <cell r="N69">
            <v>33078507</v>
          </cell>
          <cell r="P69">
            <v>33078507</v>
          </cell>
          <cell r="Q69" t="str">
            <v>PSY</v>
          </cell>
        </row>
        <row r="70">
          <cell r="M70">
            <v>330790809</v>
          </cell>
          <cell r="N70">
            <v>33079080</v>
          </cell>
          <cell r="P70">
            <v>33079080</v>
          </cell>
          <cell r="Q70" t="str">
            <v>PSY</v>
          </cell>
        </row>
        <row r="71">
          <cell r="M71">
            <v>330796392</v>
          </cell>
          <cell r="N71">
            <v>33079639</v>
          </cell>
          <cell r="P71">
            <v>33079639</v>
          </cell>
          <cell r="Q71" t="str">
            <v>CH</v>
          </cell>
        </row>
        <row r="72">
          <cell r="M72">
            <v>400011177</v>
          </cell>
          <cell r="N72">
            <v>40001117</v>
          </cell>
          <cell r="P72">
            <v>40001117</v>
          </cell>
          <cell r="Q72" t="str">
            <v>CH</v>
          </cell>
        </row>
        <row r="73">
          <cell r="M73">
            <v>400780193</v>
          </cell>
          <cell r="N73">
            <v>40078019</v>
          </cell>
          <cell r="P73">
            <v>40078019</v>
          </cell>
          <cell r="Q73" t="str">
            <v>CH</v>
          </cell>
        </row>
        <row r="74">
          <cell r="M74">
            <v>400780268</v>
          </cell>
          <cell r="N74">
            <v>40078026</v>
          </cell>
          <cell r="P74">
            <v>40078026</v>
          </cell>
          <cell r="Q74" t="str">
            <v>CH</v>
          </cell>
        </row>
        <row r="75">
          <cell r="M75">
            <v>400780458</v>
          </cell>
          <cell r="N75">
            <v>40078045</v>
          </cell>
          <cell r="P75">
            <v>40078045</v>
          </cell>
          <cell r="Q75" t="str">
            <v>SSR</v>
          </cell>
        </row>
        <row r="76">
          <cell r="M76">
            <v>470000316</v>
          </cell>
          <cell r="N76">
            <v>47000031</v>
          </cell>
          <cell r="P76">
            <v>47000031</v>
          </cell>
          <cell r="Q76" t="str">
            <v>CH</v>
          </cell>
        </row>
        <row r="77">
          <cell r="M77">
            <v>470000324</v>
          </cell>
          <cell r="N77">
            <v>47000032</v>
          </cell>
          <cell r="P77">
            <v>47000032</v>
          </cell>
          <cell r="Q77" t="str">
            <v>CH</v>
          </cell>
        </row>
        <row r="78">
          <cell r="M78">
            <v>470000316</v>
          </cell>
          <cell r="N78">
            <v>47000034</v>
          </cell>
          <cell r="P78">
            <v>47000034</v>
          </cell>
          <cell r="Q78"/>
        </row>
        <row r="79">
          <cell r="M79">
            <v>470000357</v>
          </cell>
          <cell r="N79">
            <v>47000035</v>
          </cell>
          <cell r="P79">
            <v>47000035</v>
          </cell>
          <cell r="Q79" t="str">
            <v>ex HL</v>
          </cell>
        </row>
        <row r="80">
          <cell r="M80">
            <v>470000365</v>
          </cell>
          <cell r="N80">
            <v>47000036</v>
          </cell>
          <cell r="P80">
            <v>47000036</v>
          </cell>
          <cell r="Q80" t="str">
            <v>ex HL</v>
          </cell>
        </row>
        <row r="81">
          <cell r="M81">
            <v>470000381</v>
          </cell>
          <cell r="N81">
            <v>47000038</v>
          </cell>
          <cell r="P81">
            <v>47000038</v>
          </cell>
          <cell r="Q81" t="str">
            <v>PSY</v>
          </cell>
        </row>
        <row r="82">
          <cell r="M82">
            <v>470000407</v>
          </cell>
          <cell r="N82">
            <v>47000040</v>
          </cell>
          <cell r="P82">
            <v>47000040</v>
          </cell>
          <cell r="Q82" t="str">
            <v>ex HL</v>
          </cell>
        </row>
        <row r="83">
          <cell r="M83">
            <v>470001660</v>
          </cell>
          <cell r="N83">
            <v>47000166</v>
          </cell>
          <cell r="P83">
            <v>47000166</v>
          </cell>
          <cell r="Q83" t="str">
            <v>CH</v>
          </cell>
        </row>
        <row r="84">
          <cell r="M84">
            <v>640000089</v>
          </cell>
          <cell r="N84">
            <v>64000008</v>
          </cell>
          <cell r="P84">
            <v>64000008</v>
          </cell>
          <cell r="Q84" t="str">
            <v>SSR-USLD</v>
          </cell>
        </row>
        <row r="85">
          <cell r="M85">
            <v>640000238</v>
          </cell>
          <cell r="N85">
            <v>64000023</v>
          </cell>
          <cell r="P85">
            <v>64000023</v>
          </cell>
          <cell r="Q85" t="str">
            <v>SSR</v>
          </cell>
        </row>
        <row r="86">
          <cell r="M86">
            <v>640000626</v>
          </cell>
          <cell r="N86">
            <v>64000062</v>
          </cell>
          <cell r="P86">
            <v>64000062</v>
          </cell>
          <cell r="Q86" t="str">
            <v>SSR</v>
          </cell>
        </row>
        <row r="87">
          <cell r="M87">
            <v>640010328</v>
          </cell>
          <cell r="N87">
            <v>64001032</v>
          </cell>
          <cell r="P87">
            <v>64001032</v>
          </cell>
          <cell r="Q87" t="str">
            <v>SSR</v>
          </cell>
        </row>
        <row r="88">
          <cell r="M88">
            <v>640016614</v>
          </cell>
          <cell r="N88">
            <v>64001661</v>
          </cell>
          <cell r="P88">
            <v>64001661</v>
          </cell>
          <cell r="Q88" t="str">
            <v>SSR</v>
          </cell>
        </row>
        <row r="89">
          <cell r="M89">
            <v>640017638</v>
          </cell>
          <cell r="N89">
            <v>64001763</v>
          </cell>
          <cell r="P89">
            <v>64001763</v>
          </cell>
          <cell r="Q89" t="str">
            <v>CH</v>
          </cell>
        </row>
        <row r="90">
          <cell r="M90">
            <v>640780417</v>
          </cell>
          <cell r="N90">
            <v>64078041</v>
          </cell>
          <cell r="P90">
            <v>64078041</v>
          </cell>
          <cell r="Q90" t="str">
            <v>CH</v>
          </cell>
        </row>
        <row r="91">
          <cell r="M91">
            <v>640780813</v>
          </cell>
          <cell r="N91">
            <v>64078081</v>
          </cell>
          <cell r="P91">
            <v>64078081</v>
          </cell>
          <cell r="Q91" t="str">
            <v>CH</v>
          </cell>
        </row>
        <row r="92">
          <cell r="M92">
            <v>640780821</v>
          </cell>
          <cell r="N92">
            <v>64078082</v>
          </cell>
          <cell r="P92">
            <v>64078082</v>
          </cell>
          <cell r="Q92" t="str">
            <v>CH</v>
          </cell>
        </row>
        <row r="93">
          <cell r="M93">
            <v>640780839</v>
          </cell>
          <cell r="N93">
            <v>64078083</v>
          </cell>
          <cell r="P93">
            <v>64078083</v>
          </cell>
          <cell r="Q93" t="str">
            <v>ex HL</v>
          </cell>
        </row>
        <row r="94">
          <cell r="M94">
            <v>640780862</v>
          </cell>
          <cell r="N94">
            <v>64078086</v>
          </cell>
          <cell r="P94">
            <v>64078086</v>
          </cell>
          <cell r="Q94" t="str">
            <v>PSY</v>
          </cell>
        </row>
        <row r="95">
          <cell r="M95">
            <v>640781290</v>
          </cell>
          <cell r="N95">
            <v>64078129</v>
          </cell>
          <cell r="P95">
            <v>64078129</v>
          </cell>
          <cell r="Q95" t="str">
            <v>CH</v>
          </cell>
        </row>
        <row r="96">
          <cell r="M96">
            <v>640791976</v>
          </cell>
          <cell r="N96">
            <v>64079197</v>
          </cell>
          <cell r="P96">
            <v>64079197</v>
          </cell>
          <cell r="Q96" t="str">
            <v>USLD</v>
          </cell>
        </row>
        <row r="97">
          <cell r="M97">
            <v>640790150</v>
          </cell>
          <cell r="N97">
            <v>75071218</v>
          </cell>
          <cell r="P97">
            <v>75071218</v>
          </cell>
          <cell r="Q97" t="str">
            <v>SSR</v>
          </cell>
        </row>
        <row r="98">
          <cell r="M98">
            <v>170780043</v>
          </cell>
          <cell r="N98">
            <v>75072133</v>
          </cell>
          <cell r="P98">
            <v>75072133</v>
          </cell>
          <cell r="Q98" t="str">
            <v>SSR</v>
          </cell>
        </row>
        <row r="99">
          <cell r="M99">
            <v>640780904</v>
          </cell>
          <cell r="N99">
            <v>75072133</v>
          </cell>
          <cell r="P99">
            <v>75072133</v>
          </cell>
          <cell r="Q99" t="str">
            <v>SSR</v>
          </cell>
        </row>
        <row r="100">
          <cell r="M100">
            <v>750826604</v>
          </cell>
          <cell r="N100">
            <v>75082660</v>
          </cell>
          <cell r="P100">
            <v>75082660</v>
          </cell>
          <cell r="Q100" t="str">
            <v>SSR</v>
          </cell>
        </row>
        <row r="101">
          <cell r="M101">
            <v>790000012</v>
          </cell>
          <cell r="N101">
            <v>79000001</v>
          </cell>
          <cell r="P101">
            <v>79000001</v>
          </cell>
          <cell r="Q101" t="str">
            <v>CH</v>
          </cell>
        </row>
        <row r="102">
          <cell r="M102">
            <v>790019491</v>
          </cell>
          <cell r="N102">
            <v>79000004</v>
          </cell>
          <cell r="P102">
            <v>79000004</v>
          </cell>
          <cell r="Q102" t="str">
            <v>CH</v>
          </cell>
        </row>
        <row r="103">
          <cell r="M103">
            <v>790019491</v>
          </cell>
          <cell r="N103">
            <v>79000006</v>
          </cell>
          <cell r="P103">
            <v>79000006</v>
          </cell>
          <cell r="Q103" t="str">
            <v>CH</v>
          </cell>
        </row>
        <row r="104">
          <cell r="M104">
            <v>790000079</v>
          </cell>
          <cell r="N104">
            <v>79000007</v>
          </cell>
          <cell r="P104">
            <v>79000007</v>
          </cell>
          <cell r="Q104" t="str">
            <v>ex HL</v>
          </cell>
        </row>
        <row r="105">
          <cell r="M105">
            <v>790002497</v>
          </cell>
          <cell r="N105">
            <v>79000249</v>
          </cell>
          <cell r="P105">
            <v>79000249</v>
          </cell>
          <cell r="Q105" t="str">
            <v>SSR</v>
          </cell>
        </row>
        <row r="106">
          <cell r="M106">
            <v>790006654</v>
          </cell>
          <cell r="N106">
            <v>79000665</v>
          </cell>
          <cell r="P106">
            <v>79000665</v>
          </cell>
          <cell r="Q106" t="str">
            <v>CH</v>
          </cell>
        </row>
        <row r="107">
          <cell r="M107">
            <v>860014208</v>
          </cell>
          <cell r="N107">
            <v>86001307</v>
          </cell>
          <cell r="P107">
            <v>86001307</v>
          </cell>
          <cell r="Q107" t="str">
            <v>CHR</v>
          </cell>
        </row>
        <row r="108">
          <cell r="M108">
            <v>860013382</v>
          </cell>
          <cell r="N108">
            <v>86001338</v>
          </cell>
          <cell r="P108">
            <v>86001338</v>
          </cell>
          <cell r="Q108" t="str">
            <v>CH</v>
          </cell>
        </row>
        <row r="109">
          <cell r="M109">
            <v>860780048</v>
          </cell>
          <cell r="N109">
            <v>86078004</v>
          </cell>
          <cell r="P109">
            <v>86078004</v>
          </cell>
          <cell r="Q109" t="str">
            <v>PSY</v>
          </cell>
        </row>
        <row r="110">
          <cell r="M110">
            <v>860014208</v>
          </cell>
          <cell r="N110">
            <v>86078009</v>
          </cell>
          <cell r="P110">
            <v>86078009</v>
          </cell>
          <cell r="Q110" t="str">
            <v>CH</v>
          </cell>
        </row>
        <row r="111">
          <cell r="M111">
            <v>860793397</v>
          </cell>
          <cell r="N111">
            <v>86079339</v>
          </cell>
          <cell r="P111">
            <v>86079339</v>
          </cell>
          <cell r="Q111" t="str">
            <v>SSR</v>
          </cell>
        </row>
        <row r="112">
          <cell r="M112">
            <v>870000015</v>
          </cell>
          <cell r="N112">
            <v>87000001</v>
          </cell>
          <cell r="P112">
            <v>87000001</v>
          </cell>
          <cell r="Q112" t="str">
            <v>CHR</v>
          </cell>
        </row>
        <row r="113">
          <cell r="M113">
            <v>870000023</v>
          </cell>
          <cell r="N113">
            <v>87000002</v>
          </cell>
          <cell r="P113">
            <v>87000002</v>
          </cell>
          <cell r="Q113" t="str">
            <v>CH</v>
          </cell>
        </row>
        <row r="114">
          <cell r="M114">
            <v>870000031</v>
          </cell>
          <cell r="N114">
            <v>87000003</v>
          </cell>
          <cell r="P114">
            <v>87000003</v>
          </cell>
          <cell r="Q114" t="str">
            <v>CH</v>
          </cell>
        </row>
        <row r="115">
          <cell r="M115">
            <v>870002466</v>
          </cell>
          <cell r="N115">
            <v>87000246</v>
          </cell>
          <cell r="P115">
            <v>87000246</v>
          </cell>
          <cell r="Q115" t="str">
            <v>PSY</v>
          </cell>
        </row>
        <row r="116">
          <cell r="M116" t="str">
            <v>en attente</v>
          </cell>
          <cell r="N116">
            <v>87000407</v>
          </cell>
          <cell r="P116">
            <v>87000407</v>
          </cell>
          <cell r="Q116" t="str">
            <v>HAD</v>
          </cell>
        </row>
        <row r="117">
          <cell r="M117">
            <v>870014248</v>
          </cell>
          <cell r="N117">
            <v>87001424</v>
          </cell>
          <cell r="P117">
            <v>87001424</v>
          </cell>
          <cell r="Q117" t="str">
            <v>ex HL</v>
          </cell>
        </row>
        <row r="118">
          <cell r="M118">
            <v>870014503</v>
          </cell>
          <cell r="N118">
            <v>87001450</v>
          </cell>
          <cell r="P118">
            <v>87001450</v>
          </cell>
          <cell r="Q118" t="str">
            <v>ex HL</v>
          </cell>
        </row>
        <row r="119">
          <cell r="M119">
            <v>870015336</v>
          </cell>
          <cell r="N119">
            <v>87001533</v>
          </cell>
          <cell r="P119">
            <v>87001533</v>
          </cell>
          <cell r="Q119" t="str">
            <v>SSR</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ez moi"/>
      <sheetName val="PRESENTATION"/>
      <sheetName val="SYNTHESE DES DOSSIERS"/>
      <sheetName val="SYNTHESE RESULTATS"/>
      <sheetName val="PATIENT_1"/>
      <sheetName val="PATIENT_2"/>
      <sheetName val="menu déroulant Audit IU"/>
      <sheetName val="PATIENT_3"/>
      <sheetName val="PATIENT_4"/>
      <sheetName val="PATIENT_5"/>
      <sheetName val="PATIENT_6"/>
      <sheetName val="PATIENT_7"/>
      <sheetName val="PATIENT_8"/>
      <sheetName val="PATIENT_9"/>
      <sheetName val="PATIENT_10"/>
      <sheetName val="PATIENT_11"/>
      <sheetName val="PATIENT_12"/>
      <sheetName val="PATIENT_13"/>
      <sheetName val="PATIENT_14"/>
      <sheetName val="PATIENT_15"/>
      <sheetName val="PATIENT_16"/>
      <sheetName val="PATIENT_17"/>
      <sheetName val="PATIENT_18"/>
      <sheetName val="PATIENT_19"/>
      <sheetName val="PATIENT_20"/>
      <sheetName val="PATIENT_21"/>
      <sheetName val="PATIENT_22"/>
      <sheetName val="PATIENT_23"/>
      <sheetName val="PATIENT_24"/>
      <sheetName val="PATIENT_25"/>
      <sheetName val="PATIENT_26"/>
      <sheetName val="PATIENT_27"/>
      <sheetName val="PATIENT_28"/>
      <sheetName val="PATIENT_29"/>
      <sheetName val="PATIENT_30"/>
      <sheetName val="Feuille annexe "/>
      <sheetName val="BASE SYNTHESE GLOBALE"/>
      <sheetName val="Synthèse IU"/>
      <sheetName val="Synthèse I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persons/person.xml><?xml version="1.0" encoding="utf-8"?>
<personList xmlns="http://schemas.microsoft.com/office/spreadsheetml/2018/threadedcomments" xmlns:x="http://schemas.openxmlformats.org/spreadsheetml/2006/main">
  <person displayName="Blandine MALBOS" id="{6697A0D4-3239-475F-A57F-952445A1C95F}" userId="S::blandine.malbos@omedit-nag.fr::433efccc-1c53-4a75-ad30-d77d63b9e7f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B1F4CCF-88DF-4DC5-816A-61B779EF0521}" name="Tableau1" displayName="Tableau1" ref="A1:C27" totalsRowShown="0" headerRowDxfId="5392" dataDxfId="5390" headerRowBorderDxfId="5391" tableBorderDxfId="5389">
  <autoFilter ref="A1:C27" xr:uid="{5B1F4CCF-88DF-4DC5-816A-61B779EF0521}"/>
  <sortState xmlns:xlrd2="http://schemas.microsoft.com/office/spreadsheetml/2017/richdata2" ref="A2:B20">
    <sortCondition ref="B1:B20"/>
  </sortState>
  <tableColumns count="3">
    <tableColumn id="1" xr3:uid="{E435A149-F26E-4BC8-8EA3-82DFEB6EC5A7}" name="Nom de l'établissement" dataDxfId="5388"/>
    <tableColumn id="2" xr3:uid="{3056CC78-45C4-4BE1-BBB2-11387664436F}" name="FINESS CAQES" dataDxfId="5387"/>
    <tableColumn id="3" xr3:uid="{8FD07419-7EBC-4586-851A-FA2FF0F5A3C4}" name="Fonction du référent de l'audit" dataDxfId="538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9736E12-5130-43A7-93CD-9F10159BF2E6}" name="Tableau35" displayName="Tableau35" ref="AD30:AZ43" totalsRowShown="0" headerRowDxfId="5385" dataDxfId="5384">
  <tableColumns count="23">
    <tableColumn id="1" xr3:uid="{9953D2FA-9643-4E11-9B48-093A877DA96A}" name="Colonne1" dataDxfId="5383"/>
    <tableColumn id="2" xr3:uid="{7D058A40-0B56-4763-BDAF-C1D0BCA06D5E}" name="pas de proposition de modification" dataDxfId="5382"/>
    <tableColumn id="3" xr3:uid="{F8B7ACDD-3518-43C3-8992-BBFB5E9E968F}" name="Non modifié ou sans information suite à la revue de prescription" dataDxfId="5381"/>
    <tableColumn id="4" xr3:uid="{7DBD833F-E0D9-4878-AA4C-D3DE4917D38F}" name="Modifié suite à la revue de prescription" dataDxfId="5380"/>
    <tableColumn id="5" xr3:uid="{212BBF33-2210-4707-8B23-7269B5404B19}" name="Justifié avant la revue de prescription" dataDxfId="5379"/>
    <tableColumn id="6" xr3:uid="{56872423-6A1E-4FE5-A362-2094966508C8}" name="Non revu et non justifié" dataDxfId="5378"/>
    <tableColumn id="7" xr3:uid="{D984936B-A807-4AD6-9DB7-255979BAE030}" name="nb d'items" dataDxfId="5377"/>
    <tableColumn id="8" xr3:uid="{8450A8E0-15EE-4877-B72E-6FAD2B3DEA42}" name="% MPI modifiés" dataDxfId="5376" dataCellStyle="Pourcentage"/>
    <tableColumn id="9" xr3:uid="{89ACBB01-D399-4D26-A5D8-403040035328}" name="% MPI modifiés acceptés" dataDxfId="5375">
      <calculatedColumnFormula>Tableau35[[#This Row],[Modifié suite à la revue de prescription]]/E31</calculatedColumnFormula>
    </tableColumn>
    <tableColumn id="10" xr3:uid="{ED7843F8-216D-4083-ACD2-3B2810A778E9}" name="%MPI pondéré" dataDxfId="5374">
      <calculatedColumnFormula>E31/($E$9*Tableau35[[#This Row],[nb d''items]])</calculatedColumnFormula>
    </tableColumn>
    <tableColumn id="11" xr3:uid="{8C1EF176-9751-41D7-BB4F-5F8AFE694AFE}" name="%MPI pondéré2" dataDxfId="5373">
      <calculatedColumnFormula>Tableau35[[#This Row],[%MPI pondéré]]</calculatedColumnFormula>
    </tableColumn>
    <tableColumn id="12" xr3:uid="{F6915FA9-70C2-4CFB-8D63-2BAA2ACD5FF6}" name="Zone" dataDxfId="5372"/>
    <tableColumn id="13" xr3:uid="{394A9DDB-C2D1-47BD-A390-10EB783438FE}" name="Plus de 5%" dataDxfId="5371"/>
    <tableColumn id="14" xr3:uid="{BD3E9602-F6C2-457E-A5CA-DDC4AF21B57F}" name="Plus de 10%" dataDxfId="5370"/>
    <tableColumn id="15" xr3:uid="{F1D16AD1-1966-4B52-B2F4-9A320DDAE5A8}" name="Plus de 25%" dataDxfId="5369"/>
    <tableColumn id="16" xr3:uid="{3DDAE6A5-4F9F-40C3-B2F3-2900BD9951B5}" name="Plus de 50%" dataDxfId="5368"/>
    <tableColumn id="17" xr3:uid="{DB6BFA5B-6655-48D6-8E35-79BBC6F06642}" name="Plus de 75%" dataDxfId="5367"/>
    <tableColumn id="18" xr3:uid="{117DEAB5-82C0-442B-80E3-6A370B600AAD}" name="Taux parmi tous les MPI" dataDxfId="5366">
      <calculatedColumnFormula>F31</calculatedColumnFormula>
    </tableColumn>
    <tableColumn id="19" xr3:uid="{0470A0EE-1B25-474F-B277-D924E955224C}" name="Zone 1" dataDxfId="5365">
      <calculatedColumnFormula>MAX($AU$31:$AU$42)</calculatedColumnFormula>
    </tableColumn>
    <tableColumn id="20" xr3:uid="{EECD5683-E0B9-434F-A72F-3978877ED6EE}" name="Zone 2" dataDxfId="5364">
      <calculatedColumnFormula>Tableau35[[#This Row],[Zone 1]]*0.75</calculatedColumnFormula>
    </tableColumn>
    <tableColumn id="21" xr3:uid="{A00475B3-E248-4438-A9B3-9442BF051BF3}" name="Zone 3" dataDxfId="5363">
      <calculatedColumnFormula>Tableau35[[#This Row],[Zone 1]]*0.5</calculatedColumnFormula>
    </tableColumn>
    <tableColumn id="22" xr3:uid="{F322E854-9247-4873-BB65-FE798253E182}" name="Zone 4" dataDxfId="5362">
      <calculatedColumnFormula>Tableau35[[#This Row],[Zone 1]]*0.25</calculatedColumnFormula>
    </tableColumn>
    <tableColumn id="23" xr3:uid="{6049D480-A007-469D-A598-1A80C3EEF242}" name="Taux parmi MPI 2" dataDxfId="5361">
      <calculatedColumnFormula>Tableau35[[#This Row],[Taux parmi tous les MPI]]</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DFD13B-4439-4F42-958D-C3F869305D56}" name="Tableau356" displayName="Tableau356" ref="AD30:AZ40" totalsRowShown="0" headerRowDxfId="5360" dataDxfId="5359">
  <tableColumns count="23">
    <tableColumn id="1" xr3:uid="{08ABD866-3BA9-48E6-A111-B16AFD1B77C7}" name="Colonne1" dataDxfId="5358"/>
    <tableColumn id="2" xr3:uid="{E2200954-57D5-4626-9332-035F90C04739}" name="pas de proposition de modification" dataDxfId="5357"/>
    <tableColumn id="3" xr3:uid="{06645FC1-E87E-4E5A-BD62-ADAC6BADD372}" name="Non modifié ou sans information suite à la revue de prescription" dataDxfId="5356"/>
    <tableColumn id="4" xr3:uid="{1731BFD5-B830-4603-BB56-BA92B99B90CE}" name="Modifié suite à la revue de prescription" dataDxfId="5355"/>
    <tableColumn id="5" xr3:uid="{9B798C48-8520-440B-BCC2-7255BB8B6304}" name="Justifié avant la revue de prescription" dataDxfId="5354"/>
    <tableColumn id="6" xr3:uid="{A48D9D1B-6E83-4261-A24E-AFABC1C07A98}" name="Non revu et non justifié" dataDxfId="5353"/>
    <tableColumn id="7" xr3:uid="{40571E80-EAA6-4484-BE7E-D18010B08709}" name="Colonne2" dataDxfId="5352"/>
    <tableColumn id="8" xr3:uid="{7CE254A8-A2EE-4626-A0CC-3720B5F93DB6}" name="Colonne3" dataDxfId="5351" dataCellStyle="Pourcentage"/>
    <tableColumn id="9" xr3:uid="{E7AF6B80-8566-4525-8E49-A0D9D1E2F99F}" name="Colonne4" dataDxfId="5350"/>
    <tableColumn id="10" xr3:uid="{31EA7782-AE8A-440F-89FA-F671C6FA9D65}" name="Colonne5" dataDxfId="5349"/>
    <tableColumn id="11" xr3:uid="{37A892C7-F1CD-40A6-8755-7969E568156D}" name="Colonne6" dataDxfId="5348"/>
    <tableColumn id="12" xr3:uid="{1E761B30-835B-4C4F-849F-302FA3296C08}" name="Colonne7" dataDxfId="5347"/>
    <tableColumn id="13" xr3:uid="{797B6339-BAEC-4A64-BBE1-FDDF331E91F7}" name="Colonne8" dataDxfId="5346"/>
    <tableColumn id="14" xr3:uid="{876268C3-1BE8-42FA-A03B-979AF939BAB5}" name="Colonne9" dataDxfId="5345"/>
    <tableColumn id="15" xr3:uid="{30E89F88-E9B4-4C0D-81EA-64139B07EF4E}" name="Colonne10" dataDxfId="5344"/>
    <tableColumn id="16" xr3:uid="{DA11FDB2-0E47-43A6-B1BC-FE26AE8F3EE9}" name="Colonne11" dataDxfId="5343"/>
    <tableColumn id="17" xr3:uid="{A9F89D82-C130-45C7-8D4C-9F637A68D437}" name="Colonne12" dataDxfId="5342"/>
    <tableColumn id="18" xr3:uid="{60F67955-E813-46C5-980B-DB6D48E2459F}" name="Colonne13" dataDxfId="5341"/>
    <tableColumn id="19" xr3:uid="{59EE1CDA-EDA0-46BB-9FBA-2ED24091FDBA}" name="Colonne14" dataDxfId="5340"/>
    <tableColumn id="20" xr3:uid="{0FC978BA-5E1E-4A0A-8115-97697B85D877}" name="Colonne15" dataDxfId="5339"/>
    <tableColumn id="21" xr3:uid="{51CF3DA5-056A-45FF-9CEA-201FF091CCDD}" name="Colonne16" dataDxfId="5338"/>
    <tableColumn id="22" xr3:uid="{A6171866-11C2-4F36-818F-53C22EC872DF}" name="Colonne17" dataDxfId="5337"/>
    <tableColumn id="23" xr3:uid="{2059FC1F-0255-4D77-A31A-AFFA68D6C0DD}" name="Colonne18" dataDxfId="5336"/>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C0A2F2-40C0-4D50-AA30-4CBF59618B70}" name="Tableau3" displayName="Tableau3" ref="AD31:AZ44" totalsRowShown="0" headerRowDxfId="3034" dataDxfId="3033">
  <tableColumns count="23">
    <tableColumn id="1" xr3:uid="{6EF4C7F2-88C7-47B1-9584-EE2966A6155D}" name="Colonne1" dataDxfId="3032"/>
    <tableColumn id="2" xr3:uid="{A437887A-1D7F-411C-A88C-481BEF3EBB1B}" name="pas de proposition de modification" dataDxfId="3031"/>
    <tableColumn id="3" xr3:uid="{5A5BA6BE-ADF1-48FF-85FB-1C62C2B4819E}" name="Non modifié ou sans information suite à la revue de prescription" dataDxfId="3030"/>
    <tableColumn id="4" xr3:uid="{B1B9C76F-4126-40A4-BDEA-ABC17ED98248}" name="Modifié suite à la revue de prescription" dataDxfId="3029"/>
    <tableColumn id="5" xr3:uid="{7E60574A-A187-4617-872A-F3700D7A2AD5}" name="Justifié avant la revue de prescription" dataDxfId="3028"/>
    <tableColumn id="6" xr3:uid="{7DDF8970-0394-44D8-81A5-9ACF2A8221CA}" name="Non revu et non justifié" dataDxfId="3027"/>
    <tableColumn id="7" xr3:uid="{55E74F55-6F6D-4119-9C22-CC40F759A81A}" name="nb d'items" dataDxfId="3026"/>
    <tableColumn id="8" xr3:uid="{F7EAA2BA-F48B-4632-8844-053F4B5B51BB}" name="% MPI modifiés" dataDxfId="3025" dataCellStyle="Pourcentage"/>
    <tableColumn id="9" xr3:uid="{FE7E8110-E2C3-4124-9631-D849540B617D}" name="% MPI modifiés acceptés" dataDxfId="3024">
      <calculatedColumnFormula>Tableau3[[#This Row],[Modifié suite à la revue de prescription]]/E32</calculatedColumnFormula>
    </tableColumn>
    <tableColumn id="10" xr3:uid="{5517EE77-C895-4B0C-AD75-57BFD469852D}" name="%MPI pondéré" dataDxfId="3023">
      <calculatedColumnFormula>E32/($E$9*Tableau3[[#This Row],[nb d''items]])</calculatedColumnFormula>
    </tableColumn>
    <tableColumn id="11" xr3:uid="{97DC9743-AFC1-433C-9FEC-92739B915920}" name="%MPI pondéré2" dataDxfId="3022">
      <calculatedColumnFormula>Tableau3[[#This Row],[%MPI pondéré]]</calculatedColumnFormula>
    </tableColumn>
    <tableColumn id="12" xr3:uid="{AC3787B9-B959-487D-A54D-1FB21B769E8D}" name="Zone" dataDxfId="3021"/>
    <tableColumn id="13" xr3:uid="{E5E2DDD2-B2CD-458D-80EA-F05E5282F9BF}" name="Plus de 5%" dataDxfId="3020"/>
    <tableColumn id="14" xr3:uid="{95407653-AF56-489B-A785-AD1495DB46E4}" name="Plus de 10%" dataDxfId="3019"/>
    <tableColumn id="15" xr3:uid="{D2E22AA6-C3C4-4012-9735-1CBFE784D063}" name="Plus de 25%" dataDxfId="3018"/>
    <tableColumn id="16" xr3:uid="{CF59E185-865B-4312-AFD5-2D17D4633EFD}" name="Plus de 50%" dataDxfId="3017"/>
    <tableColumn id="17" xr3:uid="{9A655145-C55E-40CB-9CA3-56DE4821C9B6}" name="Plus de 75%" dataDxfId="3016"/>
    <tableColumn id="18" xr3:uid="{A4D5D398-8773-4E31-B8D1-19F4E6F407B5}" name="Taux parmi tous les MPI" dataDxfId="3015">
      <calculatedColumnFormula>F32</calculatedColumnFormula>
    </tableColumn>
    <tableColumn id="19" xr3:uid="{86B4FA7A-53C7-458D-A55D-D9ACE1321861}" name="Zone 1" dataDxfId="3014">
      <calculatedColumnFormula>MAX($AU$32:$AU$43)</calculatedColumnFormula>
    </tableColumn>
    <tableColumn id="20" xr3:uid="{73122CB9-E6D7-447A-B1C0-14E7C2E38F2B}" name="Zone 2" dataDxfId="3013">
      <calculatedColumnFormula>Tableau3[[#This Row],[Zone 1]]*0.75</calculatedColumnFormula>
    </tableColumn>
    <tableColumn id="21" xr3:uid="{D58CAADA-63C9-4870-96C5-1D8C1D9DE480}" name="Zone 3" dataDxfId="3012">
      <calculatedColumnFormula>Tableau3[[#This Row],[Zone 1]]*0.5</calculatedColumnFormula>
    </tableColumn>
    <tableColumn id="22" xr3:uid="{126079B5-9A06-4946-87FE-537AEEB8CA70}" name="Zone 4" dataDxfId="3011">
      <calculatedColumnFormula>Tableau3[[#This Row],[Zone 1]]*0.25</calculatedColumnFormula>
    </tableColumn>
    <tableColumn id="23" xr3:uid="{4702F126-AF3C-490A-8088-9F98D313E096}" name="Taux parmi MPI 2" dataDxfId="3010">
      <calculatedColumnFormula>Tableau3[[#This Row],[Taux parmi tous les MPI]]</calculatedColumnFormula>
    </tableColumn>
  </tableColumns>
  <tableStyleInfo showFirstColumn="0" showLastColumn="0" showRowStripes="1" showColumnStripes="0"/>
</table>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25" dT="2023-12-13T10:23:50.23" personId="{6697A0D4-3239-475F-A57F-952445A1C95F}" id="{02B22AEC-5B77-4233-8CD1-A5EA51638ABC}">
    <text>Prendre directement les résultats de la synthèse OMI (cf meme raisonnement pour MPI)</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85B80-2FA4-4183-ABD1-09259B828711}">
  <sheetPr>
    <tabColor rgb="FFDDFBE1"/>
  </sheetPr>
  <dimension ref="A1:Q39"/>
  <sheetViews>
    <sheetView tabSelected="1" workbookViewId="0">
      <selection activeCell="R7" sqref="R7"/>
    </sheetView>
  </sheetViews>
  <sheetFormatPr baseColWidth="10" defaultColWidth="11.42578125" defaultRowHeight="15"/>
  <cols>
    <col min="2" max="2" width="13" customWidth="1"/>
    <col min="3" max="3" width="16.7109375" customWidth="1"/>
    <col min="8" max="8" width="15.42578125" customWidth="1"/>
    <col min="9" max="9" width="13.5703125" customWidth="1"/>
  </cols>
  <sheetData>
    <row r="1" spans="1:17" ht="78.599999999999994" customHeight="1">
      <c r="A1" s="1"/>
      <c r="B1" s="1"/>
      <c r="C1" s="1"/>
      <c r="D1" s="1"/>
      <c r="E1" s="1"/>
      <c r="F1" s="1"/>
      <c r="G1" s="1"/>
      <c r="H1" s="1"/>
      <c r="I1" s="1"/>
      <c r="J1" s="1"/>
      <c r="K1" s="1"/>
      <c r="L1" s="1"/>
      <c r="M1" s="1"/>
      <c r="N1" s="1"/>
      <c r="O1" s="1"/>
      <c r="P1" s="1"/>
      <c r="Q1" s="1"/>
    </row>
    <row r="2" spans="1:17" ht="45" customHeight="1">
      <c r="A2" s="492" t="s">
        <v>1101</v>
      </c>
      <c r="B2" s="492"/>
      <c r="C2" s="492"/>
      <c r="D2" s="492"/>
      <c r="E2" s="492"/>
      <c r="F2" s="492"/>
      <c r="G2" s="492"/>
      <c r="H2" s="492"/>
      <c r="I2" s="492"/>
      <c r="J2" s="492"/>
      <c r="K2" s="492"/>
      <c r="L2" s="492"/>
      <c r="M2" s="492"/>
      <c r="N2" s="492"/>
      <c r="O2" s="492"/>
      <c r="P2" s="492"/>
    </row>
    <row r="3" spans="1:17" ht="15.75" thickBot="1"/>
    <row r="4" spans="1:17" ht="16.5" thickBot="1">
      <c r="B4" s="477" t="s">
        <v>0</v>
      </c>
      <c r="C4" s="493"/>
      <c r="D4" s="494"/>
      <c r="E4" s="495"/>
      <c r="F4" s="496"/>
    </row>
    <row r="5" spans="1:17" ht="16.5" thickBot="1">
      <c r="B5" s="497" t="s">
        <v>1102</v>
      </c>
      <c r="C5" s="498"/>
      <c r="D5" s="499" t="str">
        <f>IFERROR(VLOOKUP(D4,'Menu déroulant'!A2:B27,2,"FAUX"),"NC")</f>
        <v>NC</v>
      </c>
      <c r="E5" s="500"/>
      <c r="F5" s="501"/>
    </row>
    <row r="6" spans="1:17" ht="15.75" thickBot="1"/>
    <row r="7" spans="1:17" ht="33" customHeight="1" thickBot="1">
      <c r="B7" s="487" t="s">
        <v>2</v>
      </c>
      <c r="C7" s="488"/>
      <c r="D7" s="489"/>
      <c r="E7" s="490"/>
      <c r="F7" s="491"/>
      <c r="H7" s="472" t="s">
        <v>3</v>
      </c>
      <c r="I7" s="473"/>
      <c r="J7" s="486"/>
      <c r="K7" s="475"/>
      <c r="L7" s="476"/>
    </row>
    <row r="8" spans="1:17" ht="16.5" thickBot="1">
      <c r="B8" s="472" t="s">
        <v>4</v>
      </c>
      <c r="C8" s="473"/>
      <c r="D8" s="486"/>
      <c r="E8" s="475"/>
      <c r="F8" s="476"/>
      <c r="H8" s="472" t="s">
        <v>4</v>
      </c>
      <c r="I8" s="473"/>
      <c r="J8" s="486"/>
      <c r="K8" s="475"/>
      <c r="L8" s="476"/>
    </row>
    <row r="9" spans="1:17" ht="15.6" customHeight="1" thickBot="1">
      <c r="B9" s="472" t="s">
        <v>562</v>
      </c>
      <c r="C9" s="473"/>
      <c r="D9" s="486"/>
      <c r="E9" s="475"/>
      <c r="F9" s="476"/>
      <c r="H9" s="472" t="s">
        <v>562</v>
      </c>
      <c r="I9" s="473"/>
      <c r="J9" s="486"/>
      <c r="K9" s="475"/>
      <c r="L9" s="476"/>
    </row>
    <row r="10" spans="1:17" ht="16.5" thickBot="1">
      <c r="B10" s="472" t="s">
        <v>5</v>
      </c>
      <c r="C10" s="473"/>
      <c r="D10" s="474"/>
      <c r="E10" s="475"/>
      <c r="F10" s="476"/>
      <c r="H10" s="472" t="s">
        <v>5</v>
      </c>
      <c r="I10" s="473"/>
      <c r="J10" s="474"/>
      <c r="K10" s="475"/>
      <c r="L10" s="476"/>
    </row>
    <row r="11" spans="1:17" ht="15.75" thickBot="1"/>
    <row r="12" spans="1:17" ht="16.5" thickBot="1">
      <c r="B12" s="477" t="s">
        <v>6</v>
      </c>
      <c r="C12" s="478"/>
      <c r="D12" s="479"/>
      <c r="E12" s="480"/>
      <c r="F12" s="481"/>
    </row>
    <row r="15" spans="1:17" ht="27" customHeight="1" thickBot="1">
      <c r="B15" s="460" t="s">
        <v>7</v>
      </c>
      <c r="C15" s="460"/>
    </row>
    <row r="16" spans="1:17" ht="57" customHeight="1" thickBot="1">
      <c r="B16" s="455" t="s">
        <v>1105</v>
      </c>
      <c r="C16" s="456"/>
      <c r="D16" s="456"/>
      <c r="E16" s="456"/>
      <c r="F16" s="456"/>
      <c r="G16" s="456"/>
      <c r="H16" s="456"/>
      <c r="I16" s="456"/>
      <c r="J16" s="456"/>
      <c r="K16" s="456"/>
      <c r="L16" s="456"/>
      <c r="M16" s="456"/>
      <c r="N16" s="456"/>
      <c r="O16" s="456"/>
      <c r="P16" s="457"/>
    </row>
    <row r="17" spans="2:16" ht="16.149999999999999" customHeight="1">
      <c r="B17" s="34"/>
      <c r="C17" s="35"/>
      <c r="D17" s="35"/>
      <c r="E17" s="35"/>
      <c r="F17" s="35"/>
      <c r="G17" s="35"/>
      <c r="H17" s="35"/>
      <c r="I17" s="35"/>
      <c r="J17" s="35"/>
      <c r="K17" s="35"/>
      <c r="L17" s="35"/>
      <c r="M17" s="35"/>
      <c r="N17" s="35"/>
    </row>
    <row r="19" spans="2:16" ht="25.5" thickBot="1">
      <c r="B19" s="460" t="s">
        <v>8</v>
      </c>
      <c r="C19" s="460"/>
    </row>
    <row r="20" spans="2:16" ht="23.25" thickBot="1">
      <c r="B20" s="41" t="s">
        <v>6</v>
      </c>
      <c r="C20" s="42"/>
      <c r="D20" s="482"/>
      <c r="E20" s="482"/>
      <c r="F20" s="482"/>
      <c r="G20" s="483"/>
      <c r="H20" s="483"/>
      <c r="I20" s="483"/>
      <c r="J20" s="483"/>
      <c r="K20" s="483"/>
      <c r="L20" s="483"/>
      <c r="M20" s="483"/>
      <c r="N20" s="483"/>
      <c r="O20" s="483"/>
      <c r="P20" s="484"/>
    </row>
    <row r="21" spans="2:16" ht="23.25" thickBot="1">
      <c r="B21" s="39" t="s">
        <v>9</v>
      </c>
      <c r="C21" s="40"/>
      <c r="D21" s="36"/>
      <c r="E21" s="36"/>
      <c r="F21" s="37"/>
      <c r="G21" s="485"/>
      <c r="H21" s="485"/>
      <c r="I21" s="485"/>
      <c r="J21" s="485"/>
      <c r="K21" s="485"/>
      <c r="L21" s="485"/>
      <c r="M21" s="485"/>
      <c r="N21" s="485"/>
    </row>
    <row r="22" spans="2:16" ht="141.6" customHeight="1" thickBot="1">
      <c r="B22" s="455" t="s">
        <v>571</v>
      </c>
      <c r="C22" s="456"/>
      <c r="D22" s="470"/>
      <c r="E22" s="470"/>
      <c r="F22" s="470"/>
      <c r="G22" s="470"/>
      <c r="H22" s="470"/>
      <c r="I22" s="470"/>
      <c r="J22" s="470"/>
      <c r="K22" s="470"/>
      <c r="L22" s="470"/>
      <c r="M22" s="470"/>
      <c r="N22" s="470"/>
      <c r="O22" s="470"/>
      <c r="P22" s="471"/>
    </row>
    <row r="23" spans="2:16" ht="58.9" customHeight="1" thickBot="1">
      <c r="B23" s="453" t="s">
        <v>10</v>
      </c>
      <c r="C23" s="454"/>
      <c r="D23" s="455" t="s">
        <v>572</v>
      </c>
      <c r="E23" s="456"/>
      <c r="F23" s="456"/>
      <c r="G23" s="456"/>
      <c r="H23" s="456"/>
      <c r="I23" s="456"/>
      <c r="J23" s="456"/>
      <c r="K23" s="456"/>
      <c r="L23" s="456"/>
      <c r="M23" s="456"/>
      <c r="N23" s="456"/>
      <c r="O23" s="456"/>
      <c r="P23" s="457"/>
    </row>
    <row r="24" spans="2:16" ht="21.6" customHeight="1" thickBot="1">
      <c r="B24" s="458" t="s">
        <v>11</v>
      </c>
      <c r="C24" s="459"/>
      <c r="D24" s="455" t="s">
        <v>575</v>
      </c>
      <c r="E24" s="456"/>
      <c r="F24" s="456"/>
      <c r="G24" s="456"/>
      <c r="H24" s="456"/>
      <c r="I24" s="456"/>
      <c r="J24" s="456"/>
      <c r="K24" s="456"/>
      <c r="L24" s="456"/>
      <c r="M24" s="456"/>
      <c r="N24" s="456"/>
      <c r="O24" s="456"/>
      <c r="P24" s="457"/>
    </row>
    <row r="27" spans="2:16" ht="25.5" thickBot="1">
      <c r="B27" s="460" t="s">
        <v>12</v>
      </c>
      <c r="C27" s="460"/>
    </row>
    <row r="28" spans="2:16" ht="409.6" customHeight="1">
      <c r="B28" s="461" t="s">
        <v>1103</v>
      </c>
      <c r="C28" s="462"/>
      <c r="D28" s="462"/>
      <c r="E28" s="462"/>
      <c r="F28" s="462"/>
      <c r="G28" s="462"/>
      <c r="H28" s="462"/>
      <c r="I28" s="462"/>
      <c r="J28" s="462"/>
      <c r="K28" s="462"/>
      <c r="L28" s="462"/>
      <c r="M28" s="462"/>
      <c r="N28" s="462"/>
      <c r="O28" s="462"/>
      <c r="P28" s="463"/>
    </row>
    <row r="29" spans="2:16" ht="123.6" customHeight="1">
      <c r="B29" s="464"/>
      <c r="C29" s="465"/>
      <c r="D29" s="465"/>
      <c r="E29" s="465"/>
      <c r="F29" s="465"/>
      <c r="G29" s="465"/>
      <c r="H29" s="465"/>
      <c r="I29" s="465"/>
      <c r="J29" s="465"/>
      <c r="K29" s="465"/>
      <c r="L29" s="465"/>
      <c r="M29" s="465"/>
      <c r="N29" s="465"/>
      <c r="O29" s="465"/>
      <c r="P29" s="466"/>
    </row>
    <row r="30" spans="2:16" ht="318" customHeight="1">
      <c r="B30" s="464"/>
      <c r="C30" s="465"/>
      <c r="D30" s="465"/>
      <c r="E30" s="465"/>
      <c r="F30" s="465"/>
      <c r="G30" s="465"/>
      <c r="H30" s="465"/>
      <c r="I30" s="465"/>
      <c r="J30" s="465"/>
      <c r="K30" s="465"/>
      <c r="L30" s="465"/>
      <c r="M30" s="465"/>
      <c r="N30" s="465"/>
      <c r="O30" s="465"/>
      <c r="P30" s="466"/>
    </row>
    <row r="31" spans="2:16" ht="51.75" customHeight="1" thickBot="1">
      <c r="B31" s="467"/>
      <c r="C31" s="468"/>
      <c r="D31" s="468"/>
      <c r="E31" s="468"/>
      <c r="F31" s="468"/>
      <c r="G31" s="468"/>
      <c r="H31" s="468"/>
      <c r="I31" s="468"/>
      <c r="J31" s="468"/>
      <c r="K31" s="468"/>
      <c r="L31" s="468"/>
      <c r="M31" s="468"/>
      <c r="N31" s="468"/>
      <c r="O31" s="468"/>
      <c r="P31" s="469"/>
    </row>
    <row r="33" spans="2:16" ht="25.5" thickBot="1">
      <c r="B33" s="38" t="s">
        <v>13</v>
      </c>
      <c r="C33" s="38"/>
      <c r="D33" s="38"/>
    </row>
    <row r="34" spans="2:16" ht="116.25" customHeight="1" thickBot="1">
      <c r="B34" s="444" t="s">
        <v>1104</v>
      </c>
      <c r="C34" s="445"/>
      <c r="D34" s="445"/>
      <c r="E34" s="445"/>
      <c r="F34" s="445"/>
      <c r="G34" s="445"/>
      <c r="H34" s="445"/>
      <c r="I34" s="445"/>
      <c r="J34" s="445"/>
      <c r="K34" s="445"/>
      <c r="L34" s="445"/>
      <c r="M34" s="445"/>
      <c r="N34" s="445"/>
      <c r="O34" s="445"/>
      <c r="P34" s="446"/>
    </row>
    <row r="37" spans="2:16" ht="25.5" thickBot="1">
      <c r="B37" s="38" t="s">
        <v>14</v>
      </c>
      <c r="C37" s="38"/>
      <c r="D37" s="38"/>
    </row>
    <row r="38" spans="2:16" ht="409.6" customHeight="1">
      <c r="B38" s="447" t="s">
        <v>653</v>
      </c>
      <c r="C38" s="448"/>
      <c r="D38" s="448"/>
      <c r="E38" s="448"/>
      <c r="F38" s="448"/>
      <c r="G38" s="448"/>
      <c r="H38" s="448"/>
      <c r="I38" s="448"/>
      <c r="J38" s="448"/>
      <c r="K38" s="448"/>
      <c r="L38" s="448"/>
      <c r="M38" s="448"/>
      <c r="N38" s="448"/>
      <c r="O38" s="448"/>
      <c r="P38" s="449"/>
    </row>
    <row r="39" spans="2:16" ht="207.4" customHeight="1" thickBot="1">
      <c r="B39" s="450"/>
      <c r="C39" s="451"/>
      <c r="D39" s="451"/>
      <c r="E39" s="451"/>
      <c r="F39" s="451"/>
      <c r="G39" s="451"/>
      <c r="H39" s="451"/>
      <c r="I39" s="451"/>
      <c r="J39" s="451"/>
      <c r="K39" s="451"/>
      <c r="L39" s="451"/>
      <c r="M39" s="451"/>
      <c r="N39" s="451"/>
      <c r="O39" s="451"/>
      <c r="P39" s="452"/>
    </row>
  </sheetData>
  <sheetProtection algorithmName="SHA-512" hashValue="MY8RZlh1TQPqqHfz1xuzbUK4w89vYhiH4g+1RhkuO30HD41GufSNdkUqEV+lnvRg56sOdelP1kxSiWYWiyKzsQ==" saltValue="YbrQf+HRI08AOw4RI3o2gQ==" spinCount="100000" sheet="1" objects="1" scenarios="1"/>
  <mergeCells count="37">
    <mergeCell ref="B7:C7"/>
    <mergeCell ref="D7:F7"/>
    <mergeCell ref="H7:I7"/>
    <mergeCell ref="J7:L7"/>
    <mergeCell ref="A2:P2"/>
    <mergeCell ref="B4:C4"/>
    <mergeCell ref="D4:F4"/>
    <mergeCell ref="B5:C5"/>
    <mergeCell ref="D5:F5"/>
    <mergeCell ref="B8:C8"/>
    <mergeCell ref="D8:F8"/>
    <mergeCell ref="H8:I8"/>
    <mergeCell ref="J8:L8"/>
    <mergeCell ref="B9:C9"/>
    <mergeCell ref="D9:F9"/>
    <mergeCell ref="H9:I9"/>
    <mergeCell ref="J9:L9"/>
    <mergeCell ref="B22:P22"/>
    <mergeCell ref="B10:C10"/>
    <mergeCell ref="D10:F10"/>
    <mergeCell ref="H10:I10"/>
    <mergeCell ref="J10:L10"/>
    <mergeCell ref="B12:C12"/>
    <mergeCell ref="D12:F12"/>
    <mergeCell ref="B15:C15"/>
    <mergeCell ref="B16:P16"/>
    <mergeCell ref="B19:C19"/>
    <mergeCell ref="D20:P20"/>
    <mergeCell ref="G21:N21"/>
    <mergeCell ref="B34:P34"/>
    <mergeCell ref="B38:P39"/>
    <mergeCell ref="B23:C23"/>
    <mergeCell ref="D23:P23"/>
    <mergeCell ref="B24:C24"/>
    <mergeCell ref="D24:P24"/>
    <mergeCell ref="B27:C27"/>
    <mergeCell ref="B28:P31"/>
  </mergeCell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disablePrompts="1" count="2">
        <x14:dataValidation type="list" allowBlank="1" showInputMessage="1" showErrorMessage="1" xr:uid="{50650148-687B-4553-9B4F-8B28BC9B1BEA}">
          <x14:formula1>
            <xm:f>'Menu déroulant'!$A$2:$A$27</xm:f>
          </x14:formula1>
          <xm:sqref>D4:F4</xm:sqref>
        </x14:dataValidation>
        <x14:dataValidation type="list" allowBlank="1" showInputMessage="1" showErrorMessage="1" xr:uid="{B657FE52-78CE-428D-8E90-2580229B2378}">
          <x14:formula1>
            <xm:f>'Menu déroulant'!$C$2:$C$7</xm:f>
          </x14:formula1>
          <xm:sqref>D8:F8</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E74B20-0939-440C-B62E-04868D31D8DF}">
  <sheetPr>
    <tabColor rgb="FF89EFDE"/>
    <pageSetUpPr fitToPage="1"/>
  </sheetPr>
  <dimension ref="A1:Y696"/>
  <sheetViews>
    <sheetView zoomScale="60" zoomScaleNormal="60" zoomScaleSheetLayoutView="70" zoomScalePageLayoutView="70" workbookViewId="0">
      <selection activeCell="J11" sqref="J11"/>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1051</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N°3</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343"/>
      <c r="E90" s="438"/>
      <c r="F90" s="438"/>
      <c r="G90" s="438"/>
      <c r="H90" s="438"/>
      <c r="I90" s="438"/>
      <c r="N90" s="208"/>
      <c r="O90" s="208"/>
      <c r="P90" s="208"/>
      <c r="Q90" s="208"/>
      <c r="R90" s="208"/>
      <c r="S90" s="208"/>
      <c r="T90" s="208"/>
    </row>
    <row r="91" spans="1:20" ht="16.5" thickBot="1">
      <c r="A91" s="283"/>
      <c r="B91" s="701" t="s">
        <v>101</v>
      </c>
      <c r="C91" s="703"/>
      <c r="D91" s="354"/>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343"/>
      <c r="E93" s="438"/>
      <c r="F93" s="438"/>
      <c r="G93" s="438"/>
      <c r="H93" s="438"/>
      <c r="I93" s="438"/>
      <c r="N93" s="208"/>
      <c r="O93" s="208"/>
      <c r="P93" s="208"/>
      <c r="Q93" s="208"/>
      <c r="R93" s="208"/>
      <c r="S93" s="208"/>
      <c r="T93" s="208"/>
    </row>
    <row r="94" spans="1:20" ht="16.5" thickBot="1">
      <c r="A94" s="289"/>
      <c r="B94" s="701" t="s">
        <v>59</v>
      </c>
      <c r="C94" s="703"/>
      <c r="D94" s="354"/>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343"/>
      <c r="E97" s="438"/>
      <c r="F97" s="438"/>
      <c r="G97" s="438"/>
      <c r="H97" s="438"/>
      <c r="I97" s="438"/>
      <c r="N97" s="208"/>
      <c r="O97" s="208"/>
      <c r="P97" s="208"/>
      <c r="Q97" s="208"/>
      <c r="R97" s="208"/>
      <c r="S97" s="208"/>
      <c r="T97" s="208"/>
    </row>
    <row r="98" spans="1:20" ht="16.5" thickBot="1">
      <c r="A98" s="243"/>
      <c r="B98" s="701" t="s">
        <v>601</v>
      </c>
      <c r="C98" s="703"/>
      <c r="D98" s="356"/>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344"/>
      <c r="E100" s="443"/>
      <c r="F100" s="443"/>
      <c r="G100" s="443"/>
      <c r="H100" s="443"/>
      <c r="I100" s="443"/>
      <c r="N100" s="208"/>
      <c r="O100" s="208"/>
      <c r="P100" s="208"/>
      <c r="Q100" s="208"/>
      <c r="R100" s="208"/>
      <c r="S100" s="208"/>
      <c r="T100" s="208"/>
    </row>
    <row r="101" spans="1:20" ht="16.5" thickBot="1">
      <c r="A101" s="243"/>
      <c r="B101" s="701" t="s">
        <v>85</v>
      </c>
      <c r="C101" s="703"/>
      <c r="D101" s="356"/>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344"/>
      <c r="E104" s="443"/>
      <c r="F104" s="443"/>
      <c r="G104" s="443"/>
      <c r="H104" s="443"/>
      <c r="I104" s="443"/>
      <c r="N104" s="208"/>
      <c r="O104" s="208"/>
      <c r="P104" s="208"/>
      <c r="Q104" s="208"/>
      <c r="R104" s="208"/>
      <c r="S104" s="208"/>
      <c r="T104" s="208"/>
    </row>
    <row r="105" spans="1:20" ht="16.5" thickBot="1">
      <c r="A105" s="243"/>
      <c r="B105" s="701" t="s">
        <v>608</v>
      </c>
      <c r="C105" s="702"/>
      <c r="D105" s="355"/>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344"/>
      <c r="E110" s="443"/>
      <c r="F110" s="443"/>
      <c r="G110" s="443"/>
      <c r="H110" s="443"/>
      <c r="I110" s="443"/>
      <c r="P110" s="208"/>
      <c r="Q110" s="208"/>
      <c r="R110" s="208"/>
    </row>
    <row r="111" spans="1:20" ht="16.5" thickBot="1">
      <c r="A111" s="243"/>
      <c r="B111" s="701" t="s">
        <v>106</v>
      </c>
      <c r="C111" s="703"/>
      <c r="D111" s="356"/>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344"/>
      <c r="E113" s="443"/>
      <c r="F113" s="443"/>
      <c r="G113" s="443"/>
      <c r="H113" s="443"/>
      <c r="I113" s="443"/>
      <c r="P113" s="208"/>
      <c r="Q113" s="208"/>
      <c r="R113" s="208"/>
    </row>
    <row r="114" spans="1:18" ht="16.5" thickBot="1">
      <c r="A114" s="249"/>
      <c r="B114" s="701" t="s">
        <v>96</v>
      </c>
      <c r="C114" s="702"/>
      <c r="D114" s="355"/>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344"/>
      <c r="E116" s="443"/>
      <c r="F116" s="443"/>
      <c r="G116" s="443"/>
      <c r="H116" s="443"/>
      <c r="I116" s="443"/>
      <c r="P116" s="208"/>
      <c r="Q116" s="208"/>
      <c r="R116" s="208"/>
    </row>
    <row r="117" spans="1:18" ht="16.5" thickBot="1">
      <c r="A117" s="243"/>
      <c r="B117" s="701" t="s">
        <v>615</v>
      </c>
      <c r="C117" s="702"/>
      <c r="D117" s="355"/>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TO7hNbKOjUVFPbL9vQb2C252JV3F6szku+P/3V1dxtk9L+VUeJ+dp7/WGpMsACh+dQMGdfXAQ/SFB5/+SUTUeQ==" saltValue="BGzoWPL80MCDVkAr9bfhP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2654" priority="176" operator="equal">
      <formula>"NON"</formula>
    </cfRule>
    <cfRule type="cellIs" dxfId="2653" priority="177" operator="equal">
      <formula>"OUI"</formula>
    </cfRule>
    <cfRule type="cellIs" dxfId="2652" priority="174" operator="equal">
      <formula>"Non concerné"</formula>
    </cfRule>
    <cfRule type="cellIs" dxfId="2651" priority="175" operator="equal">
      <formula>"Ne sait pas"</formula>
    </cfRule>
  </conditionalFormatting>
  <conditionalFormatting sqref="C29:C35">
    <cfRule type="cellIs" dxfId="2650" priority="165" operator="equal">
      <formula>"OUI"</formula>
    </cfRule>
    <cfRule type="cellIs" dxfId="2649" priority="164" operator="equal">
      <formula>"NON"</formula>
    </cfRule>
    <cfRule type="cellIs" dxfId="2648" priority="163" operator="equal">
      <formula>"Ne sait pas"</formula>
    </cfRule>
    <cfRule type="cellIs" dxfId="2647" priority="162" operator="equal">
      <formula>"Non concerné"</formula>
    </cfRule>
  </conditionalFormatting>
  <conditionalFormatting sqref="C38:C40">
    <cfRule type="cellIs" dxfId="2646" priority="156" operator="equal">
      <formula>"OUI"</formula>
    </cfRule>
    <cfRule type="cellIs" dxfId="2645" priority="154" operator="equal">
      <formula>"Ne sait pas"</formula>
    </cfRule>
    <cfRule type="cellIs" dxfId="2644" priority="153" operator="equal">
      <formula>"Non concerné"</formula>
    </cfRule>
    <cfRule type="cellIs" dxfId="2643" priority="155" operator="equal">
      <formula>"NON"</formula>
    </cfRule>
  </conditionalFormatting>
  <conditionalFormatting sqref="C43:C44">
    <cfRule type="cellIs" dxfId="2642" priority="149" operator="equal">
      <formula>"OUI"</formula>
    </cfRule>
    <cfRule type="cellIs" dxfId="2641" priority="148" operator="equal">
      <formula>"NON"</formula>
    </cfRule>
    <cfRule type="cellIs" dxfId="2640" priority="147" operator="equal">
      <formula>"Ne sait pas"</formula>
    </cfRule>
    <cfRule type="cellIs" dxfId="2639" priority="146" operator="equal">
      <formula>"Non concerné"</formula>
    </cfRule>
  </conditionalFormatting>
  <conditionalFormatting sqref="C47:C49">
    <cfRule type="cellIs" dxfId="2638" priority="140" operator="equal">
      <formula>"NON"</formula>
    </cfRule>
    <cfRule type="cellIs" dxfId="2637" priority="141" operator="equal">
      <formula>"OUI"</formula>
    </cfRule>
    <cfRule type="cellIs" dxfId="2636" priority="139" operator="equal">
      <formula>"Ne sait pas"</formula>
    </cfRule>
    <cfRule type="cellIs" dxfId="2635" priority="138" operator="equal">
      <formula>"Non concerné"</formula>
    </cfRule>
  </conditionalFormatting>
  <conditionalFormatting sqref="C52:C53">
    <cfRule type="cellIs" dxfId="2634" priority="132" operator="equal">
      <formula>"NON"</formula>
    </cfRule>
    <cfRule type="cellIs" dxfId="2633" priority="131" operator="equal">
      <formula>"Ne sait pas"</formula>
    </cfRule>
    <cfRule type="cellIs" dxfId="2632" priority="130" operator="equal">
      <formula>"Non concerné"</formula>
    </cfRule>
    <cfRule type="cellIs" dxfId="2631" priority="133" operator="equal">
      <formula>"OUI"</formula>
    </cfRule>
  </conditionalFormatting>
  <conditionalFormatting sqref="C56:C57">
    <cfRule type="cellIs" dxfId="2630" priority="125" operator="equal">
      <formula>"OUI"</formula>
    </cfRule>
    <cfRule type="cellIs" dxfId="2629" priority="124" operator="equal">
      <formula>"NON"</formula>
    </cfRule>
    <cfRule type="cellIs" dxfId="2628" priority="123" operator="equal">
      <formula>"Ne sait pas"</formula>
    </cfRule>
    <cfRule type="cellIs" dxfId="2627" priority="122" operator="equal">
      <formula>"Non concerné"</formula>
    </cfRule>
  </conditionalFormatting>
  <conditionalFormatting sqref="C60:C61">
    <cfRule type="cellIs" dxfId="2626" priority="114" operator="equal">
      <formula>"Non concerné"</formula>
    </cfRule>
    <cfRule type="cellIs" dxfId="2625" priority="115" operator="equal">
      <formula>"Ne sait pas"</formula>
    </cfRule>
    <cfRule type="cellIs" dxfId="2624" priority="116" operator="equal">
      <formula>"NON"</formula>
    </cfRule>
    <cfRule type="cellIs" dxfId="2623" priority="117" operator="equal">
      <formula>"OUI"</formula>
    </cfRule>
  </conditionalFormatting>
  <conditionalFormatting sqref="C65:C67">
    <cfRule type="cellIs" dxfId="2622" priority="107" operator="equal">
      <formula>"Ne sait pas"</formula>
    </cfRule>
    <cfRule type="cellIs" dxfId="2621" priority="106" operator="equal">
      <formula>"Non concerné"</formula>
    </cfRule>
    <cfRule type="cellIs" dxfId="2620" priority="109" operator="equal">
      <formula>"OUI"</formula>
    </cfRule>
    <cfRule type="cellIs" dxfId="2619" priority="108" operator="equal">
      <formula>"NON"</formula>
    </cfRule>
  </conditionalFormatting>
  <conditionalFormatting sqref="C70">
    <cfRule type="cellIs" dxfId="2618" priority="101" operator="equal">
      <formula>"OUI"</formula>
    </cfRule>
    <cfRule type="cellIs" dxfId="2617" priority="100" operator="equal">
      <formula>"NON"</formula>
    </cfRule>
    <cfRule type="cellIs" dxfId="2616" priority="99" operator="equal">
      <formula>"Ne sait pas"</formula>
    </cfRule>
    <cfRule type="cellIs" dxfId="2615" priority="98" operator="equal">
      <formula>"Non concerné"</formula>
    </cfRule>
  </conditionalFormatting>
  <conditionalFormatting sqref="C73:C74">
    <cfRule type="cellIs" dxfId="2614" priority="92" operator="equal">
      <formula>"NON"</formula>
    </cfRule>
    <cfRule type="cellIs" dxfId="2613" priority="91" operator="equal">
      <formula>"Ne sait pas"</formula>
    </cfRule>
    <cfRule type="cellIs" dxfId="2612" priority="93" operator="equal">
      <formula>"OUI"</formula>
    </cfRule>
    <cfRule type="cellIs" dxfId="2611" priority="90" operator="equal">
      <formula>"Non concerné"</formula>
    </cfRule>
  </conditionalFormatting>
  <conditionalFormatting sqref="D84:D89">
    <cfRule type="cellIs" dxfId="2610" priority="79" operator="equal">
      <formula>"Non concerné"</formula>
    </cfRule>
    <cfRule type="cellIs" dxfId="2609" priority="80" operator="equal">
      <formula>"Ne sait pas"</formula>
    </cfRule>
    <cfRule type="cellIs" dxfId="2608" priority="81" operator="equal">
      <formula>"NON"</formula>
    </cfRule>
    <cfRule type="cellIs" dxfId="2607" priority="82" operator="equal">
      <formula>"OUI"</formula>
    </cfRule>
  </conditionalFormatting>
  <conditionalFormatting sqref="D92">
    <cfRule type="cellIs" dxfId="2606" priority="75" operator="equal">
      <formula>"Non concerné"</formula>
    </cfRule>
    <cfRule type="cellIs" dxfId="2605" priority="77" operator="equal">
      <formula>"NON"</formula>
    </cfRule>
    <cfRule type="cellIs" dxfId="2604" priority="76" operator="equal">
      <formula>"Ne sait pas"</formula>
    </cfRule>
    <cfRule type="cellIs" dxfId="2603" priority="78" operator="equal">
      <formula>"OUI"</formula>
    </cfRule>
  </conditionalFormatting>
  <conditionalFormatting sqref="D95:D96">
    <cfRule type="cellIs" dxfId="2602" priority="72" operator="equal">
      <formula>"Ne sait pas"</formula>
    </cfRule>
    <cfRule type="cellIs" dxfId="2601" priority="74" operator="equal">
      <formula>"OUI"</formula>
    </cfRule>
    <cfRule type="cellIs" dxfId="2600" priority="73" operator="equal">
      <formula>"NON"</formula>
    </cfRule>
    <cfRule type="cellIs" dxfId="2599" priority="71" operator="equal">
      <formula>"Non concerné"</formula>
    </cfRule>
  </conditionalFormatting>
  <conditionalFormatting sqref="D99">
    <cfRule type="cellIs" dxfId="2598" priority="70" operator="equal">
      <formula>"OUI"</formula>
    </cfRule>
    <cfRule type="cellIs" dxfId="2597" priority="69" operator="equal">
      <formula>"NON"</formula>
    </cfRule>
    <cfRule type="cellIs" dxfId="2596" priority="68" operator="equal">
      <formula>"Ne sait pas"</formula>
    </cfRule>
    <cfRule type="cellIs" dxfId="2595" priority="67" operator="equal">
      <formula>"Non concerné"</formula>
    </cfRule>
  </conditionalFormatting>
  <conditionalFormatting sqref="D102:D103">
    <cfRule type="cellIs" dxfId="2594" priority="65" operator="equal">
      <formula>"NON"</formula>
    </cfRule>
    <cfRule type="cellIs" dxfId="2593" priority="66" operator="equal">
      <formula>"OUI"</formula>
    </cfRule>
    <cfRule type="cellIs" dxfId="2592" priority="63" operator="equal">
      <formula>"Non concerné"</formula>
    </cfRule>
    <cfRule type="cellIs" dxfId="2591" priority="64" operator="equal">
      <formula>"Ne sait pas"</formula>
    </cfRule>
  </conditionalFormatting>
  <conditionalFormatting sqref="D106:D109">
    <cfRule type="cellIs" dxfId="2590" priority="59" operator="equal">
      <formula>"Non concerné"</formula>
    </cfRule>
    <cfRule type="cellIs" dxfId="2589" priority="60" operator="equal">
      <formula>"Ne sait pas"</formula>
    </cfRule>
    <cfRule type="cellIs" dxfId="2588" priority="61" operator="equal">
      <formula>"NON"</formula>
    </cfRule>
    <cfRule type="cellIs" dxfId="2587" priority="62" operator="equal">
      <formula>"OUI"</formula>
    </cfRule>
  </conditionalFormatting>
  <conditionalFormatting sqref="D112">
    <cfRule type="cellIs" dxfId="2586" priority="58" operator="equal">
      <formula>"OUI"</formula>
    </cfRule>
    <cfRule type="cellIs" dxfId="2585" priority="57" operator="equal">
      <formula>"NON"</formula>
    </cfRule>
    <cfRule type="cellIs" dxfId="2584" priority="56" operator="equal">
      <formula>"Ne sait pas"</formula>
    </cfRule>
    <cfRule type="cellIs" dxfId="2583" priority="55" operator="equal">
      <formula>"Non concerné"</formula>
    </cfRule>
  </conditionalFormatting>
  <conditionalFormatting sqref="D115">
    <cfRule type="cellIs" dxfId="2582" priority="53" operator="equal">
      <formula>"NON"</formula>
    </cfRule>
    <cfRule type="cellIs" dxfId="2581" priority="54" operator="equal">
      <formula>"OUI"</formula>
    </cfRule>
    <cfRule type="cellIs" dxfId="2580" priority="51" operator="equal">
      <formula>"Non concerné"</formula>
    </cfRule>
    <cfRule type="cellIs" dxfId="2579" priority="52" operator="equal">
      <formula>"Ne sait pas"</formula>
    </cfRule>
  </conditionalFormatting>
  <conditionalFormatting sqref="D118:D120">
    <cfRule type="cellIs" dxfId="2578" priority="50" operator="equal">
      <formula>"OUI"</formula>
    </cfRule>
    <cfRule type="cellIs" dxfId="2577" priority="49" operator="equal">
      <formula>"NON"</formula>
    </cfRule>
    <cfRule type="cellIs" dxfId="2576" priority="48" operator="equal">
      <formula>"Ne sait pas"</formula>
    </cfRule>
    <cfRule type="cellIs" dxfId="2575" priority="47" operator="equal">
      <formula>"Non concerné"</formula>
    </cfRule>
  </conditionalFormatting>
  <conditionalFormatting sqref="D13:I18">
    <cfRule type="expression" dxfId="2574" priority="172">
      <formula>$P13="non_prescrit"</formula>
    </cfRule>
  </conditionalFormatting>
  <conditionalFormatting sqref="D21:I26">
    <cfRule type="expression" dxfId="2573" priority="168">
      <formula>$P21="non_prescrit"</formula>
    </cfRule>
  </conditionalFormatting>
  <conditionalFormatting sqref="D29:I35">
    <cfRule type="expression" dxfId="2572" priority="160">
      <formula>$P29="non_prescrit"</formula>
    </cfRule>
  </conditionalFormatting>
  <conditionalFormatting sqref="D38:I40">
    <cfRule type="expression" dxfId="2571" priority="157">
      <formula>$P38="non_prescrit"</formula>
    </cfRule>
  </conditionalFormatting>
  <conditionalFormatting sqref="D43:I44">
    <cfRule type="expression" dxfId="2570" priority="144">
      <formula>$P43="non_prescrit"</formula>
    </cfRule>
  </conditionalFormatting>
  <conditionalFormatting sqref="D47:I49">
    <cfRule type="expression" dxfId="2569" priority="136">
      <formula>$P47="non_prescrit"</formula>
    </cfRule>
  </conditionalFormatting>
  <conditionalFormatting sqref="D52:I53">
    <cfRule type="expression" dxfId="2568" priority="128">
      <formula>$P52="non_prescrit"</formula>
    </cfRule>
  </conditionalFormatting>
  <conditionalFormatting sqref="D56:I57">
    <cfRule type="expression" dxfId="2567" priority="120">
      <formula>$P56="non_prescrit"</formula>
    </cfRule>
  </conditionalFormatting>
  <conditionalFormatting sqref="D60:I61">
    <cfRule type="expression" dxfId="2566" priority="112">
      <formula>$P60="non_prescrit"</formula>
    </cfRule>
  </conditionalFormatting>
  <conditionalFormatting sqref="D65:I67">
    <cfRule type="expression" dxfId="2565" priority="104">
      <formula>$P65="non_prescrit"</formula>
    </cfRule>
  </conditionalFormatting>
  <conditionalFormatting sqref="D70:I70">
    <cfRule type="expression" dxfId="2564" priority="96">
      <formula>$P70="non_prescrit"</formula>
    </cfRule>
  </conditionalFormatting>
  <conditionalFormatting sqref="D73:I74">
    <cfRule type="expression" dxfId="2563" priority="88">
      <formula>$P73="non_prescrit"</formula>
    </cfRule>
  </conditionalFormatting>
  <conditionalFormatting sqref="E13:F18">
    <cfRule type="expression" dxfId="2562" priority="171">
      <formula>$Q13="pas_modification"</formula>
    </cfRule>
  </conditionalFormatting>
  <conditionalFormatting sqref="E21:F26">
    <cfRule type="expression" dxfId="2561" priority="167">
      <formula>$Q21="pas_modification"</formula>
    </cfRule>
  </conditionalFormatting>
  <conditionalFormatting sqref="E29:F35">
    <cfRule type="expression" dxfId="2560" priority="159">
      <formula>$Q29="pas_modification"</formula>
    </cfRule>
  </conditionalFormatting>
  <conditionalFormatting sqref="E38:F40">
    <cfRule type="expression" dxfId="2559" priority="151">
      <formula>$Q38="pas_modification"</formula>
    </cfRule>
  </conditionalFormatting>
  <conditionalFormatting sqref="E43:F44">
    <cfRule type="expression" dxfId="2558" priority="143">
      <formula>$Q43="pas_modification"</formula>
    </cfRule>
  </conditionalFormatting>
  <conditionalFormatting sqref="E47:F49">
    <cfRule type="expression" dxfId="2557" priority="135">
      <formula>$Q47="pas_modification"</formula>
    </cfRule>
  </conditionalFormatting>
  <conditionalFormatting sqref="E52:F53">
    <cfRule type="expression" dxfId="2556" priority="127">
      <formula>$Q52="pas_modification"</formula>
    </cfRule>
  </conditionalFormatting>
  <conditionalFormatting sqref="E56:F57">
    <cfRule type="expression" dxfId="2555" priority="119">
      <formula>$Q56="pas_modification"</formula>
    </cfRule>
  </conditionalFormatting>
  <conditionalFormatting sqref="E60:F61">
    <cfRule type="expression" dxfId="2554" priority="111">
      <formula>$Q60="pas_modification"</formula>
    </cfRule>
  </conditionalFormatting>
  <conditionalFormatting sqref="E65:F67">
    <cfRule type="expression" dxfId="2553" priority="103">
      <formula>$Q65="pas_modification"</formula>
    </cfRule>
  </conditionalFormatting>
  <conditionalFormatting sqref="E70:F70">
    <cfRule type="expression" dxfId="2552" priority="95">
      <formula>$Q70="pas_modification"</formula>
    </cfRule>
  </conditionalFormatting>
  <conditionalFormatting sqref="E73:F74">
    <cfRule type="expression" dxfId="2551" priority="87">
      <formula>$Q73="pas_modification"</formula>
    </cfRule>
  </conditionalFormatting>
  <conditionalFormatting sqref="E7:G7">
    <cfRule type="cellIs" dxfId="2550" priority="1" operator="equal">
      <formula>"ERREUR : nombre médicaments prescrits &gt; nb MIPA"</formula>
    </cfRule>
  </conditionalFormatting>
  <conditionalFormatting sqref="E84:I89">
    <cfRule type="expression" dxfId="2549" priority="32">
      <formula>$P84="non_omi"</formula>
    </cfRule>
  </conditionalFormatting>
  <conditionalFormatting sqref="E92:I92">
    <cfRule type="expression" dxfId="2548" priority="36">
      <formula>$P92="non_omi"</formula>
    </cfRule>
  </conditionalFormatting>
  <conditionalFormatting sqref="E95:I96">
    <cfRule type="expression" dxfId="2547" priority="28">
      <formula>$P95="non_omi"</formula>
    </cfRule>
  </conditionalFormatting>
  <conditionalFormatting sqref="E99:I99">
    <cfRule type="expression" dxfId="2546" priority="24">
      <formula>$P99="non_omi"</formula>
    </cfRule>
  </conditionalFormatting>
  <conditionalFormatting sqref="E102:I103">
    <cfRule type="expression" dxfId="2545" priority="20">
      <formula>$P102="non_omi"</formula>
    </cfRule>
  </conditionalFormatting>
  <conditionalFormatting sqref="E106:I109">
    <cfRule type="expression" dxfId="2544" priority="16">
      <formula>$P106="non_omi"</formula>
    </cfRule>
  </conditionalFormatting>
  <conditionalFormatting sqref="E112:I112">
    <cfRule type="expression" dxfId="2543" priority="12">
      <formula>$P112="non_omi"</formula>
    </cfRule>
  </conditionalFormatting>
  <conditionalFormatting sqref="E115:I115">
    <cfRule type="expression" dxfId="2542" priority="8">
      <formula>$P115="non_omi"</formula>
    </cfRule>
  </conditionalFormatting>
  <conditionalFormatting sqref="E118:I120">
    <cfRule type="expression" dxfId="2541" priority="4">
      <formula>$P118="non_omi"</formula>
    </cfRule>
  </conditionalFormatting>
  <conditionalFormatting sqref="G13:G18">
    <cfRule type="expression" dxfId="2540" priority="170">
      <formula>$R13="pas_justification"</formula>
    </cfRule>
  </conditionalFormatting>
  <conditionalFormatting sqref="G21:G26">
    <cfRule type="expression" dxfId="2539" priority="166">
      <formula>$R21="pas_justification"</formula>
    </cfRule>
  </conditionalFormatting>
  <conditionalFormatting sqref="G29:G35">
    <cfRule type="expression" dxfId="2538" priority="158">
      <formula>$R29="pas_justification"</formula>
    </cfRule>
  </conditionalFormatting>
  <conditionalFormatting sqref="G38:G40">
    <cfRule type="expression" dxfId="2537" priority="150">
      <formula>$R38="pas_justification"</formula>
    </cfRule>
  </conditionalFormatting>
  <conditionalFormatting sqref="G43:G44">
    <cfRule type="expression" dxfId="2536" priority="142">
      <formula>$R43="pas_justification"</formula>
    </cfRule>
  </conditionalFormatting>
  <conditionalFormatting sqref="G47:G49">
    <cfRule type="expression" dxfId="2535" priority="134">
      <formula>$R47="pas_justification"</formula>
    </cfRule>
  </conditionalFormatting>
  <conditionalFormatting sqref="G52:G53">
    <cfRule type="expression" dxfId="2534" priority="126">
      <formula>$R52="pas_justification"</formula>
    </cfRule>
  </conditionalFormatting>
  <conditionalFormatting sqref="G56:G57">
    <cfRule type="expression" dxfId="2533" priority="118">
      <formula>$R56="pas_justification"</formula>
    </cfRule>
  </conditionalFormatting>
  <conditionalFormatting sqref="G60:G61">
    <cfRule type="expression" dxfId="2532" priority="110">
      <formula>$R60="pas_justification"</formula>
    </cfRule>
  </conditionalFormatting>
  <conditionalFormatting sqref="G65:G67">
    <cfRule type="expression" dxfId="2531" priority="102">
      <formula>$R65="pas_justification"</formula>
    </cfRule>
  </conditionalFormatting>
  <conditionalFormatting sqref="G70">
    <cfRule type="expression" dxfId="2530" priority="94">
      <formula>$R70="pas_justification"</formula>
    </cfRule>
  </conditionalFormatting>
  <conditionalFormatting sqref="G73:G74">
    <cfRule type="expression" dxfId="2529" priority="86">
      <formula>$R73="pas_justification"</formula>
    </cfRule>
  </conditionalFormatting>
  <conditionalFormatting sqref="G84:G89">
    <cfRule type="expression" dxfId="2528" priority="46">
      <formula>$Q84="pas_justification_omi"</formula>
    </cfRule>
  </conditionalFormatting>
  <conditionalFormatting sqref="G92">
    <cfRule type="expression" dxfId="2527" priority="45">
      <formula>$Q92="pas_justification_omi"</formula>
    </cfRule>
  </conditionalFormatting>
  <conditionalFormatting sqref="G95:G96">
    <cfRule type="expression" dxfId="2526" priority="44">
      <formula>$Q95="pas_justification_omi"</formula>
    </cfRule>
  </conditionalFormatting>
  <conditionalFormatting sqref="G99">
    <cfRule type="expression" dxfId="2525" priority="43">
      <formula>$Q99="pas_justification_omi"</formula>
    </cfRule>
  </conditionalFormatting>
  <conditionalFormatting sqref="G102:G103">
    <cfRule type="expression" dxfId="2524" priority="42">
      <formula>$Q102="pas_justification_omi"</formula>
    </cfRule>
  </conditionalFormatting>
  <conditionalFormatting sqref="G106:G109">
    <cfRule type="expression" dxfId="2523" priority="41">
      <formula>$Q106="pas_justification_omi"</formula>
    </cfRule>
  </conditionalFormatting>
  <conditionalFormatting sqref="G112">
    <cfRule type="expression" dxfId="2522" priority="40">
      <formula>$Q112="pas_justification_omi"</formula>
    </cfRule>
  </conditionalFormatting>
  <conditionalFormatting sqref="G115">
    <cfRule type="expression" dxfId="2521" priority="39">
      <formula>$Q115="pas_justification_omi"</formula>
    </cfRule>
  </conditionalFormatting>
  <conditionalFormatting sqref="G118:G120">
    <cfRule type="expression" dxfId="2520" priority="38">
      <formula>$Q118="pas_justification_omi"</formula>
    </cfRule>
  </conditionalFormatting>
  <conditionalFormatting sqref="H13:H18">
    <cfRule type="expression" dxfId="2519" priority="173">
      <formula>$Q13="pas_modification"</formula>
    </cfRule>
  </conditionalFormatting>
  <conditionalFormatting sqref="H13:H40 H42:H61">
    <cfRule type="cellIs" dxfId="2518" priority="84" operator="equal">
      <formula>"Refusée"</formula>
    </cfRule>
  </conditionalFormatting>
  <conditionalFormatting sqref="H13:H40 H42:H74">
    <cfRule type="cellIs" dxfId="2517" priority="85" operator="equal">
      <formula>"Acceptée"</formula>
    </cfRule>
    <cfRule type="cellIs" dxfId="2516" priority="83" operator="equal">
      <formula>"NSP"</formula>
    </cfRule>
  </conditionalFormatting>
  <conditionalFormatting sqref="H21:H26">
    <cfRule type="expression" dxfId="2515" priority="169">
      <formula>$Q21="pas_modification"</formula>
    </cfRule>
  </conditionalFormatting>
  <conditionalFormatting sqref="H29:H35">
    <cfRule type="expression" dxfId="2514" priority="161">
      <formula>$Q29="pas_modification"</formula>
    </cfRule>
  </conditionalFormatting>
  <conditionalFormatting sqref="H38:H40">
    <cfRule type="expression" dxfId="2513" priority="152">
      <formula>$Q38="pas_modification"</formula>
    </cfRule>
  </conditionalFormatting>
  <conditionalFormatting sqref="H43:H44">
    <cfRule type="expression" dxfId="2512" priority="145">
      <formula>$Q43="pas_modification"</formula>
    </cfRule>
  </conditionalFormatting>
  <conditionalFormatting sqref="H47:H49">
    <cfRule type="expression" dxfId="2511" priority="137">
      <formula>$Q47="pas_modification"</formula>
    </cfRule>
  </conditionalFormatting>
  <conditionalFormatting sqref="H52:H53">
    <cfRule type="expression" dxfId="2510" priority="129">
      <formula>$Q52="pas_modification"</formula>
    </cfRule>
  </conditionalFormatting>
  <conditionalFormatting sqref="H56:H57">
    <cfRule type="expression" dxfId="2509" priority="121">
      <formula>$Q56="pas_modification"</formula>
    </cfRule>
  </conditionalFormatting>
  <conditionalFormatting sqref="H60:H61">
    <cfRule type="expression" dxfId="2508" priority="113">
      <formula>$Q60="pas_modification"</formula>
    </cfRule>
  </conditionalFormatting>
  <conditionalFormatting sqref="H65:H67">
    <cfRule type="expression" dxfId="2507" priority="105">
      <formula>$Q65="pas_modification"</formula>
    </cfRule>
  </conditionalFormatting>
  <conditionalFormatting sqref="H70">
    <cfRule type="expression" dxfId="2506" priority="97">
      <formula>$Q70="pas_modification"</formula>
    </cfRule>
  </conditionalFormatting>
  <conditionalFormatting sqref="H73:H74">
    <cfRule type="expression" dxfId="2505" priority="89">
      <formula>$Q73="pas_modification"</formula>
    </cfRule>
  </conditionalFormatting>
  <conditionalFormatting sqref="H84:H89">
    <cfRule type="cellIs" dxfId="2504" priority="30" operator="equal">
      <formula>"Refusée"</formula>
    </cfRule>
    <cfRule type="cellIs" dxfId="2503" priority="31" operator="equal">
      <formula>"Acceptée"</formula>
    </cfRule>
  </conditionalFormatting>
  <conditionalFormatting sqref="H92">
    <cfRule type="cellIs" dxfId="2502" priority="34" operator="equal">
      <formula>"Refusée"</formula>
    </cfRule>
    <cfRule type="cellIs" dxfId="2501" priority="35" operator="equal">
      <formula>"Acceptée"</formula>
    </cfRule>
  </conditionalFormatting>
  <conditionalFormatting sqref="H95:H96">
    <cfRule type="cellIs" dxfId="2500" priority="26" operator="equal">
      <formula>"Refusée"</formula>
    </cfRule>
    <cfRule type="cellIs" dxfId="2499" priority="27" operator="equal">
      <formula>"Acceptée"</formula>
    </cfRule>
  </conditionalFormatting>
  <conditionalFormatting sqref="H99">
    <cfRule type="cellIs" dxfId="2498" priority="22" operator="equal">
      <formula>"Refusée"</formula>
    </cfRule>
    <cfRule type="cellIs" dxfId="2497" priority="23" operator="equal">
      <formula>"Acceptée"</formula>
    </cfRule>
  </conditionalFormatting>
  <conditionalFormatting sqref="H102:H103">
    <cfRule type="cellIs" dxfId="2496" priority="18" operator="equal">
      <formula>"Refusée"</formula>
    </cfRule>
    <cfRule type="cellIs" dxfId="2495" priority="19" operator="equal">
      <formula>"Acceptée"</formula>
    </cfRule>
  </conditionalFormatting>
  <conditionalFormatting sqref="H106:H109">
    <cfRule type="cellIs" dxfId="2494" priority="14" operator="equal">
      <formula>"Refusée"</formula>
    </cfRule>
    <cfRule type="cellIs" dxfId="2493" priority="15" operator="equal">
      <formula>"Acceptée"</formula>
    </cfRule>
  </conditionalFormatting>
  <conditionalFormatting sqref="H112">
    <cfRule type="cellIs" dxfId="2492" priority="11" operator="equal">
      <formula>"Acceptée"</formula>
    </cfRule>
    <cfRule type="cellIs" dxfId="2491" priority="10" operator="equal">
      <formula>"Refusée"</formula>
    </cfRule>
  </conditionalFormatting>
  <conditionalFormatting sqref="H115">
    <cfRule type="cellIs" dxfId="2490" priority="7" operator="equal">
      <formula>"Acceptée"</formula>
    </cfRule>
    <cfRule type="cellIs" dxfId="2489" priority="6" operator="equal">
      <formula>"Refusée"</formula>
    </cfRule>
  </conditionalFormatting>
  <conditionalFormatting sqref="H118:H120">
    <cfRule type="cellIs" dxfId="2488" priority="3" operator="equal">
      <formula>"Acceptée"</formula>
    </cfRule>
    <cfRule type="cellIs" dxfId="2487" priority="2" operator="equal">
      <formula>"Refusée"</formula>
    </cfRule>
  </conditionalFormatting>
  <conditionalFormatting sqref="H84:I89">
    <cfRule type="expression" dxfId="2486" priority="33">
      <formula>$R84="pas_proposition_omi"</formula>
    </cfRule>
  </conditionalFormatting>
  <conditionalFormatting sqref="H92:I92">
    <cfRule type="expression" dxfId="2485" priority="37">
      <formula>$R92="pas_proposition_omi"</formula>
    </cfRule>
  </conditionalFormatting>
  <conditionalFormatting sqref="H95:I96">
    <cfRule type="expression" dxfId="2484" priority="29">
      <formula>$R95="pas_proposition_omi"</formula>
    </cfRule>
  </conditionalFormatting>
  <conditionalFormatting sqref="H99:I99">
    <cfRule type="expression" dxfId="2483" priority="25">
      <formula>$R99="pas_proposition_omi"</formula>
    </cfRule>
  </conditionalFormatting>
  <conditionalFormatting sqref="H102:I103">
    <cfRule type="expression" dxfId="2482" priority="21">
      <formula>$R102="pas_proposition_omi"</formula>
    </cfRule>
  </conditionalFormatting>
  <conditionalFormatting sqref="H106:I109">
    <cfRule type="expression" dxfId="2481" priority="17">
      <formula>$R106="pas_proposition_omi"</formula>
    </cfRule>
  </conditionalFormatting>
  <conditionalFormatting sqref="H112:I112">
    <cfRule type="expression" dxfId="2480" priority="13">
      <formula>$R112="pas_proposition_omi"</formula>
    </cfRule>
  </conditionalFormatting>
  <conditionalFormatting sqref="H115:I115">
    <cfRule type="expression" dxfId="2479" priority="9">
      <formula>$R115="pas_proposition_omi"</formula>
    </cfRule>
  </conditionalFormatting>
  <conditionalFormatting sqref="H118:I120">
    <cfRule type="expression" dxfId="2478" priority="5">
      <formula>$R118="pas_proposition_omi"</formula>
    </cfRule>
  </conditionalFormatting>
  <dataValidations count="164">
    <dataValidation type="list" allowBlank="1" showInputMessage="1" showErrorMessage="1" sqref="E84:E89 E92 E95:E96 E99 E102:E103 E118:E120 E112 E115 E106:E109" xr:uid="{9C32D07E-7DB3-4C3D-A8BE-55BE0A29A5E2}">
      <formula1>INDIRECT($P84)</formula1>
    </dataValidation>
    <dataValidation type="list" allowBlank="1" showInputMessage="1" showErrorMessage="1" sqref="H92 H115 H84:H89 H95:H96 H99 H102:H103 H106:H109 H112 H118:H120" xr:uid="{62A11613-2851-439B-948E-8929540BC44A}">
      <formula1>INDIRECT($R84)</formula1>
    </dataValidation>
    <dataValidation type="list" allowBlank="1" showInputMessage="1" showErrorMessage="1" sqref="G84:G89 G115 G92 G95:G96 G99 G102:G103 G106:G109 G112 G118:G120" xr:uid="{695789E3-76B9-4F23-8000-B50090986248}">
      <formula1>INDIRECT($Q84)</formula1>
    </dataValidation>
    <dataValidation type="list" allowBlank="1" showInputMessage="1" showErrorMessage="1" sqref="D116 D110 D113:D114" xr:uid="{52FC674E-5FAB-44C3-8951-45B988921665}">
      <formula1>$D$192:$D$195</formula1>
    </dataValidation>
    <dataValidation type="list" allowBlank="1" showInputMessage="1" sqref="E110:H110 E116:H116 E113:H114" xr:uid="{C6E477F8-F21D-47A4-8C3B-690EF40DC318}">
      <formula1>$D$195</formula1>
    </dataValidation>
    <dataValidation type="list" allowBlank="1" showInputMessage="1" showErrorMessage="1" sqref="H18" xr:uid="{8E86C2C8-476F-41AC-9BB2-ED5D3F80C571}">
      <formula1>INDIRECT($S$18)</formula1>
    </dataValidation>
    <dataValidation type="list" allowBlank="1" showInputMessage="1" showErrorMessage="1" sqref="G18" xr:uid="{B9E6242D-505D-458D-AEDF-C8B4B93DF6FC}">
      <formula1>INDIRECT($R$18)</formula1>
    </dataValidation>
    <dataValidation type="list" allowBlank="1" showInputMessage="1" showErrorMessage="1" sqref="E18" xr:uid="{2BCE32B4-EEC5-4E6B-BF2F-CFA9F7428264}">
      <formula1>INDIRECT($Q$18)</formula1>
    </dataValidation>
    <dataValidation type="list" allowBlank="1" showInputMessage="1" showErrorMessage="1" sqref="D18" xr:uid="{0E5E2E87-1715-4C27-82CC-63806EDE10A7}">
      <formula1>INDIRECT($P$18)</formula1>
    </dataValidation>
    <dataValidation type="list" allowBlank="1" showInputMessage="1" showErrorMessage="1" sqref="H17" xr:uid="{4B09D940-D5D9-4044-B83F-4FFEDECA5E5C}">
      <formula1>INDIRECT($S$17)</formula1>
    </dataValidation>
    <dataValidation type="list" allowBlank="1" showInputMessage="1" showErrorMessage="1" sqref="G17" xr:uid="{A40EF542-E751-4AE9-9930-4E9725C90DC0}">
      <formula1>INDIRECT($R$17)</formula1>
    </dataValidation>
    <dataValidation type="list" allowBlank="1" showInputMessage="1" showErrorMessage="1" sqref="E17" xr:uid="{4775D3D0-F08C-4253-95C7-9432F9A85A60}">
      <formula1>INDIRECT($Q$17)</formula1>
    </dataValidation>
    <dataValidation type="list" allowBlank="1" showInputMessage="1" showErrorMessage="1" sqref="D17" xr:uid="{D3573725-F17F-417D-9EB6-D9287127B8F3}">
      <formula1>INDIRECT($P$17)</formula1>
    </dataValidation>
    <dataValidation type="list" allowBlank="1" showInputMessage="1" showErrorMessage="1" sqref="H16" xr:uid="{C471DA6C-D6AF-46B4-A297-E412CF9133B7}">
      <formula1>INDIRECT($S$16)</formula1>
    </dataValidation>
    <dataValidation type="list" allowBlank="1" showInputMessage="1" showErrorMessage="1" sqref="G16" xr:uid="{4EA31D31-9252-4C77-8058-BA0B58D7CBB3}">
      <formula1>INDIRECT($R$16)</formula1>
    </dataValidation>
    <dataValidation type="list" allowBlank="1" showInputMessage="1" showErrorMessage="1" sqref="E16" xr:uid="{984EF468-2627-411B-9014-B182B98058A0}">
      <formula1>INDIRECT($Q$16)</formula1>
    </dataValidation>
    <dataValidation type="list" allowBlank="1" showInputMessage="1" showErrorMessage="1" sqref="D16" xr:uid="{7BCF1D08-3148-420A-A485-A02D42DD27E1}">
      <formula1>INDIRECT($P$16)</formula1>
    </dataValidation>
    <dataValidation type="list" allowBlank="1" showInputMessage="1" showErrorMessage="1" sqref="H15" xr:uid="{1EF103E8-24B7-4F65-B55C-0D3BA2A1F0D0}">
      <formula1>INDIRECT($S$15)</formula1>
    </dataValidation>
    <dataValidation type="list" allowBlank="1" showInputMessage="1" showErrorMessage="1" sqref="G15" xr:uid="{60BB9FD2-0568-431B-AEFD-EF1861F611F2}">
      <formula1>INDIRECT($R$15)</formula1>
    </dataValidation>
    <dataValidation type="list" allowBlank="1" showInputMessage="1" showErrorMessage="1" sqref="E15" xr:uid="{DC326488-D9A7-4A38-B09F-225C10E5CEC9}">
      <formula1>INDIRECT($Q$15)</formula1>
    </dataValidation>
    <dataValidation type="list" allowBlank="1" showInputMessage="1" showErrorMessage="1" sqref="D15" xr:uid="{CDA1D75D-5278-4EA4-8C7D-6DC85BC8F0DC}">
      <formula1>INDIRECT($P$15)</formula1>
    </dataValidation>
    <dataValidation type="list" allowBlank="1" showInputMessage="1" showErrorMessage="1" sqref="H14" xr:uid="{B54E16D3-137F-4CFF-AFC9-F28944ECCB6C}">
      <formula1>INDIRECT($S$14)</formula1>
    </dataValidation>
    <dataValidation type="list" allowBlank="1" showInputMessage="1" showErrorMessage="1" sqref="G14" xr:uid="{1670A396-618D-41DC-BB47-11FB3FF41CDD}">
      <formula1>INDIRECT($R$14)</formula1>
    </dataValidation>
    <dataValidation type="list" allowBlank="1" showInputMessage="1" showErrorMessage="1" sqref="E14" xr:uid="{C592416D-0026-4442-B59B-610117ADBD57}">
      <formula1>INDIRECT($Q$14)</formula1>
    </dataValidation>
    <dataValidation type="list" allowBlank="1" showInputMessage="1" showErrorMessage="1" sqref="D14" xr:uid="{F27046F2-B149-4FFD-A04C-2EFE373E7E36}">
      <formula1>INDIRECT($P$14)</formula1>
    </dataValidation>
    <dataValidation type="list" allowBlank="1" showInputMessage="1" showErrorMessage="1" sqref="H74" xr:uid="{096E74B3-85F1-4144-81FA-97D0137A127E}">
      <formula1>INDIRECT($S$74)</formula1>
    </dataValidation>
    <dataValidation type="list" allowBlank="1" showInputMessage="1" showErrorMessage="1" sqref="G74" xr:uid="{FEC019CA-AC3F-491C-9721-6D262AFC9F62}">
      <formula1>INDIRECT($R$74)</formula1>
    </dataValidation>
    <dataValidation type="list" allowBlank="1" showInputMessage="1" showErrorMessage="1" sqref="E74" xr:uid="{8B64F076-3745-47AE-A5EC-96EF4B23FCEF}">
      <formula1>INDIRECT($Q$74)</formula1>
    </dataValidation>
    <dataValidation type="list" allowBlank="1" showInputMessage="1" showErrorMessage="1" sqref="D74" xr:uid="{4F04E3DB-975D-494C-AD22-F8C8F26C2497}">
      <formula1>INDIRECT($P$74)</formula1>
    </dataValidation>
    <dataValidation type="list" allowBlank="1" showInputMessage="1" showErrorMessage="1" sqref="H73" xr:uid="{D762B9AB-D8B4-4EFA-9573-5CC4C6304D0D}">
      <formula1>INDIRECT($S$73)</formula1>
    </dataValidation>
    <dataValidation type="list" allowBlank="1" showInputMessage="1" showErrorMessage="1" sqref="G73" xr:uid="{CC9F69E4-311B-415D-87DA-E3A2792EC67D}">
      <formula1>INDIRECT($R$73)</formula1>
    </dataValidation>
    <dataValidation type="list" allowBlank="1" showInputMessage="1" showErrorMessage="1" sqref="E73" xr:uid="{B39FCF6F-0AFD-4CBC-92D0-268D61728343}">
      <formula1>INDIRECT($Q$73)</formula1>
    </dataValidation>
    <dataValidation type="list" allowBlank="1" showInputMessage="1" showErrorMessage="1" sqref="D73" xr:uid="{4F9F82F1-55A0-4561-B270-E9DFD6686353}">
      <formula1>INDIRECT($P$73)</formula1>
    </dataValidation>
    <dataValidation type="list" allowBlank="1" showInputMessage="1" showErrorMessage="1" sqref="H70" xr:uid="{861240B3-56CA-4110-A38B-973769895F5A}">
      <formula1>INDIRECT($S$70)</formula1>
    </dataValidation>
    <dataValidation type="list" allowBlank="1" showInputMessage="1" showErrorMessage="1" sqref="G70" xr:uid="{1FD3BAAB-D02B-4F96-89D0-8AE8185858F7}">
      <formula1>INDIRECT($R$70)</formula1>
    </dataValidation>
    <dataValidation type="list" allowBlank="1" showInputMessage="1" showErrorMessage="1" sqref="E70" xr:uid="{F315FA83-3159-42CE-B8D0-7BB6E1F76C1B}">
      <formula1>INDIRECT($Q$70)</formula1>
    </dataValidation>
    <dataValidation type="list" allowBlank="1" showInputMessage="1" showErrorMessage="1" sqref="D70" xr:uid="{529214D8-AB5C-457B-A433-64DD30F1D30C}">
      <formula1>INDIRECT($P$70)</formula1>
    </dataValidation>
    <dataValidation type="list" allowBlank="1" showInputMessage="1" showErrorMessage="1" sqref="H67" xr:uid="{45791C93-64FD-47C3-9D68-F1D0F7EFED20}">
      <formula1>INDIRECT($S$67)</formula1>
    </dataValidation>
    <dataValidation type="list" allowBlank="1" showInputMessage="1" showErrorMessage="1" sqref="G67" xr:uid="{A1244F8F-C7AE-498F-A547-308F500FE1AA}">
      <formula1>INDIRECT($R$67)</formula1>
    </dataValidation>
    <dataValidation type="list" allowBlank="1" showInputMessage="1" showErrorMessage="1" sqref="E67" xr:uid="{44E76B74-B939-474B-AFD6-E340864B4EA0}">
      <formula1>INDIRECT($Q$67)</formula1>
    </dataValidation>
    <dataValidation type="list" allowBlank="1" showInputMessage="1" showErrorMessage="1" sqref="D67" xr:uid="{F84EE15D-42FF-43D6-994C-59B8D24029A5}">
      <formula1>INDIRECT($P$67)</formula1>
    </dataValidation>
    <dataValidation type="list" allowBlank="1" showInputMessage="1" showErrorMessage="1" sqref="H66" xr:uid="{741F0388-1CFD-4050-8826-DC36223AD06E}">
      <formula1>INDIRECT($S$66)</formula1>
    </dataValidation>
    <dataValidation type="list" allowBlank="1" showInputMessage="1" showErrorMessage="1" sqref="G66" xr:uid="{C2BCFDB3-A943-4059-A8D7-7B4AAC353B2A}">
      <formula1>INDIRECT($R$66)</formula1>
    </dataValidation>
    <dataValidation type="list" allowBlank="1" showInputMessage="1" showErrorMessage="1" sqref="E66" xr:uid="{2F0D66F0-44E8-4177-A3BF-AD795E947A62}">
      <formula1>INDIRECT($Q$66)</formula1>
    </dataValidation>
    <dataValidation type="list" allowBlank="1" showInputMessage="1" showErrorMessage="1" sqref="D66" xr:uid="{4B528583-6271-4E92-A164-622C5929B8CB}">
      <formula1>INDIRECT($P$66)</formula1>
    </dataValidation>
    <dataValidation type="list" allowBlank="1" showInputMessage="1" showErrorMessage="1" sqref="H65" xr:uid="{1380FB09-A69D-4150-98B4-FC5AB112B09A}">
      <formula1>INDIRECT($S$65)</formula1>
    </dataValidation>
    <dataValidation type="list" allowBlank="1" showInputMessage="1" showErrorMessage="1" sqref="G65" xr:uid="{F34796D3-D6C3-4BD2-87E0-B45BAF08C52F}">
      <formula1>INDIRECT($R$65)</formula1>
    </dataValidation>
    <dataValidation type="list" allowBlank="1" showInputMessage="1" showErrorMessage="1" sqref="E65" xr:uid="{E776C380-7478-477A-AF40-FA85386168C8}">
      <formula1>INDIRECT($Q$65)</formula1>
    </dataValidation>
    <dataValidation type="list" allowBlank="1" showInputMessage="1" showErrorMessage="1" sqref="D65" xr:uid="{902C82D9-8393-4C96-A991-494E33BD00D1}">
      <formula1>INDIRECT($P$65)</formula1>
    </dataValidation>
    <dataValidation type="list" allowBlank="1" showInputMessage="1" showErrorMessage="1" sqref="H61" xr:uid="{6A54193D-D333-4B18-B777-AEAD50A3AFFF}">
      <formula1>INDIRECT($S$61)</formula1>
    </dataValidation>
    <dataValidation type="list" allowBlank="1" showInputMessage="1" showErrorMessage="1" sqref="G61" xr:uid="{1266BB24-0C44-47AB-9AE6-A0D8B221F2A1}">
      <formula1>INDIRECT($R$61)</formula1>
    </dataValidation>
    <dataValidation type="list" allowBlank="1" showInputMessage="1" showErrorMessage="1" sqref="E61" xr:uid="{7FDD9298-B68B-4BE1-B5E0-5B3FEF83C65D}">
      <formula1>INDIRECT($Q$61)</formula1>
    </dataValidation>
    <dataValidation type="list" allowBlank="1" showInputMessage="1" showErrorMessage="1" sqref="D61" xr:uid="{A445B0AF-E8E8-4D8C-B10A-75D695A035E1}">
      <formula1>INDIRECT($P$61)</formula1>
    </dataValidation>
    <dataValidation type="list" allowBlank="1" showInputMessage="1" showErrorMessage="1" sqref="H60" xr:uid="{D92D8E09-3A64-4CB0-B8E1-DEC800D63767}">
      <formula1>INDIRECT($S$60)</formula1>
    </dataValidation>
    <dataValidation type="list" allowBlank="1" showInputMessage="1" showErrorMessage="1" sqref="G60" xr:uid="{6382E7C9-9B33-4FD0-AEA6-08EB93B4B4C6}">
      <formula1>INDIRECT($R$60)</formula1>
    </dataValidation>
    <dataValidation type="list" allowBlank="1" showInputMessage="1" showErrorMessage="1" sqref="E60" xr:uid="{1957F8C3-D634-40CD-8978-DD6AD4B70F5A}">
      <formula1>INDIRECT($Q$60)</formula1>
    </dataValidation>
    <dataValidation type="list" allowBlank="1" showInputMessage="1" showErrorMessage="1" sqref="D60" xr:uid="{1B7E418A-A0E9-4710-8429-D76CE4FA1BF5}">
      <formula1>INDIRECT($P$60)</formula1>
    </dataValidation>
    <dataValidation type="list" allowBlank="1" showInputMessage="1" showErrorMessage="1" sqref="H57" xr:uid="{59F1B654-9482-4437-8287-8E0935817649}">
      <formula1>INDIRECT($S$57)</formula1>
    </dataValidation>
    <dataValidation type="list" allowBlank="1" showInputMessage="1" showErrorMessage="1" sqref="G57" xr:uid="{A0DF9A0A-7932-4B07-834F-3868E154B57B}">
      <formula1>INDIRECT($R$57)</formula1>
    </dataValidation>
    <dataValidation type="list" allowBlank="1" showInputMessage="1" showErrorMessage="1" sqref="E57" xr:uid="{424A58EF-7A5A-4ADF-9CD8-008BFA6D4A14}">
      <formula1>INDIRECT($Q$57)</formula1>
    </dataValidation>
    <dataValidation type="list" allowBlank="1" showInputMessage="1" showErrorMessage="1" sqref="D57" xr:uid="{38EB7A0D-6303-42FC-94C1-DC2DF56A5EB6}">
      <formula1>INDIRECT($P$57)</formula1>
    </dataValidation>
    <dataValidation type="list" allowBlank="1" showInputMessage="1" showErrorMessage="1" sqref="H56" xr:uid="{ED0D66AC-4626-4B8F-9087-2B2529ECF7C2}">
      <formula1>INDIRECT($S$56)</formula1>
    </dataValidation>
    <dataValidation type="list" allowBlank="1" showInputMessage="1" showErrorMessage="1" sqref="G56" xr:uid="{7A159C28-88DB-4B1C-B296-86253550D9C8}">
      <formula1>INDIRECT($R$56)</formula1>
    </dataValidation>
    <dataValidation type="list" allowBlank="1" showInputMessage="1" showErrorMessage="1" sqref="E56" xr:uid="{E3CC6913-5E97-456B-8C7A-03868BD8994B}">
      <formula1>INDIRECT($Q$56)</formula1>
    </dataValidation>
    <dataValidation type="list" allowBlank="1" showInputMessage="1" showErrorMessage="1" sqref="D56" xr:uid="{376B180A-16A0-486F-9D93-FE07468AD999}">
      <formula1>INDIRECT($P$56)</formula1>
    </dataValidation>
    <dataValidation type="list" allowBlank="1" showInputMessage="1" showErrorMessage="1" sqref="H53" xr:uid="{2389E64E-36A2-403D-A44A-7DF787D217F9}">
      <formula1>INDIRECT($S$53)</formula1>
    </dataValidation>
    <dataValidation type="list" allowBlank="1" showInputMessage="1" showErrorMessage="1" sqref="G53" xr:uid="{D73507BB-3B9A-459B-ADFA-FB38766A7367}">
      <formula1>INDIRECT($R$53)</formula1>
    </dataValidation>
    <dataValidation type="list" allowBlank="1" showInputMessage="1" showErrorMessage="1" sqref="E53" xr:uid="{628C6607-EC80-43A1-A582-5CD24F43CE8E}">
      <formula1>INDIRECT($Q$53)</formula1>
    </dataValidation>
    <dataValidation type="list" allowBlank="1" showInputMessage="1" showErrorMessage="1" sqref="D53" xr:uid="{4EFDDA81-0D94-4804-9C63-ECCBCB928EC0}">
      <formula1>INDIRECT($P$53)</formula1>
    </dataValidation>
    <dataValidation type="list" allowBlank="1" showInputMessage="1" showErrorMessage="1" sqref="H52" xr:uid="{CE04BA62-A471-4C49-9DAF-90AB2F20155A}">
      <formula1>INDIRECT($S$52)</formula1>
    </dataValidation>
    <dataValidation type="list" allowBlank="1" showInputMessage="1" showErrorMessage="1" sqref="G52" xr:uid="{CFFB2B82-B930-413E-BEAD-3505BA873E2C}">
      <formula1>INDIRECT($R$52)</formula1>
    </dataValidation>
    <dataValidation type="list" allowBlank="1" showInputMessage="1" showErrorMessage="1" sqref="E52" xr:uid="{3D3FA7E7-23DE-4CEE-9A73-7A602CC8B061}">
      <formula1>INDIRECT($Q$52)</formula1>
    </dataValidation>
    <dataValidation type="list" allowBlank="1" showInputMessage="1" showErrorMessage="1" sqref="D52" xr:uid="{E5926CA3-DD2C-4887-BEBB-43363E9A0B04}">
      <formula1>INDIRECT($P$52)</formula1>
    </dataValidation>
    <dataValidation type="list" allowBlank="1" showInputMessage="1" showErrorMessage="1" sqref="H49" xr:uid="{67934B7F-CDAF-466B-9307-AA3A3CB2118F}">
      <formula1>INDIRECT($S$49)</formula1>
    </dataValidation>
    <dataValidation type="list" allowBlank="1" showInputMessage="1" showErrorMessage="1" sqref="G49" xr:uid="{3FADE0ED-0BAF-461E-A749-31F6FEE15A98}">
      <formula1>INDIRECT($R$49)</formula1>
    </dataValidation>
    <dataValidation type="list" allowBlank="1" showInputMessage="1" showErrorMessage="1" sqref="E49" xr:uid="{101F378F-9410-478A-912A-77023A163CE5}">
      <formula1>INDIRECT($Q$49)</formula1>
    </dataValidation>
    <dataValidation type="list" allowBlank="1" showInputMessage="1" showErrorMessage="1" sqref="D49" xr:uid="{5A0205A4-A526-44DD-A05B-5E9C62EF1BC9}">
      <formula1>INDIRECT($P$49)</formula1>
    </dataValidation>
    <dataValidation type="list" allowBlank="1" showInputMessage="1" showErrorMessage="1" sqref="H48" xr:uid="{82447C4D-9C2B-4E8E-AFBA-0FDFF66C9346}">
      <formula1>INDIRECT($S$48)</formula1>
    </dataValidation>
    <dataValidation type="list" allowBlank="1" showInputMessage="1" showErrorMessage="1" sqref="G48" xr:uid="{3FAB2217-F9A5-4B56-AFC1-0C137E911EEC}">
      <formula1>INDIRECT($R$48)</formula1>
    </dataValidation>
    <dataValidation type="list" allowBlank="1" showInputMessage="1" showErrorMessage="1" sqref="E48" xr:uid="{BC8ACDAB-C834-4ACE-9E1E-0FF2EC8FD33C}">
      <formula1>INDIRECT($Q$48)</formula1>
    </dataValidation>
    <dataValidation type="list" allowBlank="1" showInputMessage="1" showErrorMessage="1" sqref="D48" xr:uid="{C81E72C0-4156-49BE-B36D-F2EF68789BFA}">
      <formula1>INDIRECT($P$48)</formula1>
    </dataValidation>
    <dataValidation type="list" allowBlank="1" showInputMessage="1" showErrorMessage="1" sqref="H47" xr:uid="{7138ACB1-AAD8-43AF-A478-E592F256A612}">
      <formula1>INDIRECT($S$47)</formula1>
    </dataValidation>
    <dataValidation type="list" allowBlank="1" showInputMessage="1" showErrorMessage="1" sqref="G47" xr:uid="{2913D2DE-F22D-4995-940A-3544D5DD0850}">
      <formula1>INDIRECT($R$47)</formula1>
    </dataValidation>
    <dataValidation type="list" allowBlank="1" showInputMessage="1" showErrorMessage="1" sqref="E47" xr:uid="{7764331E-E50E-4635-83DC-8C037058A9D3}">
      <formula1>INDIRECT($Q$47)</formula1>
    </dataValidation>
    <dataValidation type="list" allowBlank="1" showInputMessage="1" showErrorMessage="1" sqref="D47" xr:uid="{B6F02BB8-BA3A-4F57-9BEC-D267183D84C5}">
      <formula1>INDIRECT($P$47)</formula1>
    </dataValidation>
    <dataValidation type="list" allowBlank="1" showInputMessage="1" showErrorMessage="1" sqref="H44" xr:uid="{965E53FC-6F3D-4038-9533-79826F22EE1A}">
      <formula1>INDIRECT($S$44)</formula1>
    </dataValidation>
    <dataValidation type="list" allowBlank="1" showInputMessage="1" showErrorMessage="1" sqref="G44" xr:uid="{5D408023-CC4C-4FDB-8FBE-9992E40B3486}">
      <formula1>INDIRECT($R$44)</formula1>
    </dataValidation>
    <dataValidation type="list" allowBlank="1" showInputMessage="1" showErrorMessage="1" sqref="E44" xr:uid="{6E209C2A-552E-47A3-8F17-B94CD1BF74A0}">
      <formula1>INDIRECT($Q$44)</formula1>
    </dataValidation>
    <dataValidation type="list" allowBlank="1" showInputMessage="1" showErrorMessage="1" sqref="D44" xr:uid="{AB51EFE3-D43C-4105-9D44-5D2411549E50}">
      <formula1>INDIRECT($P$44)</formula1>
    </dataValidation>
    <dataValidation type="list" allowBlank="1" showInputMessage="1" showErrorMessage="1" sqref="H43" xr:uid="{A619B43C-6A6C-4767-83C4-021FE2B5FA89}">
      <formula1>INDIRECT($S$43)</formula1>
    </dataValidation>
    <dataValidation type="list" allowBlank="1" showInputMessage="1" showErrorMessage="1" sqref="G43" xr:uid="{BD635048-AB8D-4945-B355-63A53953945B}">
      <formula1>INDIRECT($R$43)</formula1>
    </dataValidation>
    <dataValidation type="list" allowBlank="1" showInputMessage="1" showErrorMessage="1" sqref="E43" xr:uid="{81C4A914-479C-4162-AE49-1D2E3E642850}">
      <formula1>INDIRECT($Q$43)</formula1>
    </dataValidation>
    <dataValidation type="list" allowBlank="1" showInputMessage="1" showErrorMessage="1" sqref="D43" xr:uid="{EA8A2648-0949-44EF-BAF5-C83DBBC6D04C}">
      <formula1>INDIRECT($P$43)</formula1>
    </dataValidation>
    <dataValidation type="list" allowBlank="1" showInputMessage="1" showErrorMessage="1" sqref="H40" xr:uid="{73B7F666-8899-4CD0-9833-EF4A63CEF27D}">
      <formula1>INDIRECT($S$40)</formula1>
    </dataValidation>
    <dataValidation type="list" allowBlank="1" showInputMessage="1" showErrorMessage="1" sqref="G40" xr:uid="{2F8FFD86-174D-4B29-A588-FDEEFDA9B7D0}">
      <formula1>INDIRECT($R$40)</formula1>
    </dataValidation>
    <dataValidation type="list" allowBlank="1" showInputMessage="1" showErrorMessage="1" sqref="E40" xr:uid="{D22557DE-B40B-40D1-9B40-C11BDB3A3754}">
      <formula1>INDIRECT($Q$40)</formula1>
    </dataValidation>
    <dataValidation type="list" allowBlank="1" showInputMessage="1" showErrorMessage="1" sqref="D40" xr:uid="{01ACA412-782E-4ABF-B4C4-409DC1AB66FB}">
      <formula1>INDIRECT($P$40)</formula1>
    </dataValidation>
    <dataValidation type="list" allowBlank="1" showInputMessage="1" showErrorMessage="1" sqref="H39" xr:uid="{126F6549-05DE-4FDF-A46F-B2CAC1914DA0}">
      <formula1>INDIRECT($S$39)</formula1>
    </dataValidation>
    <dataValidation type="list" allowBlank="1" showInputMessage="1" showErrorMessage="1" sqref="G39" xr:uid="{131B7E0B-0806-493B-8AE8-574CA176C48A}">
      <formula1>INDIRECT($R$39)</formula1>
    </dataValidation>
    <dataValidation type="list" allowBlank="1" showInputMessage="1" showErrorMessage="1" sqref="E39" xr:uid="{BF53CBFC-3AB2-40AD-B70C-B6E59FF6D5D3}">
      <formula1>INDIRECT($Q$39)</formula1>
    </dataValidation>
    <dataValidation type="list" allowBlank="1" showInputMessage="1" showErrorMessage="1" sqref="D39" xr:uid="{F50860CE-6A5F-4653-BC87-02C811094AA3}">
      <formula1>INDIRECT($P$39)</formula1>
    </dataValidation>
    <dataValidation type="list" allowBlank="1" showInputMessage="1" showErrorMessage="1" sqref="H38" xr:uid="{3F625207-FFA0-4673-BE93-334543B29B84}">
      <formula1>INDIRECT($S$38)</formula1>
    </dataValidation>
    <dataValidation type="list" allowBlank="1" showInputMessage="1" showErrorMessage="1" sqref="G38" xr:uid="{864595E2-5C61-4BFB-8C5C-6C2744063CFF}">
      <formula1>INDIRECT($R$38)</formula1>
    </dataValidation>
    <dataValidation type="list" allowBlank="1" showInputMessage="1" showErrorMessage="1" sqref="E38" xr:uid="{0FF6E846-8E09-4799-948A-68FA088A0979}">
      <formula1>INDIRECT($Q$38)</formula1>
    </dataValidation>
    <dataValidation type="list" allowBlank="1" showInputMessage="1" showErrorMessage="1" sqref="D38" xr:uid="{B354D0A8-93D3-4845-B120-5FBB1982502C}">
      <formula1>INDIRECT($P$38)</formula1>
    </dataValidation>
    <dataValidation type="list" allowBlank="1" showInputMessage="1" showErrorMessage="1" sqref="H35" xr:uid="{87C36DAE-0334-4448-911C-C98FB8DA601D}">
      <formula1>INDIRECT($S$35)</formula1>
    </dataValidation>
    <dataValidation type="list" allowBlank="1" showInputMessage="1" showErrorMessage="1" sqref="G35" xr:uid="{D0F3F5F5-E7E0-43EF-ABAF-126446707928}">
      <formula1>INDIRECT($R$35)</formula1>
    </dataValidation>
    <dataValidation type="list" allowBlank="1" showInputMessage="1" showErrorMessage="1" sqref="E35" xr:uid="{2B44229A-A162-4732-B6CE-BFEFC8E519DF}">
      <formula1>INDIRECT($Q$35)</formula1>
    </dataValidation>
    <dataValidation type="list" allowBlank="1" showInputMessage="1" showErrorMessage="1" sqref="D35" xr:uid="{C018CC3B-482D-4582-BE6F-2CCFA9C60868}">
      <formula1>INDIRECT($P$35)</formula1>
    </dataValidation>
    <dataValidation type="list" allowBlank="1" showInputMessage="1" showErrorMessage="1" sqref="H34" xr:uid="{73874F62-D8A4-4C2F-AB5A-2F1CA5E0B004}">
      <formula1>INDIRECT($S$34)</formula1>
    </dataValidation>
    <dataValidation type="list" allowBlank="1" showInputMessage="1" showErrorMessage="1" sqref="G34" xr:uid="{25492A8A-FCE7-475E-856F-9AA772DE2DE6}">
      <formula1>INDIRECT($R$34)</formula1>
    </dataValidation>
    <dataValidation type="list" allowBlank="1" showInputMessage="1" showErrorMessage="1" sqref="E34" xr:uid="{E172DB85-24B0-404E-BF64-DE63A946BA97}">
      <formula1>INDIRECT($Q$34)</formula1>
    </dataValidation>
    <dataValidation type="list" allowBlank="1" showInputMessage="1" showErrorMessage="1" sqref="D34" xr:uid="{C28958A4-A659-4BF4-861C-228BA642F6EA}">
      <formula1>INDIRECT($P$34)</formula1>
    </dataValidation>
    <dataValidation type="list" allowBlank="1" showInputMessage="1" showErrorMessage="1" sqref="H33" xr:uid="{04539514-4460-4DAC-BCA2-B78316BBBD94}">
      <formula1>INDIRECT($S$33)</formula1>
    </dataValidation>
    <dataValidation type="list" allowBlank="1" showInputMessage="1" showErrorMessage="1" sqref="G33" xr:uid="{3DF884DC-5CF3-4F3F-A941-37E0831AF84A}">
      <formula1>INDIRECT($R$33)</formula1>
    </dataValidation>
    <dataValidation type="list" allowBlank="1" showInputMessage="1" showErrorMessage="1" sqref="E33" xr:uid="{FFA53C5B-A463-4A24-B109-B7DC7E149DD1}">
      <formula1>INDIRECT($Q$33)</formula1>
    </dataValidation>
    <dataValidation type="list" allowBlank="1" showInputMessage="1" showErrorMessage="1" sqref="D33" xr:uid="{68A3F2F2-56C4-41F7-9C58-0196FCBAC43D}">
      <formula1>INDIRECT($P$33)</formula1>
    </dataValidation>
    <dataValidation type="list" allowBlank="1" showInputMessage="1" showErrorMessage="1" sqref="H32" xr:uid="{80BB277C-5DA6-4A5D-8C8A-3D83E7320481}">
      <formula1>INDIRECT($S$32)</formula1>
    </dataValidation>
    <dataValidation type="list" allowBlank="1" showInputMessage="1" showErrorMessage="1" sqref="G32" xr:uid="{FFD5F037-2B5F-4C5F-9B46-67D0C3B9648D}">
      <formula1>INDIRECT($R$32)</formula1>
    </dataValidation>
    <dataValidation type="list" allowBlank="1" showInputMessage="1" showErrorMessage="1" sqref="E32" xr:uid="{FEE99ED2-C11B-4E9F-8149-043670E7B286}">
      <formula1>INDIRECT($Q$32)</formula1>
    </dataValidation>
    <dataValidation type="list" allowBlank="1" showInputMessage="1" showErrorMessage="1" sqref="D32" xr:uid="{40749436-B508-4796-9443-2CF46384D888}">
      <formula1>INDIRECT($P$32)</formula1>
    </dataValidation>
    <dataValidation type="list" allowBlank="1" showInputMessage="1" showErrorMessage="1" sqref="H31" xr:uid="{ED21A77A-30D0-42B9-B2BB-353BC5CD8CE3}">
      <formula1>INDIRECT($S$31)</formula1>
    </dataValidation>
    <dataValidation type="list" allowBlank="1" showInputMessage="1" showErrorMessage="1" sqref="G31" xr:uid="{EDF33E5E-EFB2-45FB-BE90-744E24435340}">
      <formula1>INDIRECT($R$31)</formula1>
    </dataValidation>
    <dataValidation type="list" allowBlank="1" showInputMessage="1" showErrorMessage="1" sqref="E31" xr:uid="{2ED6C300-E0A6-40E2-84F2-6B3510BE7CEB}">
      <formula1>INDIRECT($Q$31)</formula1>
    </dataValidation>
    <dataValidation type="list" allowBlank="1" showInputMessage="1" showErrorMessage="1" sqref="D31" xr:uid="{AABB8750-6F39-477B-8ADF-2D89F3ADBE26}">
      <formula1>INDIRECT($P$31)</formula1>
    </dataValidation>
    <dataValidation type="list" allowBlank="1" showInputMessage="1" showErrorMessage="1" sqref="H30" xr:uid="{DE511BE8-8A69-4FA5-8BAC-485C2A26FE8C}">
      <formula1>INDIRECT($S$30)</formula1>
    </dataValidation>
    <dataValidation type="list" allowBlank="1" showInputMessage="1" showErrorMessage="1" sqref="G30" xr:uid="{A8F5009F-ECF7-4BB7-9D45-C45DDEE8164F}">
      <formula1>INDIRECT($R$30)</formula1>
    </dataValidation>
    <dataValidation type="list" allowBlank="1" showInputMessage="1" showErrorMessage="1" sqref="E30" xr:uid="{37740605-DD11-45A5-9953-B70D83118C99}">
      <formula1>INDIRECT($Q$30)</formula1>
    </dataValidation>
    <dataValidation type="list" allowBlank="1" showInputMessage="1" showErrorMessage="1" sqref="D30" xr:uid="{91A6FAE1-87F2-4A4A-8464-E1F1556F76E1}">
      <formula1>INDIRECT($P$30)</formula1>
    </dataValidation>
    <dataValidation type="list" allowBlank="1" showInputMessage="1" showErrorMessage="1" sqref="H29" xr:uid="{47304EA8-A691-4A01-B471-CB18F09C9CDF}">
      <formula1>INDIRECT($S$29)</formula1>
    </dataValidation>
    <dataValidation type="list" allowBlank="1" showInputMessage="1" showErrorMessage="1" sqref="G29" xr:uid="{EA98602C-5141-4AB6-B42B-B337B0FCA8AA}">
      <formula1>INDIRECT($R$29)</formula1>
    </dataValidation>
    <dataValidation type="list" allowBlank="1" showInputMessage="1" showErrorMessage="1" sqref="E29" xr:uid="{7BA954E4-073E-4540-B0B1-30EB9B26DE51}">
      <formula1>INDIRECT($Q$29)</formula1>
    </dataValidation>
    <dataValidation type="list" allowBlank="1" showInputMessage="1" showErrorMessage="1" sqref="D29" xr:uid="{886D425F-14E5-4E23-B2B6-23F8E0735AB7}">
      <formula1>INDIRECT($P$29)</formula1>
    </dataValidation>
    <dataValidation type="list" allowBlank="1" showInputMessage="1" showErrorMessage="1" sqref="H26" xr:uid="{A54C1A0C-D01C-4FD1-AF47-8322260EB922}">
      <formula1>INDIRECT($S$26)</formula1>
    </dataValidation>
    <dataValidation type="list" allowBlank="1" showInputMessage="1" showErrorMessage="1" sqref="G26" xr:uid="{9A6DE2E4-4FFE-460E-BDF4-4C5A52B0F322}">
      <formula1>INDIRECT($R$26)</formula1>
    </dataValidation>
    <dataValidation type="list" allowBlank="1" showInputMessage="1" showErrorMessage="1" sqref="E26" xr:uid="{87566768-A5CD-4A21-B5C7-22B8A5EFF872}">
      <formula1>INDIRECT($Q$26)</formula1>
    </dataValidation>
    <dataValidation type="list" allowBlank="1" showInputMessage="1" showErrorMessage="1" sqref="D26" xr:uid="{910E3B32-E760-4195-A2A7-8154199F2B05}">
      <formula1>INDIRECT($P$26)</formula1>
    </dataValidation>
    <dataValidation type="list" allowBlank="1" showInputMessage="1" showErrorMessage="1" sqref="H25" xr:uid="{DC65DE49-70BE-42C0-A3AA-46E6F5B89F34}">
      <formula1>INDIRECT($S$25)</formula1>
    </dataValidation>
    <dataValidation type="list" allowBlank="1" showInputMessage="1" showErrorMessage="1" sqref="G25" xr:uid="{31D060B2-D5C3-4428-81D0-4FEB01CA0582}">
      <formula1>INDIRECT($R$25)</formula1>
    </dataValidation>
    <dataValidation type="list" allowBlank="1" showInputMessage="1" showErrorMessage="1" sqref="E25" xr:uid="{9CD4D88C-E67F-44E0-92E5-0D82F1EF7B2E}">
      <formula1>INDIRECT($Q$25)</formula1>
    </dataValidation>
    <dataValidation type="list" allowBlank="1" showInputMessage="1" showErrorMessage="1" sqref="D25" xr:uid="{CD344700-221D-49DD-BD02-02A80EF7A791}">
      <formula1>INDIRECT($P$25)</formula1>
    </dataValidation>
    <dataValidation type="list" allowBlank="1" showInputMessage="1" showErrorMessage="1" sqref="H24" xr:uid="{D18BF661-1BB2-4990-9F6F-D92B7D52A005}">
      <formula1>INDIRECT($S$24)</formula1>
    </dataValidation>
    <dataValidation type="list" allowBlank="1" showInputMessage="1" showErrorMessage="1" sqref="G24" xr:uid="{5D704674-B0A7-4919-8CC5-B74760DF6012}">
      <formula1>INDIRECT($R$24)</formula1>
    </dataValidation>
    <dataValidation type="list" allowBlank="1" showInputMessage="1" showErrorMessage="1" sqref="E24" xr:uid="{8EACBBD5-0666-4AD2-9F55-D6267CF036F1}">
      <formula1>INDIRECT($Q$24)</formula1>
    </dataValidation>
    <dataValidation type="list" allowBlank="1" showInputMessage="1" showErrorMessage="1" sqref="D24" xr:uid="{9000FF04-D3D7-4340-A7E1-DBC2A315DCFD}">
      <formula1>INDIRECT($P$24)</formula1>
    </dataValidation>
    <dataValidation type="list" allowBlank="1" showInputMessage="1" showErrorMessage="1" sqref="H23" xr:uid="{8C8F8FD3-E8CD-44D6-B700-A893E24569CA}">
      <formula1>INDIRECT($S$23)</formula1>
    </dataValidation>
    <dataValidation type="list" allowBlank="1" showInputMessage="1" showErrorMessage="1" sqref="G23" xr:uid="{BCBB7B0F-4894-4C5E-A554-E8EA8FDFA601}">
      <formula1>INDIRECT($R$23)</formula1>
    </dataValidation>
    <dataValidation type="list" allowBlank="1" showInputMessage="1" showErrorMessage="1" sqref="E23" xr:uid="{640C13E7-F34B-4296-B64D-BA3A09C4A2DB}">
      <formula1>INDIRECT($Q$23)</formula1>
    </dataValidation>
    <dataValidation type="list" allowBlank="1" showInputMessage="1" showErrorMessage="1" sqref="D23" xr:uid="{3E3C7B38-7E12-46DC-89F0-8185723FFFD8}">
      <formula1>INDIRECT($P$23)</formula1>
    </dataValidation>
    <dataValidation type="list" allowBlank="1" showInputMessage="1" showErrorMessage="1" sqref="H22" xr:uid="{3F377110-8813-48C5-86B9-A499C9A9618A}">
      <formula1>INDIRECT($S$22)</formula1>
    </dataValidation>
    <dataValidation type="list" allowBlank="1" showInputMessage="1" showErrorMessage="1" sqref="G22" xr:uid="{D59FA30B-850E-4D9A-81F6-12A88B24FB2C}">
      <formula1>INDIRECT($R$22)</formula1>
    </dataValidation>
    <dataValidation type="list" allowBlank="1" showInputMessage="1" showErrorMessage="1" sqref="E22" xr:uid="{CAE2ACFC-B60C-446A-A554-6392D4B1B160}">
      <formula1>INDIRECT($Q$22)</formula1>
    </dataValidation>
    <dataValidation type="list" allowBlank="1" showInputMessage="1" showErrorMessage="1" sqref="D22" xr:uid="{B28B6C5D-9B6E-4876-AC9E-5CF34E246FFB}">
      <formula1>INDIRECT($P$22)</formula1>
    </dataValidation>
    <dataValidation type="list" allowBlank="1" showInputMessage="1" showErrorMessage="1" sqref="H21" xr:uid="{B3FB2465-404D-4077-A679-020961BE399C}">
      <formula1>INDIRECT($S$21)</formula1>
    </dataValidation>
    <dataValidation type="list" allowBlank="1" showInputMessage="1" showErrorMessage="1" sqref="G21" xr:uid="{E652BDE7-787A-419A-B84E-B33AD188CFD6}">
      <formula1>INDIRECT($R$21)</formula1>
    </dataValidation>
    <dataValidation type="list" allowBlank="1" showInputMessage="1" showErrorMessage="1" sqref="E21" xr:uid="{B3F01858-F164-45CD-B9AE-C83ACCBAEC36}">
      <formula1>INDIRECT($Q$21)</formula1>
    </dataValidation>
    <dataValidation type="list" allowBlank="1" showInputMessage="1" showErrorMessage="1" sqref="D21" xr:uid="{987C0B98-8BC6-47D7-AAFB-58D090E3BB27}">
      <formula1>INDIRECT($P$21)</formula1>
    </dataValidation>
    <dataValidation type="textLength" allowBlank="1" showInputMessage="1" showErrorMessage="1" sqref="G5" xr:uid="{2FD020CE-0AA7-466C-860D-98489361F807}">
      <formula1>0</formula1>
      <formula2>0</formula2>
    </dataValidation>
    <dataValidation type="whole" allowBlank="1" showInputMessage="1" showErrorMessage="1" errorTitle="Chiffre uniquement" error="Saisir une valeur en chiffre/nombre (pas de texte)" sqref="G4 G6" xr:uid="{FD6E8725-9052-469B-89B7-A980D5D6C286}">
      <formula1>0</formula1>
      <formula2>100</formula2>
    </dataValidation>
    <dataValidation type="list" allowBlank="1" showInputMessage="1" showErrorMessage="1" sqref="H13" xr:uid="{6B643F3B-CB65-4F84-B045-25D44D23CF54}">
      <formula1>INDIRECT($S$13)</formula1>
    </dataValidation>
    <dataValidation type="list" allowBlank="1" showInputMessage="1" showErrorMessage="1" sqref="G13" xr:uid="{A83AD738-3687-4F69-A3A9-58DD7359A121}">
      <formula1>INDIRECT($R$13)</formula1>
    </dataValidation>
    <dataValidation type="list" allowBlank="1" showInputMessage="1" showErrorMessage="1" sqref="E13" xr:uid="{FEDA2470-7A0F-477F-8508-1C9F3C755782}">
      <formula1>INDIRECT($Q$13)</formula1>
    </dataValidation>
    <dataValidation type="list" allowBlank="1" showInputMessage="1" showErrorMessage="1" sqref="D13" xr:uid="{4F4E3C9B-B627-4E29-9521-CE44A7208B52}">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7D9D08B-7BDD-4E7B-8769-087AA12F2883}">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4B451FA-B85C-4910-B14D-0BAAF15529A8}">
          <x14:formula1>
            <xm:f>'Menu conditionnel'!$A$14:$A$17</xm:f>
          </x14:formula1>
          <xm:sqref>D84:D89 D92 D95:D96 D99 D102:D103 D106:D109 D112 D115 D118:D120</xm:sqref>
        </x14:dataValidation>
        <x14:dataValidation type="list" allowBlank="1" showInputMessage="1" showErrorMessage="1" xr:uid="{4A0CBBED-6B0F-4597-9EDA-FDCD9343BA07}">
          <x14:formula1>
            <xm:f>'Menu déroulant'!$E$2:$E$11</xm:f>
          </x14:formula1>
          <xm:sqref>C4</xm:sqref>
        </x14:dataValidation>
        <x14:dataValidation type="list" allowBlank="1" showInputMessage="1" showErrorMessage="1" xr:uid="{62E52542-0E5C-4073-871B-40BD17B709B4}">
          <x14:formula1>
            <xm:f>'Menu déroulant'!$D$2:$D$3</xm:f>
          </x14:formula1>
          <xm:sqref>C6</xm:sqref>
        </x14:dataValidation>
        <x14:dataValidation type="list" allowBlank="1" showInputMessage="1" showErrorMessage="1" xr:uid="{B88759AE-7D81-48C0-B0CB-285538AC113B}">
          <x14:formula1>
            <xm:f>'Menu déroulant'!$F$2:$F$5</xm:f>
          </x14:formula1>
          <xm:sqref>C60:C61 C56:C57 C43:C44 C21:C26 C29:C35 C47:C49 C52:C53 C65:C67 C70 C38:C40 C13:C18 C73:C74</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5BA99-5024-47B1-A332-F75CD3CFE4C1}">
  <sheetPr>
    <tabColor rgb="FF89EFDE"/>
    <pageSetUpPr fitToPage="1"/>
  </sheetPr>
  <dimension ref="A1:Y696"/>
  <sheetViews>
    <sheetView zoomScale="60" zoomScaleNormal="60" zoomScaleSheetLayoutView="70" zoomScalePageLayoutView="70" workbookViewId="0">
      <selection activeCell="J11" sqref="J11"/>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1057</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N°4</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b/SnnAN8sU71CGI4ISbajh/0a3Kks6Zuf1pWjpAZ+ia/XYZ3Cw+Qnby+gzvphlgOu1NUQm5iSzDcnHNKKUg5IQ==" saltValue="7GmHYkLus8U9NhPZ0v8aM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2477" priority="176" operator="equal">
      <formula>"NON"</formula>
    </cfRule>
    <cfRule type="cellIs" dxfId="2476" priority="177" operator="equal">
      <formula>"OUI"</formula>
    </cfRule>
    <cfRule type="cellIs" dxfId="2475" priority="174" operator="equal">
      <formula>"Non concerné"</formula>
    </cfRule>
    <cfRule type="cellIs" dxfId="2474" priority="175" operator="equal">
      <formula>"Ne sait pas"</formula>
    </cfRule>
  </conditionalFormatting>
  <conditionalFormatting sqref="C29:C35">
    <cfRule type="cellIs" dxfId="2473" priority="165" operator="equal">
      <formula>"OUI"</formula>
    </cfRule>
    <cfRule type="cellIs" dxfId="2472" priority="164" operator="equal">
      <formula>"NON"</formula>
    </cfRule>
    <cfRule type="cellIs" dxfId="2471" priority="163" operator="equal">
      <formula>"Ne sait pas"</formula>
    </cfRule>
    <cfRule type="cellIs" dxfId="2470" priority="162" operator="equal">
      <formula>"Non concerné"</formula>
    </cfRule>
  </conditionalFormatting>
  <conditionalFormatting sqref="C38:C40">
    <cfRule type="cellIs" dxfId="2469" priority="156" operator="equal">
      <formula>"OUI"</formula>
    </cfRule>
    <cfRule type="cellIs" dxfId="2468" priority="154" operator="equal">
      <formula>"Ne sait pas"</formula>
    </cfRule>
    <cfRule type="cellIs" dxfId="2467" priority="153" operator="equal">
      <formula>"Non concerné"</formula>
    </cfRule>
    <cfRule type="cellIs" dxfId="2466" priority="155" operator="equal">
      <formula>"NON"</formula>
    </cfRule>
  </conditionalFormatting>
  <conditionalFormatting sqref="C43:C44">
    <cfRule type="cellIs" dxfId="2465" priority="149" operator="equal">
      <formula>"OUI"</formula>
    </cfRule>
    <cfRule type="cellIs" dxfId="2464" priority="148" operator="equal">
      <formula>"NON"</formula>
    </cfRule>
    <cfRule type="cellIs" dxfId="2463" priority="147" operator="equal">
      <formula>"Ne sait pas"</formula>
    </cfRule>
    <cfRule type="cellIs" dxfId="2462" priority="146" operator="equal">
      <formula>"Non concerné"</formula>
    </cfRule>
  </conditionalFormatting>
  <conditionalFormatting sqref="C47:C49">
    <cfRule type="cellIs" dxfId="2461" priority="140" operator="equal">
      <formula>"NON"</formula>
    </cfRule>
    <cfRule type="cellIs" dxfId="2460" priority="141" operator="equal">
      <formula>"OUI"</formula>
    </cfRule>
    <cfRule type="cellIs" dxfId="2459" priority="139" operator="equal">
      <formula>"Ne sait pas"</formula>
    </cfRule>
    <cfRule type="cellIs" dxfId="2458" priority="138" operator="equal">
      <formula>"Non concerné"</formula>
    </cfRule>
  </conditionalFormatting>
  <conditionalFormatting sqref="C52:C53">
    <cfRule type="cellIs" dxfId="2457" priority="132" operator="equal">
      <formula>"NON"</formula>
    </cfRule>
    <cfRule type="cellIs" dxfId="2456" priority="131" operator="equal">
      <formula>"Ne sait pas"</formula>
    </cfRule>
    <cfRule type="cellIs" dxfId="2455" priority="130" operator="equal">
      <formula>"Non concerné"</formula>
    </cfRule>
    <cfRule type="cellIs" dxfId="2454" priority="133" operator="equal">
      <formula>"OUI"</formula>
    </cfRule>
  </conditionalFormatting>
  <conditionalFormatting sqref="C56:C57">
    <cfRule type="cellIs" dxfId="2453" priority="125" operator="equal">
      <formula>"OUI"</formula>
    </cfRule>
    <cfRule type="cellIs" dxfId="2452" priority="124" operator="equal">
      <formula>"NON"</formula>
    </cfRule>
    <cfRule type="cellIs" dxfId="2451" priority="123" operator="equal">
      <formula>"Ne sait pas"</formula>
    </cfRule>
    <cfRule type="cellIs" dxfId="2450" priority="122" operator="equal">
      <formula>"Non concerné"</formula>
    </cfRule>
  </conditionalFormatting>
  <conditionalFormatting sqref="C60:C61">
    <cfRule type="cellIs" dxfId="2449" priority="114" operator="equal">
      <formula>"Non concerné"</formula>
    </cfRule>
    <cfRule type="cellIs" dxfId="2448" priority="115" operator="equal">
      <formula>"Ne sait pas"</formula>
    </cfRule>
    <cfRule type="cellIs" dxfId="2447" priority="116" operator="equal">
      <formula>"NON"</formula>
    </cfRule>
    <cfRule type="cellIs" dxfId="2446" priority="117" operator="equal">
      <formula>"OUI"</formula>
    </cfRule>
  </conditionalFormatting>
  <conditionalFormatting sqref="C65:C67">
    <cfRule type="cellIs" dxfId="2445" priority="107" operator="equal">
      <formula>"Ne sait pas"</formula>
    </cfRule>
    <cfRule type="cellIs" dxfId="2444" priority="106" operator="equal">
      <formula>"Non concerné"</formula>
    </cfRule>
    <cfRule type="cellIs" dxfId="2443" priority="109" operator="equal">
      <formula>"OUI"</formula>
    </cfRule>
    <cfRule type="cellIs" dxfId="2442" priority="108" operator="equal">
      <formula>"NON"</formula>
    </cfRule>
  </conditionalFormatting>
  <conditionalFormatting sqref="C70">
    <cfRule type="cellIs" dxfId="2441" priority="101" operator="equal">
      <formula>"OUI"</formula>
    </cfRule>
    <cfRule type="cellIs" dxfId="2440" priority="100" operator="equal">
      <formula>"NON"</formula>
    </cfRule>
    <cfRule type="cellIs" dxfId="2439" priority="99" operator="equal">
      <formula>"Ne sait pas"</formula>
    </cfRule>
    <cfRule type="cellIs" dxfId="2438" priority="98" operator="equal">
      <formula>"Non concerné"</formula>
    </cfRule>
  </conditionalFormatting>
  <conditionalFormatting sqref="C73:C74">
    <cfRule type="cellIs" dxfId="2437" priority="92" operator="equal">
      <formula>"NON"</formula>
    </cfRule>
    <cfRule type="cellIs" dxfId="2436" priority="91" operator="equal">
      <formula>"Ne sait pas"</formula>
    </cfRule>
    <cfRule type="cellIs" dxfId="2435" priority="93" operator="equal">
      <formula>"OUI"</formula>
    </cfRule>
    <cfRule type="cellIs" dxfId="2434" priority="90" operator="equal">
      <formula>"Non concerné"</formula>
    </cfRule>
  </conditionalFormatting>
  <conditionalFormatting sqref="D84:D89">
    <cfRule type="cellIs" dxfId="2433" priority="79" operator="equal">
      <formula>"Non concerné"</formula>
    </cfRule>
    <cfRule type="cellIs" dxfId="2432" priority="80" operator="equal">
      <formula>"Ne sait pas"</formula>
    </cfRule>
    <cfRule type="cellIs" dxfId="2431" priority="81" operator="equal">
      <formula>"NON"</formula>
    </cfRule>
    <cfRule type="cellIs" dxfId="2430" priority="82" operator="equal">
      <formula>"OUI"</formula>
    </cfRule>
  </conditionalFormatting>
  <conditionalFormatting sqref="D92">
    <cfRule type="cellIs" dxfId="2429" priority="75" operator="equal">
      <formula>"Non concerné"</formula>
    </cfRule>
    <cfRule type="cellIs" dxfId="2428" priority="77" operator="equal">
      <formula>"NON"</formula>
    </cfRule>
    <cfRule type="cellIs" dxfId="2427" priority="76" operator="equal">
      <formula>"Ne sait pas"</formula>
    </cfRule>
    <cfRule type="cellIs" dxfId="2426" priority="78" operator="equal">
      <formula>"OUI"</formula>
    </cfRule>
  </conditionalFormatting>
  <conditionalFormatting sqref="D95:D96">
    <cfRule type="cellIs" dxfId="2425" priority="72" operator="equal">
      <formula>"Ne sait pas"</formula>
    </cfRule>
    <cfRule type="cellIs" dxfId="2424" priority="74" operator="equal">
      <formula>"OUI"</formula>
    </cfRule>
    <cfRule type="cellIs" dxfId="2423" priority="73" operator="equal">
      <formula>"NON"</formula>
    </cfRule>
    <cfRule type="cellIs" dxfId="2422" priority="71" operator="equal">
      <formula>"Non concerné"</formula>
    </cfRule>
  </conditionalFormatting>
  <conditionalFormatting sqref="D99">
    <cfRule type="cellIs" dxfId="2421" priority="70" operator="equal">
      <formula>"OUI"</formula>
    </cfRule>
    <cfRule type="cellIs" dxfId="2420" priority="69" operator="equal">
      <formula>"NON"</formula>
    </cfRule>
    <cfRule type="cellIs" dxfId="2419" priority="68" operator="equal">
      <formula>"Ne sait pas"</formula>
    </cfRule>
    <cfRule type="cellIs" dxfId="2418" priority="67" operator="equal">
      <formula>"Non concerné"</formula>
    </cfRule>
  </conditionalFormatting>
  <conditionalFormatting sqref="D102:D103">
    <cfRule type="cellIs" dxfId="2417" priority="65" operator="equal">
      <formula>"NON"</formula>
    </cfRule>
    <cfRule type="cellIs" dxfId="2416" priority="66" operator="equal">
      <formula>"OUI"</formula>
    </cfRule>
    <cfRule type="cellIs" dxfId="2415" priority="63" operator="equal">
      <formula>"Non concerné"</formula>
    </cfRule>
    <cfRule type="cellIs" dxfId="2414" priority="64" operator="equal">
      <formula>"Ne sait pas"</formula>
    </cfRule>
  </conditionalFormatting>
  <conditionalFormatting sqref="D106:D109">
    <cfRule type="cellIs" dxfId="2413" priority="59" operator="equal">
      <formula>"Non concerné"</formula>
    </cfRule>
    <cfRule type="cellIs" dxfId="2412" priority="60" operator="equal">
      <formula>"Ne sait pas"</formula>
    </cfRule>
    <cfRule type="cellIs" dxfId="2411" priority="61" operator="equal">
      <formula>"NON"</formula>
    </cfRule>
    <cfRule type="cellIs" dxfId="2410" priority="62" operator="equal">
      <formula>"OUI"</formula>
    </cfRule>
  </conditionalFormatting>
  <conditionalFormatting sqref="D112">
    <cfRule type="cellIs" dxfId="2409" priority="58" operator="equal">
      <formula>"OUI"</formula>
    </cfRule>
    <cfRule type="cellIs" dxfId="2408" priority="57" operator="equal">
      <formula>"NON"</formula>
    </cfRule>
    <cfRule type="cellIs" dxfId="2407" priority="56" operator="equal">
      <formula>"Ne sait pas"</formula>
    </cfRule>
    <cfRule type="cellIs" dxfId="2406" priority="55" operator="equal">
      <formula>"Non concerné"</formula>
    </cfRule>
  </conditionalFormatting>
  <conditionalFormatting sqref="D115">
    <cfRule type="cellIs" dxfId="2405" priority="53" operator="equal">
      <formula>"NON"</formula>
    </cfRule>
    <cfRule type="cellIs" dxfId="2404" priority="54" operator="equal">
      <formula>"OUI"</formula>
    </cfRule>
    <cfRule type="cellIs" dxfId="2403" priority="51" operator="equal">
      <formula>"Non concerné"</formula>
    </cfRule>
    <cfRule type="cellIs" dxfId="2402" priority="52" operator="equal">
      <formula>"Ne sait pas"</formula>
    </cfRule>
  </conditionalFormatting>
  <conditionalFormatting sqref="D118:D120">
    <cfRule type="cellIs" dxfId="2401" priority="50" operator="equal">
      <formula>"OUI"</formula>
    </cfRule>
    <cfRule type="cellIs" dxfId="2400" priority="49" operator="equal">
      <formula>"NON"</formula>
    </cfRule>
    <cfRule type="cellIs" dxfId="2399" priority="48" operator="equal">
      <formula>"Ne sait pas"</formula>
    </cfRule>
    <cfRule type="cellIs" dxfId="2398" priority="47" operator="equal">
      <formula>"Non concerné"</formula>
    </cfRule>
  </conditionalFormatting>
  <conditionalFormatting sqref="D13:I18">
    <cfRule type="expression" dxfId="2397" priority="172">
      <formula>$P13="non_prescrit"</formula>
    </cfRule>
  </conditionalFormatting>
  <conditionalFormatting sqref="D21:I26">
    <cfRule type="expression" dxfId="2396" priority="168">
      <formula>$P21="non_prescrit"</formula>
    </cfRule>
  </conditionalFormatting>
  <conditionalFormatting sqref="D29:I35">
    <cfRule type="expression" dxfId="2395" priority="160">
      <formula>$P29="non_prescrit"</formula>
    </cfRule>
  </conditionalFormatting>
  <conditionalFormatting sqref="D38:I40">
    <cfRule type="expression" dxfId="2394" priority="157">
      <formula>$P38="non_prescrit"</formula>
    </cfRule>
  </conditionalFormatting>
  <conditionalFormatting sqref="D43:I44">
    <cfRule type="expression" dxfId="2393" priority="144">
      <formula>$P43="non_prescrit"</formula>
    </cfRule>
  </conditionalFormatting>
  <conditionalFormatting sqref="D47:I49">
    <cfRule type="expression" dxfId="2392" priority="136">
      <formula>$P47="non_prescrit"</formula>
    </cfRule>
  </conditionalFormatting>
  <conditionalFormatting sqref="D52:I53">
    <cfRule type="expression" dxfId="2391" priority="128">
      <formula>$P52="non_prescrit"</formula>
    </cfRule>
  </conditionalFormatting>
  <conditionalFormatting sqref="D56:I57">
    <cfRule type="expression" dxfId="2390" priority="120">
      <formula>$P56="non_prescrit"</formula>
    </cfRule>
  </conditionalFormatting>
  <conditionalFormatting sqref="D60:I61">
    <cfRule type="expression" dxfId="2389" priority="112">
      <formula>$P60="non_prescrit"</formula>
    </cfRule>
  </conditionalFormatting>
  <conditionalFormatting sqref="D65:I67">
    <cfRule type="expression" dxfId="2388" priority="104">
      <formula>$P65="non_prescrit"</formula>
    </cfRule>
  </conditionalFormatting>
  <conditionalFormatting sqref="D70:I70">
    <cfRule type="expression" dxfId="2387" priority="96">
      <formula>$P70="non_prescrit"</formula>
    </cfRule>
  </conditionalFormatting>
  <conditionalFormatting sqref="D73:I74">
    <cfRule type="expression" dxfId="2386" priority="88">
      <formula>$P73="non_prescrit"</formula>
    </cfRule>
  </conditionalFormatting>
  <conditionalFormatting sqref="E13:F18">
    <cfRule type="expression" dxfId="2385" priority="171">
      <formula>$Q13="pas_modification"</formula>
    </cfRule>
  </conditionalFormatting>
  <conditionalFormatting sqref="E21:F26">
    <cfRule type="expression" dxfId="2384" priority="167">
      <formula>$Q21="pas_modification"</formula>
    </cfRule>
  </conditionalFormatting>
  <conditionalFormatting sqref="E29:F35">
    <cfRule type="expression" dxfId="2383" priority="159">
      <formula>$Q29="pas_modification"</formula>
    </cfRule>
  </conditionalFormatting>
  <conditionalFormatting sqref="E38:F40">
    <cfRule type="expression" dxfId="2382" priority="151">
      <formula>$Q38="pas_modification"</formula>
    </cfRule>
  </conditionalFormatting>
  <conditionalFormatting sqref="E43:F44">
    <cfRule type="expression" dxfId="2381" priority="143">
      <formula>$Q43="pas_modification"</formula>
    </cfRule>
  </conditionalFormatting>
  <conditionalFormatting sqref="E47:F49">
    <cfRule type="expression" dxfId="2380" priority="135">
      <formula>$Q47="pas_modification"</formula>
    </cfRule>
  </conditionalFormatting>
  <conditionalFormatting sqref="E52:F53">
    <cfRule type="expression" dxfId="2379" priority="127">
      <formula>$Q52="pas_modification"</formula>
    </cfRule>
  </conditionalFormatting>
  <conditionalFormatting sqref="E56:F57">
    <cfRule type="expression" dxfId="2378" priority="119">
      <formula>$Q56="pas_modification"</formula>
    </cfRule>
  </conditionalFormatting>
  <conditionalFormatting sqref="E60:F61">
    <cfRule type="expression" dxfId="2377" priority="111">
      <formula>$Q60="pas_modification"</formula>
    </cfRule>
  </conditionalFormatting>
  <conditionalFormatting sqref="E65:F67">
    <cfRule type="expression" dxfId="2376" priority="103">
      <formula>$Q65="pas_modification"</formula>
    </cfRule>
  </conditionalFormatting>
  <conditionalFormatting sqref="E70:F70">
    <cfRule type="expression" dxfId="2375" priority="95">
      <formula>$Q70="pas_modification"</formula>
    </cfRule>
  </conditionalFormatting>
  <conditionalFormatting sqref="E73:F74">
    <cfRule type="expression" dxfId="2374" priority="87">
      <formula>$Q73="pas_modification"</formula>
    </cfRule>
  </conditionalFormatting>
  <conditionalFormatting sqref="E7:G7">
    <cfRule type="cellIs" dxfId="2373" priority="1" operator="equal">
      <formula>"ERREUR : nombre médicaments prescrits &gt; nb MIPA"</formula>
    </cfRule>
  </conditionalFormatting>
  <conditionalFormatting sqref="E84:I89">
    <cfRule type="expression" dxfId="2372" priority="32">
      <formula>$P84="non_omi"</formula>
    </cfRule>
  </conditionalFormatting>
  <conditionalFormatting sqref="E92:I92">
    <cfRule type="expression" dxfId="2371" priority="36">
      <formula>$P92="non_omi"</formula>
    </cfRule>
  </conditionalFormatting>
  <conditionalFormatting sqref="E95:I96">
    <cfRule type="expression" dxfId="2370" priority="28">
      <formula>$P95="non_omi"</formula>
    </cfRule>
  </conditionalFormatting>
  <conditionalFormatting sqref="E99:I99">
    <cfRule type="expression" dxfId="2369" priority="24">
      <formula>$P99="non_omi"</formula>
    </cfRule>
  </conditionalFormatting>
  <conditionalFormatting sqref="E102:I103">
    <cfRule type="expression" dxfId="2368" priority="20">
      <formula>$P102="non_omi"</formula>
    </cfRule>
  </conditionalFormatting>
  <conditionalFormatting sqref="E106:I109">
    <cfRule type="expression" dxfId="2367" priority="16">
      <formula>$P106="non_omi"</formula>
    </cfRule>
  </conditionalFormatting>
  <conditionalFormatting sqref="E112:I112">
    <cfRule type="expression" dxfId="2366" priority="12">
      <formula>$P112="non_omi"</formula>
    </cfRule>
  </conditionalFormatting>
  <conditionalFormatting sqref="E115:I115">
    <cfRule type="expression" dxfId="2365" priority="8">
      <formula>$P115="non_omi"</formula>
    </cfRule>
  </conditionalFormatting>
  <conditionalFormatting sqref="E118:I120">
    <cfRule type="expression" dxfId="2364" priority="4">
      <formula>$P118="non_omi"</formula>
    </cfRule>
  </conditionalFormatting>
  <conditionalFormatting sqref="G13:G18">
    <cfRule type="expression" dxfId="2363" priority="170">
      <formula>$R13="pas_justification"</formula>
    </cfRule>
  </conditionalFormatting>
  <conditionalFormatting sqref="G21:G26">
    <cfRule type="expression" dxfId="2362" priority="166">
      <formula>$R21="pas_justification"</formula>
    </cfRule>
  </conditionalFormatting>
  <conditionalFormatting sqref="G29:G35">
    <cfRule type="expression" dxfId="2361" priority="158">
      <formula>$R29="pas_justification"</formula>
    </cfRule>
  </conditionalFormatting>
  <conditionalFormatting sqref="G38:G40">
    <cfRule type="expression" dxfId="2360" priority="150">
      <formula>$R38="pas_justification"</formula>
    </cfRule>
  </conditionalFormatting>
  <conditionalFormatting sqref="G43:G44">
    <cfRule type="expression" dxfId="2359" priority="142">
      <formula>$R43="pas_justification"</formula>
    </cfRule>
  </conditionalFormatting>
  <conditionalFormatting sqref="G47:G49">
    <cfRule type="expression" dxfId="2358" priority="134">
      <formula>$R47="pas_justification"</formula>
    </cfRule>
  </conditionalFormatting>
  <conditionalFormatting sqref="G52:G53">
    <cfRule type="expression" dxfId="2357" priority="126">
      <formula>$R52="pas_justification"</formula>
    </cfRule>
  </conditionalFormatting>
  <conditionalFormatting sqref="G56:G57">
    <cfRule type="expression" dxfId="2356" priority="118">
      <formula>$R56="pas_justification"</formula>
    </cfRule>
  </conditionalFormatting>
  <conditionalFormatting sqref="G60:G61">
    <cfRule type="expression" dxfId="2355" priority="110">
      <formula>$R60="pas_justification"</formula>
    </cfRule>
  </conditionalFormatting>
  <conditionalFormatting sqref="G65:G67">
    <cfRule type="expression" dxfId="2354" priority="102">
      <formula>$R65="pas_justification"</formula>
    </cfRule>
  </conditionalFormatting>
  <conditionalFormatting sqref="G70">
    <cfRule type="expression" dxfId="2353" priority="94">
      <formula>$R70="pas_justification"</formula>
    </cfRule>
  </conditionalFormatting>
  <conditionalFormatting sqref="G73:G74">
    <cfRule type="expression" dxfId="2352" priority="86">
      <formula>$R73="pas_justification"</formula>
    </cfRule>
  </conditionalFormatting>
  <conditionalFormatting sqref="G84:G89">
    <cfRule type="expression" dxfId="2351" priority="46">
      <formula>$Q84="pas_justification_omi"</formula>
    </cfRule>
  </conditionalFormatting>
  <conditionalFormatting sqref="G92">
    <cfRule type="expression" dxfId="2350" priority="45">
      <formula>$Q92="pas_justification_omi"</formula>
    </cfRule>
  </conditionalFormatting>
  <conditionalFormatting sqref="G95:G96">
    <cfRule type="expression" dxfId="2349" priority="44">
      <formula>$Q95="pas_justification_omi"</formula>
    </cfRule>
  </conditionalFormatting>
  <conditionalFormatting sqref="G99">
    <cfRule type="expression" dxfId="2348" priority="43">
      <formula>$Q99="pas_justification_omi"</formula>
    </cfRule>
  </conditionalFormatting>
  <conditionalFormatting sqref="G102:G103">
    <cfRule type="expression" dxfId="2347" priority="42">
      <formula>$Q102="pas_justification_omi"</formula>
    </cfRule>
  </conditionalFormatting>
  <conditionalFormatting sqref="G106:G109">
    <cfRule type="expression" dxfId="2346" priority="41">
      <formula>$Q106="pas_justification_omi"</formula>
    </cfRule>
  </conditionalFormatting>
  <conditionalFormatting sqref="G112">
    <cfRule type="expression" dxfId="2345" priority="40">
      <formula>$Q112="pas_justification_omi"</formula>
    </cfRule>
  </conditionalFormatting>
  <conditionalFormatting sqref="G115">
    <cfRule type="expression" dxfId="2344" priority="39">
      <formula>$Q115="pas_justification_omi"</formula>
    </cfRule>
  </conditionalFormatting>
  <conditionalFormatting sqref="G118:G120">
    <cfRule type="expression" dxfId="2343" priority="38">
      <formula>$Q118="pas_justification_omi"</formula>
    </cfRule>
  </conditionalFormatting>
  <conditionalFormatting sqref="H13:H18">
    <cfRule type="expression" dxfId="2342" priority="173">
      <formula>$Q13="pas_modification"</formula>
    </cfRule>
  </conditionalFormatting>
  <conditionalFormatting sqref="H13:H40 H42:H61">
    <cfRule type="cellIs" dxfId="2341" priority="84" operator="equal">
      <formula>"Refusée"</formula>
    </cfRule>
  </conditionalFormatting>
  <conditionalFormatting sqref="H13:H40 H42:H74">
    <cfRule type="cellIs" dxfId="2340" priority="85" operator="equal">
      <formula>"Acceptée"</formula>
    </cfRule>
    <cfRule type="cellIs" dxfId="2339" priority="83" operator="equal">
      <formula>"NSP"</formula>
    </cfRule>
  </conditionalFormatting>
  <conditionalFormatting sqref="H21:H26">
    <cfRule type="expression" dxfId="2338" priority="169">
      <formula>$Q21="pas_modification"</formula>
    </cfRule>
  </conditionalFormatting>
  <conditionalFormatting sqref="H29:H35">
    <cfRule type="expression" dxfId="2337" priority="161">
      <formula>$Q29="pas_modification"</formula>
    </cfRule>
  </conditionalFormatting>
  <conditionalFormatting sqref="H38:H40">
    <cfRule type="expression" dxfId="2336" priority="152">
      <formula>$Q38="pas_modification"</formula>
    </cfRule>
  </conditionalFormatting>
  <conditionalFormatting sqref="H43:H44">
    <cfRule type="expression" dxfId="2335" priority="145">
      <formula>$Q43="pas_modification"</formula>
    </cfRule>
  </conditionalFormatting>
  <conditionalFormatting sqref="H47:H49">
    <cfRule type="expression" dxfId="2334" priority="137">
      <formula>$Q47="pas_modification"</formula>
    </cfRule>
  </conditionalFormatting>
  <conditionalFormatting sqref="H52:H53">
    <cfRule type="expression" dxfId="2333" priority="129">
      <formula>$Q52="pas_modification"</formula>
    </cfRule>
  </conditionalFormatting>
  <conditionalFormatting sqref="H56:H57">
    <cfRule type="expression" dxfId="2332" priority="121">
      <formula>$Q56="pas_modification"</formula>
    </cfRule>
  </conditionalFormatting>
  <conditionalFormatting sqref="H60:H61">
    <cfRule type="expression" dxfId="2331" priority="113">
      <formula>$Q60="pas_modification"</formula>
    </cfRule>
  </conditionalFormatting>
  <conditionalFormatting sqref="H65:H67">
    <cfRule type="expression" dxfId="2330" priority="105">
      <formula>$Q65="pas_modification"</formula>
    </cfRule>
  </conditionalFormatting>
  <conditionalFormatting sqref="H70">
    <cfRule type="expression" dxfId="2329" priority="97">
      <formula>$Q70="pas_modification"</formula>
    </cfRule>
  </conditionalFormatting>
  <conditionalFormatting sqref="H73:H74">
    <cfRule type="expression" dxfId="2328" priority="89">
      <formula>$Q73="pas_modification"</formula>
    </cfRule>
  </conditionalFormatting>
  <conditionalFormatting sqref="H84:H89">
    <cfRule type="cellIs" dxfId="2327" priority="30" operator="equal">
      <formula>"Refusée"</formula>
    </cfRule>
    <cfRule type="cellIs" dxfId="2326" priority="31" operator="equal">
      <formula>"Acceptée"</formula>
    </cfRule>
  </conditionalFormatting>
  <conditionalFormatting sqref="H92">
    <cfRule type="cellIs" dxfId="2325" priority="34" operator="equal">
      <formula>"Refusée"</formula>
    </cfRule>
    <cfRule type="cellIs" dxfId="2324" priority="35" operator="equal">
      <formula>"Acceptée"</formula>
    </cfRule>
  </conditionalFormatting>
  <conditionalFormatting sqref="H95:H96">
    <cfRule type="cellIs" dxfId="2323" priority="26" operator="equal">
      <formula>"Refusée"</formula>
    </cfRule>
    <cfRule type="cellIs" dxfId="2322" priority="27" operator="equal">
      <formula>"Acceptée"</formula>
    </cfRule>
  </conditionalFormatting>
  <conditionalFormatting sqref="H99">
    <cfRule type="cellIs" dxfId="2321" priority="22" operator="equal">
      <formula>"Refusée"</formula>
    </cfRule>
    <cfRule type="cellIs" dxfId="2320" priority="23" operator="equal">
      <formula>"Acceptée"</formula>
    </cfRule>
  </conditionalFormatting>
  <conditionalFormatting sqref="H102:H103">
    <cfRule type="cellIs" dxfId="2319" priority="18" operator="equal">
      <formula>"Refusée"</formula>
    </cfRule>
    <cfRule type="cellIs" dxfId="2318" priority="19" operator="equal">
      <formula>"Acceptée"</formula>
    </cfRule>
  </conditionalFormatting>
  <conditionalFormatting sqref="H106:H109">
    <cfRule type="cellIs" dxfId="2317" priority="14" operator="equal">
      <formula>"Refusée"</formula>
    </cfRule>
    <cfRule type="cellIs" dxfId="2316" priority="15" operator="equal">
      <formula>"Acceptée"</formula>
    </cfRule>
  </conditionalFormatting>
  <conditionalFormatting sqref="H112">
    <cfRule type="cellIs" dxfId="2315" priority="11" operator="equal">
      <formula>"Acceptée"</formula>
    </cfRule>
    <cfRule type="cellIs" dxfId="2314" priority="10" operator="equal">
      <formula>"Refusée"</formula>
    </cfRule>
  </conditionalFormatting>
  <conditionalFormatting sqref="H115">
    <cfRule type="cellIs" dxfId="2313" priority="7" operator="equal">
      <formula>"Acceptée"</formula>
    </cfRule>
    <cfRule type="cellIs" dxfId="2312" priority="6" operator="equal">
      <formula>"Refusée"</formula>
    </cfRule>
  </conditionalFormatting>
  <conditionalFormatting sqref="H118:H120">
    <cfRule type="cellIs" dxfId="2311" priority="3" operator="equal">
      <formula>"Acceptée"</formula>
    </cfRule>
    <cfRule type="cellIs" dxfId="2310" priority="2" operator="equal">
      <formula>"Refusée"</formula>
    </cfRule>
  </conditionalFormatting>
  <conditionalFormatting sqref="H84:I89">
    <cfRule type="expression" dxfId="2309" priority="33">
      <formula>$R84="pas_proposition_omi"</formula>
    </cfRule>
  </conditionalFormatting>
  <conditionalFormatting sqref="H92:I92">
    <cfRule type="expression" dxfId="2308" priority="37">
      <formula>$R92="pas_proposition_omi"</formula>
    </cfRule>
  </conditionalFormatting>
  <conditionalFormatting sqref="H95:I96">
    <cfRule type="expression" dxfId="2307" priority="29">
      <formula>$R95="pas_proposition_omi"</formula>
    </cfRule>
  </conditionalFormatting>
  <conditionalFormatting sqref="H99:I99">
    <cfRule type="expression" dxfId="2306" priority="25">
      <formula>$R99="pas_proposition_omi"</formula>
    </cfRule>
  </conditionalFormatting>
  <conditionalFormatting sqref="H102:I103">
    <cfRule type="expression" dxfId="2305" priority="21">
      <formula>$R102="pas_proposition_omi"</formula>
    </cfRule>
  </conditionalFormatting>
  <conditionalFormatting sqref="H106:I109">
    <cfRule type="expression" dxfId="2304" priority="17">
      <formula>$R106="pas_proposition_omi"</formula>
    </cfRule>
  </conditionalFormatting>
  <conditionalFormatting sqref="H112:I112">
    <cfRule type="expression" dxfId="2303" priority="13">
      <formula>$R112="pas_proposition_omi"</formula>
    </cfRule>
  </conditionalFormatting>
  <conditionalFormatting sqref="H115:I115">
    <cfRule type="expression" dxfId="2302" priority="9">
      <formula>$R115="pas_proposition_omi"</formula>
    </cfRule>
  </conditionalFormatting>
  <conditionalFormatting sqref="H118:I120">
    <cfRule type="expression" dxfId="2301"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3F0979F3-4139-420E-9A06-CC0B753351EB}">
      <formula1>64</formula1>
      <formula2>150</formula2>
    </dataValidation>
    <dataValidation type="list" allowBlank="1" showInputMessage="1" showErrorMessage="1" sqref="D13" xr:uid="{62315EE8-EBD5-428C-9324-D54D71D4C618}">
      <formula1>INDIRECT($P$13)</formula1>
    </dataValidation>
    <dataValidation type="list" allowBlank="1" showInputMessage="1" showErrorMessage="1" sqref="E13" xr:uid="{9C58235B-55F3-4888-9C9D-ED58829258AD}">
      <formula1>INDIRECT($Q$13)</formula1>
    </dataValidation>
    <dataValidation type="list" allowBlank="1" showInputMessage="1" showErrorMessage="1" sqref="G13" xr:uid="{9F6B9345-F3C0-4DB7-96C8-09B351A71547}">
      <formula1>INDIRECT($R$13)</formula1>
    </dataValidation>
    <dataValidation type="list" allowBlank="1" showInputMessage="1" showErrorMessage="1" sqref="H13" xr:uid="{57903FAF-D778-482B-82EF-7D150C0EB050}">
      <formula1>INDIRECT($S$13)</formula1>
    </dataValidation>
    <dataValidation type="whole" allowBlank="1" showInputMessage="1" showErrorMessage="1" errorTitle="Chiffre uniquement" error="Saisir une valeur en chiffre/nombre (pas de texte)" sqref="G4 G6" xr:uid="{136C27FD-B58D-4F81-B89C-A37B12658F4C}">
      <formula1>0</formula1>
      <formula2>100</formula2>
    </dataValidation>
    <dataValidation type="textLength" allowBlank="1" showInputMessage="1" showErrorMessage="1" sqref="G5" xr:uid="{48C940BC-C59B-45D8-8C3B-758B5C871B8B}">
      <formula1>0</formula1>
      <formula2>0</formula2>
    </dataValidation>
    <dataValidation type="list" allowBlank="1" showInputMessage="1" showErrorMessage="1" sqref="D21" xr:uid="{0F8252C3-95CA-4D3F-A504-9E9F7273AE60}">
      <formula1>INDIRECT($P$21)</formula1>
    </dataValidation>
    <dataValidation type="list" allowBlank="1" showInputMessage="1" showErrorMessage="1" sqref="E21" xr:uid="{711AF018-8B96-4EB2-A0F7-717459DCF4B8}">
      <formula1>INDIRECT($Q$21)</formula1>
    </dataValidation>
    <dataValidation type="list" allowBlank="1" showInputMessage="1" showErrorMessage="1" sqref="G21" xr:uid="{5E77F986-655E-4600-9E8E-3198F57CD5CD}">
      <formula1>INDIRECT($R$21)</formula1>
    </dataValidation>
    <dataValidation type="list" allowBlank="1" showInputMessage="1" showErrorMessage="1" sqref="H21" xr:uid="{1E64CCA3-759D-430D-AFDC-4B86AE1A20EA}">
      <formula1>INDIRECT($S$21)</formula1>
    </dataValidation>
    <dataValidation type="list" allowBlank="1" showInputMessage="1" showErrorMessage="1" sqref="D22" xr:uid="{0FD23B5F-4824-4637-B8FB-C5D5A03503DA}">
      <formula1>INDIRECT($P$22)</formula1>
    </dataValidation>
    <dataValidation type="list" allowBlank="1" showInputMessage="1" showErrorMessage="1" sqref="E22" xr:uid="{9ECF0C15-AE80-453C-B7E0-D4E47FE7F362}">
      <formula1>INDIRECT($Q$22)</formula1>
    </dataValidation>
    <dataValidation type="list" allowBlank="1" showInputMessage="1" showErrorMessage="1" sqref="G22" xr:uid="{171C1541-6722-44E7-8613-15DE17D9F8C3}">
      <formula1>INDIRECT($R$22)</formula1>
    </dataValidation>
    <dataValidation type="list" allowBlank="1" showInputMessage="1" showErrorMessage="1" sqref="H22" xr:uid="{2ACBE8C2-58DA-461D-99DB-DECE3641664F}">
      <formula1>INDIRECT($S$22)</formula1>
    </dataValidation>
    <dataValidation type="list" allowBlank="1" showInputMessage="1" showErrorMessage="1" sqref="D23" xr:uid="{1019DCF8-A568-4BEB-AD9D-5638E586FBA1}">
      <formula1>INDIRECT($P$23)</formula1>
    </dataValidation>
    <dataValidation type="list" allowBlank="1" showInputMessage="1" showErrorMessage="1" sqref="E23" xr:uid="{222D0C8B-6FA6-4BD5-A7EA-D43DD1319127}">
      <formula1>INDIRECT($Q$23)</formula1>
    </dataValidation>
    <dataValidation type="list" allowBlank="1" showInputMessage="1" showErrorMessage="1" sqref="G23" xr:uid="{53B79F2E-F01C-4FD9-A795-16DB8FD52D15}">
      <formula1>INDIRECT($R$23)</formula1>
    </dataValidation>
    <dataValidation type="list" allowBlank="1" showInputMessage="1" showErrorMessage="1" sqref="H23" xr:uid="{A5CC7FF5-E9B5-4209-9ADD-9AB720C67F95}">
      <formula1>INDIRECT($S$23)</formula1>
    </dataValidation>
    <dataValidation type="list" allowBlank="1" showInputMessage="1" showErrorMessage="1" sqref="D24" xr:uid="{5D93F670-E0C6-4257-ABBA-F3D41ED5793F}">
      <formula1>INDIRECT($P$24)</formula1>
    </dataValidation>
    <dataValidation type="list" allowBlank="1" showInputMessage="1" showErrorMessage="1" sqref="E24" xr:uid="{5173976B-0EA7-4A24-B0F3-26FF9E0D6EEB}">
      <formula1>INDIRECT($Q$24)</formula1>
    </dataValidation>
    <dataValidation type="list" allowBlank="1" showInputMessage="1" showErrorMessage="1" sqref="G24" xr:uid="{543CBFEE-ECBB-4C4F-80DB-778F72B541DE}">
      <formula1>INDIRECT($R$24)</formula1>
    </dataValidation>
    <dataValidation type="list" allowBlank="1" showInputMessage="1" showErrorMessage="1" sqref="H24" xr:uid="{8E64BD0B-FEE7-4927-9E34-35EA8207C50C}">
      <formula1>INDIRECT($S$24)</formula1>
    </dataValidation>
    <dataValidation type="list" allowBlank="1" showInputMessage="1" showErrorMessage="1" sqref="D25" xr:uid="{E3D03B3B-AF60-4132-BDF0-CAFD8294761B}">
      <formula1>INDIRECT($P$25)</formula1>
    </dataValidation>
    <dataValidation type="list" allowBlank="1" showInputMessage="1" showErrorMessage="1" sqref="E25" xr:uid="{AB6FD12E-4FF4-4660-B72F-77686857EA09}">
      <formula1>INDIRECT($Q$25)</formula1>
    </dataValidation>
    <dataValidation type="list" allowBlank="1" showInputMessage="1" showErrorMessage="1" sqref="G25" xr:uid="{08E31A88-22E4-453F-B56B-E78A7390A894}">
      <formula1>INDIRECT($R$25)</formula1>
    </dataValidation>
    <dataValidation type="list" allowBlank="1" showInputMessage="1" showErrorMessage="1" sqref="H25" xr:uid="{5C7BD4FD-B1EF-4EB3-9916-9E0AF78F7AF1}">
      <formula1>INDIRECT($S$25)</formula1>
    </dataValidation>
    <dataValidation type="list" allowBlank="1" showInputMessage="1" showErrorMessage="1" sqref="D26" xr:uid="{043894AB-25C6-42B7-B51F-18372765F243}">
      <formula1>INDIRECT($P$26)</formula1>
    </dataValidation>
    <dataValidation type="list" allowBlank="1" showInputMessage="1" showErrorMessage="1" sqref="E26" xr:uid="{FB57B657-0E9D-486F-8956-4AB4E7EFC24B}">
      <formula1>INDIRECT($Q$26)</formula1>
    </dataValidation>
    <dataValidation type="list" allowBlank="1" showInputMessage="1" showErrorMessage="1" sqref="G26" xr:uid="{BADB3F69-5413-4F02-B14F-2C2FDFE24678}">
      <formula1>INDIRECT($R$26)</formula1>
    </dataValidation>
    <dataValidation type="list" allowBlank="1" showInputMessage="1" showErrorMessage="1" sqref="H26" xr:uid="{8C1914B4-70F8-44BB-8F4C-92D5BA55C755}">
      <formula1>INDIRECT($S$26)</formula1>
    </dataValidation>
    <dataValidation type="list" allowBlank="1" showInputMessage="1" showErrorMessage="1" sqref="D29" xr:uid="{FD970EFE-E870-4770-96F8-6C0210036028}">
      <formula1>INDIRECT($P$29)</formula1>
    </dataValidation>
    <dataValidation type="list" allowBlank="1" showInputMessage="1" showErrorMessage="1" sqref="E29" xr:uid="{FBAD6116-C296-42C4-82B2-B577FA9ADA0C}">
      <formula1>INDIRECT($Q$29)</formula1>
    </dataValidation>
    <dataValidation type="list" allowBlank="1" showInputMessage="1" showErrorMessage="1" sqref="G29" xr:uid="{D9E445DB-5BC5-4047-809D-40F7E3A787D5}">
      <formula1>INDIRECT($R$29)</formula1>
    </dataValidation>
    <dataValidation type="list" allowBlank="1" showInputMessage="1" showErrorMessage="1" sqref="H29" xr:uid="{8F5838B2-2BCB-4A4E-AC34-3BFFB28A8989}">
      <formula1>INDIRECT($S$29)</formula1>
    </dataValidation>
    <dataValidation type="list" allowBlank="1" showInputMessage="1" showErrorMessage="1" sqref="D30" xr:uid="{55CD70A7-B27D-4681-B600-279F9714BB1D}">
      <formula1>INDIRECT($P$30)</formula1>
    </dataValidation>
    <dataValidation type="list" allowBlank="1" showInputMessage="1" showErrorMessage="1" sqref="E30" xr:uid="{E2428ECC-B3DF-4314-9A63-083C5F6CB5B2}">
      <formula1>INDIRECT($Q$30)</formula1>
    </dataValidation>
    <dataValidation type="list" allowBlank="1" showInputMessage="1" showErrorMessage="1" sqref="G30" xr:uid="{CE52D9A2-D25D-4524-B999-60CDDFF67F6A}">
      <formula1>INDIRECT($R$30)</formula1>
    </dataValidation>
    <dataValidation type="list" allowBlank="1" showInputMessage="1" showErrorMessage="1" sqref="H30" xr:uid="{07BD0E82-9E9E-4D01-9F8A-A2156163110B}">
      <formula1>INDIRECT($S$30)</formula1>
    </dataValidation>
    <dataValidation type="list" allowBlank="1" showInputMessage="1" showErrorMessage="1" sqref="D31" xr:uid="{A6BB4C33-F034-4534-978B-4AA148080C24}">
      <formula1>INDIRECT($P$31)</formula1>
    </dataValidation>
    <dataValidation type="list" allowBlank="1" showInputMessage="1" showErrorMessage="1" sqref="E31" xr:uid="{49851F3D-A92B-40E2-A0AB-E7AAC3F25B99}">
      <formula1>INDIRECT($Q$31)</formula1>
    </dataValidation>
    <dataValidation type="list" allowBlank="1" showInputMessage="1" showErrorMessage="1" sqref="G31" xr:uid="{4613704D-E479-43B9-8B11-83D431FACC41}">
      <formula1>INDIRECT($R$31)</formula1>
    </dataValidation>
    <dataValidation type="list" allowBlank="1" showInputMessage="1" showErrorMessage="1" sqref="H31" xr:uid="{88C9E8F6-F87B-4DD6-835D-5C1EC74EEB93}">
      <formula1>INDIRECT($S$31)</formula1>
    </dataValidation>
    <dataValidation type="list" allowBlank="1" showInputMessage="1" showErrorMessage="1" sqref="D32" xr:uid="{37677D8E-1A79-4E02-ABCF-DED5AC4FF988}">
      <formula1>INDIRECT($P$32)</formula1>
    </dataValidation>
    <dataValidation type="list" allowBlank="1" showInputMessage="1" showErrorMessage="1" sqref="E32" xr:uid="{F9B17505-8218-4405-AD50-ACE5B24DCFCA}">
      <formula1>INDIRECT($Q$32)</formula1>
    </dataValidation>
    <dataValidation type="list" allowBlank="1" showInputMessage="1" showErrorMessage="1" sqref="G32" xr:uid="{B1A0B17C-DBE4-4C85-A26E-16772872A0E7}">
      <formula1>INDIRECT($R$32)</formula1>
    </dataValidation>
    <dataValidation type="list" allowBlank="1" showInputMessage="1" showErrorMessage="1" sqref="H32" xr:uid="{B445CC89-CA5D-4203-A492-710EF3BA6A31}">
      <formula1>INDIRECT($S$32)</formula1>
    </dataValidation>
    <dataValidation type="list" allowBlank="1" showInputMessage="1" showErrorMessage="1" sqref="D33" xr:uid="{024034B9-059C-40D0-BB67-C21D699B7D90}">
      <formula1>INDIRECT($P$33)</formula1>
    </dataValidation>
    <dataValidation type="list" allowBlank="1" showInputMessage="1" showErrorMessage="1" sqref="E33" xr:uid="{6A8BDD63-29C4-44EE-A787-74ABECDC275C}">
      <formula1>INDIRECT($Q$33)</formula1>
    </dataValidation>
    <dataValidation type="list" allowBlank="1" showInputMessage="1" showErrorMessage="1" sqref="G33" xr:uid="{AC804226-D3D6-47F4-9AE5-8A40F459BD37}">
      <formula1>INDIRECT($R$33)</formula1>
    </dataValidation>
    <dataValidation type="list" allowBlank="1" showInputMessage="1" showErrorMessage="1" sqref="H33" xr:uid="{274A5AA9-2E4A-4FEB-B1A0-B9AE2F97B2B8}">
      <formula1>INDIRECT($S$33)</formula1>
    </dataValidation>
    <dataValidation type="list" allowBlank="1" showInputMessage="1" showErrorMessage="1" sqref="D34" xr:uid="{3BA574BE-A630-4C15-A752-9E62AADE0E48}">
      <formula1>INDIRECT($P$34)</formula1>
    </dataValidation>
    <dataValidation type="list" allowBlank="1" showInputMessage="1" showErrorMessage="1" sqref="E34" xr:uid="{7A421445-6EB6-4A38-BBBA-52FA88BF1999}">
      <formula1>INDIRECT($Q$34)</formula1>
    </dataValidation>
    <dataValidation type="list" allowBlank="1" showInputMessage="1" showErrorMessage="1" sqref="G34" xr:uid="{0E209F4E-85AA-44DF-825F-ECBFF00C0003}">
      <formula1>INDIRECT($R$34)</formula1>
    </dataValidation>
    <dataValidation type="list" allowBlank="1" showInputMessage="1" showErrorMessage="1" sqref="H34" xr:uid="{D32151DC-5F88-439E-947E-479FF52CDB1D}">
      <formula1>INDIRECT($S$34)</formula1>
    </dataValidation>
    <dataValidation type="list" allowBlank="1" showInputMessage="1" showErrorMessage="1" sqref="D35" xr:uid="{D0A37B90-11FF-41FA-BD5E-969BB5A2157E}">
      <formula1>INDIRECT($P$35)</formula1>
    </dataValidation>
    <dataValidation type="list" allowBlank="1" showInputMessage="1" showErrorMessage="1" sqref="E35" xr:uid="{AA6F7A75-913A-4EF6-AFFC-36E135F9568D}">
      <formula1>INDIRECT($Q$35)</formula1>
    </dataValidation>
    <dataValidation type="list" allowBlank="1" showInputMessage="1" showErrorMessage="1" sqref="G35" xr:uid="{6B3793C1-07F6-4FE2-8FCB-177B4A107377}">
      <formula1>INDIRECT($R$35)</formula1>
    </dataValidation>
    <dataValidation type="list" allowBlank="1" showInputMessage="1" showErrorMessage="1" sqref="H35" xr:uid="{0478DD75-0C58-437F-87F5-A7FC24790132}">
      <formula1>INDIRECT($S$35)</formula1>
    </dataValidation>
    <dataValidation type="list" allowBlank="1" showInputMessage="1" showErrorMessage="1" sqref="D38" xr:uid="{7F632FA8-60CB-4C52-8DFB-6544CCA41E37}">
      <formula1>INDIRECT($P$38)</formula1>
    </dataValidation>
    <dataValidation type="list" allowBlank="1" showInputMessage="1" showErrorMessage="1" sqref="E38" xr:uid="{F3A9576E-6A54-4754-A798-6B321BFD8FA3}">
      <formula1>INDIRECT($Q$38)</formula1>
    </dataValidation>
    <dataValidation type="list" allowBlank="1" showInputMessage="1" showErrorMessage="1" sqref="G38" xr:uid="{918133FB-878C-4BD6-A903-550C5683D071}">
      <formula1>INDIRECT($R$38)</formula1>
    </dataValidation>
    <dataValidation type="list" allowBlank="1" showInputMessage="1" showErrorMessage="1" sqref="H38" xr:uid="{6C6EE6AE-EFE4-454C-8BA8-9F42A730D8D3}">
      <formula1>INDIRECT($S$38)</formula1>
    </dataValidation>
    <dataValidation type="list" allowBlank="1" showInputMessage="1" showErrorMessage="1" sqref="D39" xr:uid="{2E8AA9EA-11BE-46E0-AF60-C84E2E7C4FA8}">
      <formula1>INDIRECT($P$39)</formula1>
    </dataValidation>
    <dataValidation type="list" allowBlank="1" showInputMessage="1" showErrorMessage="1" sqref="E39" xr:uid="{603C1120-4211-4D70-9176-A09E053294FB}">
      <formula1>INDIRECT($Q$39)</formula1>
    </dataValidation>
    <dataValidation type="list" allowBlank="1" showInputMessage="1" showErrorMessage="1" sqref="G39" xr:uid="{9BF36D2B-D81E-41A3-972B-76EAB34A9572}">
      <formula1>INDIRECT($R$39)</formula1>
    </dataValidation>
    <dataValidation type="list" allowBlank="1" showInputMessage="1" showErrorMessage="1" sqref="H39" xr:uid="{48BAADA5-55EC-4BC2-8E84-AB84FA5F7323}">
      <formula1>INDIRECT($S$39)</formula1>
    </dataValidation>
    <dataValidation type="list" allowBlank="1" showInputMessage="1" showErrorMessage="1" sqref="D40" xr:uid="{BC11BD15-63B5-4F04-A81A-38F0B4A9CB19}">
      <formula1>INDIRECT($P$40)</formula1>
    </dataValidation>
    <dataValidation type="list" allowBlank="1" showInputMessage="1" showErrorMessage="1" sqref="E40" xr:uid="{9F71AF76-CFB4-4535-9B7C-74058C6E5036}">
      <formula1>INDIRECT($Q$40)</formula1>
    </dataValidation>
    <dataValidation type="list" allowBlank="1" showInputMessage="1" showErrorMessage="1" sqref="G40" xr:uid="{AB985F21-CBAD-4D5B-8397-D2901EB636EA}">
      <formula1>INDIRECT($R$40)</formula1>
    </dataValidation>
    <dataValidation type="list" allowBlank="1" showInputMessage="1" showErrorMessage="1" sqref="H40" xr:uid="{C771B3FE-2D33-4377-AAE6-830003F5A27A}">
      <formula1>INDIRECT($S$40)</formula1>
    </dataValidation>
    <dataValidation type="list" allowBlank="1" showInputMessage="1" showErrorMessage="1" sqref="D43" xr:uid="{7F2AF7ED-BFB2-4FA6-9596-7F183E0CE923}">
      <formula1>INDIRECT($P$43)</formula1>
    </dataValidation>
    <dataValidation type="list" allowBlank="1" showInputMessage="1" showErrorMessage="1" sqref="E43" xr:uid="{B1B0263C-61AF-414A-B905-CE4D9ABA4908}">
      <formula1>INDIRECT($Q$43)</formula1>
    </dataValidation>
    <dataValidation type="list" allowBlank="1" showInputMessage="1" showErrorMessage="1" sqref="G43" xr:uid="{4930F9FD-F428-49B4-8243-D5F17DD0960D}">
      <formula1>INDIRECT($R$43)</formula1>
    </dataValidation>
    <dataValidation type="list" allowBlank="1" showInputMessage="1" showErrorMessage="1" sqref="H43" xr:uid="{6154D08F-56DB-4EE5-B89E-D0B681E4C655}">
      <formula1>INDIRECT($S$43)</formula1>
    </dataValidation>
    <dataValidation type="list" allowBlank="1" showInputMessage="1" showErrorMessage="1" sqref="D44" xr:uid="{D4ED1A2E-7AF7-4FE9-85F3-97C8CF14DBF7}">
      <formula1>INDIRECT($P$44)</formula1>
    </dataValidation>
    <dataValidation type="list" allowBlank="1" showInputMessage="1" showErrorMessage="1" sqref="E44" xr:uid="{0F9DB1F3-A178-47A2-9AC6-7ED7240EF706}">
      <formula1>INDIRECT($Q$44)</formula1>
    </dataValidation>
    <dataValidation type="list" allowBlank="1" showInputMessage="1" showErrorMessage="1" sqref="G44" xr:uid="{0EBF2B12-4380-4A91-8E4D-6577AF959EF7}">
      <formula1>INDIRECT($R$44)</formula1>
    </dataValidation>
    <dataValidation type="list" allowBlank="1" showInputMessage="1" showErrorMessage="1" sqref="H44" xr:uid="{1F6E9F93-8586-43FB-BBDE-6E79B9952DCB}">
      <formula1>INDIRECT($S$44)</formula1>
    </dataValidation>
    <dataValidation type="list" allowBlank="1" showInputMessage="1" showErrorMessage="1" sqref="D47" xr:uid="{95CEB2FF-EA8B-430A-9E26-0CD1EF06A94C}">
      <formula1>INDIRECT($P$47)</formula1>
    </dataValidation>
    <dataValidation type="list" allowBlank="1" showInputMessage="1" showErrorMessage="1" sqref="E47" xr:uid="{260EAA90-8349-478B-99FD-6174ADBC2983}">
      <formula1>INDIRECT($Q$47)</formula1>
    </dataValidation>
    <dataValidation type="list" allowBlank="1" showInputMessage="1" showErrorMessage="1" sqref="G47" xr:uid="{47E9048A-13C5-4469-9537-FC636940047E}">
      <formula1>INDIRECT($R$47)</formula1>
    </dataValidation>
    <dataValidation type="list" allowBlank="1" showInputMessage="1" showErrorMessage="1" sqref="H47" xr:uid="{274B0003-9FF1-4EF3-A72E-9A8489A53C70}">
      <formula1>INDIRECT($S$47)</formula1>
    </dataValidation>
    <dataValidation type="list" allowBlank="1" showInputMessage="1" showErrorMessage="1" sqref="D48" xr:uid="{3ECD9078-62AE-4625-888F-EAC93460CDEB}">
      <formula1>INDIRECT($P$48)</formula1>
    </dataValidation>
    <dataValidation type="list" allowBlank="1" showInputMessage="1" showErrorMessage="1" sqref="E48" xr:uid="{EFFF6526-898C-4AAD-9B47-9935FA246B9D}">
      <formula1>INDIRECT($Q$48)</formula1>
    </dataValidation>
    <dataValidation type="list" allowBlank="1" showInputMessage="1" showErrorMessage="1" sqref="G48" xr:uid="{29CC46F8-4243-4D13-B283-B05378FD7283}">
      <formula1>INDIRECT($R$48)</formula1>
    </dataValidation>
    <dataValidation type="list" allowBlank="1" showInputMessage="1" showErrorMessage="1" sqref="H48" xr:uid="{6E1FDE80-1421-4378-BF36-1878ECB881F2}">
      <formula1>INDIRECT($S$48)</formula1>
    </dataValidation>
    <dataValidation type="list" allowBlank="1" showInputMessage="1" showErrorMessage="1" sqref="D49" xr:uid="{CDB48739-E81F-4EE4-A8B8-D99F6F1EFC1D}">
      <formula1>INDIRECT($P$49)</formula1>
    </dataValidation>
    <dataValidation type="list" allowBlank="1" showInputMessage="1" showErrorMessage="1" sqref="E49" xr:uid="{D78B75C7-9A24-4AEF-8FD1-B88921A00487}">
      <formula1>INDIRECT($Q$49)</formula1>
    </dataValidation>
    <dataValidation type="list" allowBlank="1" showInputMessage="1" showErrorMessage="1" sqref="G49" xr:uid="{02BDB6AA-99C9-4149-B477-C22F93039980}">
      <formula1>INDIRECT($R$49)</formula1>
    </dataValidation>
    <dataValidation type="list" allowBlank="1" showInputMessage="1" showErrorMessage="1" sqref="H49" xr:uid="{64E09567-C08F-4A0A-B3BD-8659268A46F7}">
      <formula1>INDIRECT($S$49)</formula1>
    </dataValidation>
    <dataValidation type="list" allowBlank="1" showInputMessage="1" showErrorMessage="1" sqref="D52" xr:uid="{194B22F4-53E6-4425-8288-E8DB61CF1ACF}">
      <formula1>INDIRECT($P$52)</formula1>
    </dataValidation>
    <dataValidation type="list" allowBlank="1" showInputMessage="1" showErrorMessage="1" sqref="E52" xr:uid="{97D6FC70-3E0D-4B46-8218-B1A0B65E22A4}">
      <formula1>INDIRECT($Q$52)</formula1>
    </dataValidation>
    <dataValidation type="list" allowBlank="1" showInputMessage="1" showErrorMessage="1" sqref="G52" xr:uid="{FAE8D283-F1FA-4D5F-8307-7D9169D2DF16}">
      <formula1>INDIRECT($R$52)</formula1>
    </dataValidation>
    <dataValidation type="list" allowBlank="1" showInputMessage="1" showErrorMessage="1" sqref="H52" xr:uid="{839CE51D-E58E-41B1-8DC5-D4A0F153C403}">
      <formula1>INDIRECT($S$52)</formula1>
    </dataValidation>
    <dataValidation type="list" allowBlank="1" showInputMessage="1" showErrorMessage="1" sqref="D53" xr:uid="{FC119AF9-B15B-472D-8CDC-87B530A84F09}">
      <formula1>INDIRECT($P$53)</formula1>
    </dataValidation>
    <dataValidation type="list" allowBlank="1" showInputMessage="1" showErrorMessage="1" sqref="E53" xr:uid="{A20D8F1A-FBBF-4062-8CF8-1D8C18A5BB6E}">
      <formula1>INDIRECT($Q$53)</formula1>
    </dataValidation>
    <dataValidation type="list" allowBlank="1" showInputMessage="1" showErrorMessage="1" sqref="G53" xr:uid="{25514D64-50BD-47BD-99CF-7C4DDED9103A}">
      <formula1>INDIRECT($R$53)</formula1>
    </dataValidation>
    <dataValidation type="list" allowBlank="1" showInputMessage="1" showErrorMessage="1" sqref="H53" xr:uid="{BD3BE0FB-4595-4BC2-9D1D-229748635CD4}">
      <formula1>INDIRECT($S$53)</formula1>
    </dataValidation>
    <dataValidation type="list" allowBlank="1" showInputMessage="1" showErrorMessage="1" sqref="D56" xr:uid="{AECC6C42-64A2-44AB-963B-9EF905227B98}">
      <formula1>INDIRECT($P$56)</formula1>
    </dataValidation>
    <dataValidation type="list" allowBlank="1" showInputMessage="1" showErrorMessage="1" sqref="E56" xr:uid="{ABE9936F-962D-40AB-BFE8-FEF3A13984D7}">
      <formula1>INDIRECT($Q$56)</formula1>
    </dataValidation>
    <dataValidation type="list" allowBlank="1" showInputMessage="1" showErrorMessage="1" sqref="G56" xr:uid="{FF3B0A35-4993-4B30-9450-0751A3CFC432}">
      <formula1>INDIRECT($R$56)</formula1>
    </dataValidation>
    <dataValidation type="list" allowBlank="1" showInputMessage="1" showErrorMessage="1" sqref="H56" xr:uid="{CA73C256-5CB3-4387-82FE-737C7008BF57}">
      <formula1>INDIRECT($S$56)</formula1>
    </dataValidation>
    <dataValidation type="list" allowBlank="1" showInputMessage="1" showErrorMessage="1" sqref="D57" xr:uid="{5862A3A0-E931-417E-BA45-50C515267CF1}">
      <formula1>INDIRECT($P$57)</formula1>
    </dataValidation>
    <dataValidation type="list" allowBlank="1" showInputMessage="1" showErrorMessage="1" sqref="E57" xr:uid="{D13CB861-7AE7-4A7E-A2AA-F30F6D945ACD}">
      <formula1>INDIRECT($Q$57)</formula1>
    </dataValidation>
    <dataValidation type="list" allowBlank="1" showInputMessage="1" showErrorMessage="1" sqref="G57" xr:uid="{9F7BD1F0-5CB7-41D4-A537-691AFF7CD1EE}">
      <formula1>INDIRECT($R$57)</formula1>
    </dataValidation>
    <dataValidation type="list" allowBlank="1" showInputMessage="1" showErrorMessage="1" sqref="H57" xr:uid="{2D3D6D0C-413F-4BBF-947D-D649B2652E6A}">
      <formula1>INDIRECT($S$57)</formula1>
    </dataValidation>
    <dataValidation type="list" allowBlank="1" showInputMessage="1" showErrorMessage="1" sqref="D60" xr:uid="{9C6E85D5-1580-41F9-AD12-9D2CFCC1EDEE}">
      <formula1>INDIRECT($P$60)</formula1>
    </dataValidation>
    <dataValidation type="list" allowBlank="1" showInputMessage="1" showErrorMessage="1" sqref="E60" xr:uid="{750196BF-07B9-4A83-9862-2874B0C09084}">
      <formula1>INDIRECT($Q$60)</formula1>
    </dataValidation>
    <dataValidation type="list" allowBlank="1" showInputMessage="1" showErrorMessage="1" sqref="G60" xr:uid="{EB81A3D8-A5F6-40CA-A8B4-0E0B772F33A4}">
      <formula1>INDIRECT($R$60)</formula1>
    </dataValidation>
    <dataValidation type="list" allowBlank="1" showInputMessage="1" showErrorMessage="1" sqref="H60" xr:uid="{A4577BE0-D7F2-4BF8-922A-44129F516158}">
      <formula1>INDIRECT($S$60)</formula1>
    </dataValidation>
    <dataValidation type="list" allowBlank="1" showInputMessage="1" showErrorMessage="1" sqref="D61" xr:uid="{EB219182-CEF8-49E6-8A56-4E10901F983B}">
      <formula1>INDIRECT($P$61)</formula1>
    </dataValidation>
    <dataValidation type="list" allowBlank="1" showInputMessage="1" showErrorMessage="1" sqref="E61" xr:uid="{7C1F0E75-2D30-45CC-9C75-26699D553375}">
      <formula1>INDIRECT($Q$61)</formula1>
    </dataValidation>
    <dataValidation type="list" allowBlank="1" showInputMessage="1" showErrorMessage="1" sqref="G61" xr:uid="{2AEFD84B-DE13-428B-B2D6-9A3640C53FEC}">
      <formula1>INDIRECT($R$61)</formula1>
    </dataValidation>
    <dataValidation type="list" allowBlank="1" showInputMessage="1" showErrorMessage="1" sqref="H61" xr:uid="{F6E5EF6C-61E1-4529-9CFA-3B011206F2B7}">
      <formula1>INDIRECT($S$61)</formula1>
    </dataValidation>
    <dataValidation type="list" allowBlank="1" showInputMessage="1" showErrorMessage="1" sqref="D65" xr:uid="{AE700527-5C08-4FA2-9AC8-4C00FF9E4263}">
      <formula1>INDIRECT($P$65)</formula1>
    </dataValidation>
    <dataValidation type="list" allowBlank="1" showInputMessage="1" showErrorMessage="1" sqref="E65" xr:uid="{84E96C68-C8BB-463D-BA57-947BC1E648A6}">
      <formula1>INDIRECT($Q$65)</formula1>
    </dataValidation>
    <dataValidation type="list" allowBlank="1" showInputMessage="1" showErrorMessage="1" sqref="G65" xr:uid="{A8B7F6BA-EDE4-4F80-8A41-F0C5D17BCC91}">
      <formula1>INDIRECT($R$65)</formula1>
    </dataValidation>
    <dataValidation type="list" allowBlank="1" showInputMessage="1" showErrorMessage="1" sqref="H65" xr:uid="{44A0ACD0-B6C1-475B-B8A1-C209BE56AE9C}">
      <formula1>INDIRECT($S$65)</formula1>
    </dataValidation>
    <dataValidation type="list" allowBlank="1" showInputMessage="1" showErrorMessage="1" sqref="D66" xr:uid="{B02E5324-5E5A-449D-BC15-567455795C45}">
      <formula1>INDIRECT($P$66)</formula1>
    </dataValidation>
    <dataValidation type="list" allowBlank="1" showInputMessage="1" showErrorMessage="1" sqref="E66" xr:uid="{9CEAEEC6-0EB1-499D-B53B-B7684448AA8A}">
      <formula1>INDIRECT($Q$66)</formula1>
    </dataValidation>
    <dataValidation type="list" allowBlank="1" showInputMessage="1" showErrorMessage="1" sqref="G66" xr:uid="{F5F8800D-734D-4A71-A78C-F6F54DBDBBB5}">
      <formula1>INDIRECT($R$66)</formula1>
    </dataValidation>
    <dataValidation type="list" allowBlank="1" showInputMessage="1" showErrorMessage="1" sqref="H66" xr:uid="{81C9A68D-C298-4336-9AA4-CD8F55398A01}">
      <formula1>INDIRECT($S$66)</formula1>
    </dataValidation>
    <dataValidation type="list" allowBlank="1" showInputMessage="1" showErrorMessage="1" sqref="D67" xr:uid="{6AD6FFDC-2C12-464E-B1D0-D4EB83A4B17A}">
      <formula1>INDIRECT($P$67)</formula1>
    </dataValidation>
    <dataValidation type="list" allowBlank="1" showInputMessage="1" showErrorMessage="1" sqref="E67" xr:uid="{E09AFE69-9752-4F4D-B3A8-053AAE60589B}">
      <formula1>INDIRECT($Q$67)</formula1>
    </dataValidation>
    <dataValidation type="list" allowBlank="1" showInputMessage="1" showErrorMessage="1" sqref="G67" xr:uid="{AA74D399-3A2D-4030-A6F6-BBAE981DF82D}">
      <formula1>INDIRECT($R$67)</formula1>
    </dataValidation>
    <dataValidation type="list" allowBlank="1" showInputMessage="1" showErrorMessage="1" sqref="H67" xr:uid="{D6B57488-2B71-4850-96A4-4F73BD8CAE83}">
      <formula1>INDIRECT($S$67)</formula1>
    </dataValidation>
    <dataValidation type="list" allowBlank="1" showInputMessage="1" showErrorMessage="1" sqref="D70" xr:uid="{5250308C-53F4-43D7-80B4-0CD37431000E}">
      <formula1>INDIRECT($P$70)</formula1>
    </dataValidation>
    <dataValidation type="list" allowBlank="1" showInputMessage="1" showErrorMessage="1" sqref="E70" xr:uid="{0BB30259-7EEB-4C0E-A058-037409898BF1}">
      <formula1>INDIRECT($Q$70)</formula1>
    </dataValidation>
    <dataValidation type="list" allowBlank="1" showInputMessage="1" showErrorMessage="1" sqref="G70" xr:uid="{9670D9AB-8208-495D-AD33-841BBA3E31D8}">
      <formula1>INDIRECT($R$70)</formula1>
    </dataValidation>
    <dataValidation type="list" allowBlank="1" showInputMessage="1" showErrorMessage="1" sqref="H70" xr:uid="{D478AB45-C7B8-40FF-9F05-649D09AE6C02}">
      <formula1>INDIRECT($S$70)</formula1>
    </dataValidation>
    <dataValidation type="list" allowBlank="1" showInputMessage="1" showErrorMessage="1" sqref="D73" xr:uid="{24A2D531-AD91-4634-9A2A-284AA369F678}">
      <formula1>INDIRECT($P$73)</formula1>
    </dataValidation>
    <dataValidation type="list" allowBlank="1" showInputMessage="1" showErrorMessage="1" sqref="E73" xr:uid="{B9911078-1A50-450B-9B73-6694F44855F3}">
      <formula1>INDIRECT($Q$73)</formula1>
    </dataValidation>
    <dataValidation type="list" allowBlank="1" showInputMessage="1" showErrorMessage="1" sqref="G73" xr:uid="{1CAB323B-F0B3-4156-BE34-50D2B0C47B2B}">
      <formula1>INDIRECT($R$73)</formula1>
    </dataValidation>
    <dataValidation type="list" allowBlank="1" showInputMessage="1" showErrorMessage="1" sqref="H73" xr:uid="{706346C5-C608-477D-AAF9-70DE8509B15A}">
      <formula1>INDIRECT($S$73)</formula1>
    </dataValidation>
    <dataValidation type="list" allowBlank="1" showInputMessage="1" showErrorMessage="1" sqref="D74" xr:uid="{63983E68-8D00-4587-8F4D-A86E60604C19}">
      <formula1>INDIRECT($P$74)</formula1>
    </dataValidation>
    <dataValidation type="list" allowBlank="1" showInputMessage="1" showErrorMessage="1" sqref="E74" xr:uid="{A28553E9-C6DF-400C-B801-DA48BA64593C}">
      <formula1>INDIRECT($Q$74)</formula1>
    </dataValidation>
    <dataValidation type="list" allowBlank="1" showInputMessage="1" showErrorMessage="1" sqref="G74" xr:uid="{279B21DD-4CFD-4B6E-A0D4-F8B3CD772CA8}">
      <formula1>INDIRECT($R$74)</formula1>
    </dataValidation>
    <dataValidation type="list" allowBlank="1" showInputMessage="1" showErrorMessage="1" sqref="H74" xr:uid="{ECBA4208-E684-449E-8591-32F18A2788AF}">
      <formula1>INDIRECT($S$74)</formula1>
    </dataValidation>
    <dataValidation type="list" allowBlank="1" showInputMessage="1" showErrorMessage="1" sqref="D14" xr:uid="{26429B25-C843-4BF8-84C2-161207470A8A}">
      <formula1>INDIRECT($P$14)</formula1>
    </dataValidation>
    <dataValidation type="list" allowBlank="1" showInputMessage="1" showErrorMessage="1" sqref="E14" xr:uid="{18F03124-D740-4265-B310-02441113A40B}">
      <formula1>INDIRECT($Q$14)</formula1>
    </dataValidation>
    <dataValidation type="list" allowBlank="1" showInputMessage="1" showErrorMessage="1" sqref="G14" xr:uid="{980FBEA6-E0A2-49D6-AEC9-753CA17C8AD3}">
      <formula1>INDIRECT($R$14)</formula1>
    </dataValidation>
    <dataValidation type="list" allowBlank="1" showInputMessage="1" showErrorMessage="1" sqref="H14" xr:uid="{9AB6B88A-E036-4DFD-9888-DC9661EA24E7}">
      <formula1>INDIRECT($S$14)</formula1>
    </dataValidation>
    <dataValidation type="list" allowBlank="1" showInputMessage="1" showErrorMessage="1" sqref="D15" xr:uid="{051E3EC2-BADF-4B1F-8002-D0BB55AA52E9}">
      <formula1>INDIRECT($P$15)</formula1>
    </dataValidation>
    <dataValidation type="list" allowBlank="1" showInputMessage="1" showErrorMessage="1" sqref="E15" xr:uid="{AA8C7BF4-97D2-41C9-86F2-EFA114D35305}">
      <formula1>INDIRECT($Q$15)</formula1>
    </dataValidation>
    <dataValidation type="list" allowBlank="1" showInputMessage="1" showErrorMessage="1" sqref="G15" xr:uid="{F5B8CCB5-C958-4B5B-B3AC-7448F0517290}">
      <formula1>INDIRECT($R$15)</formula1>
    </dataValidation>
    <dataValidation type="list" allowBlank="1" showInputMessage="1" showErrorMessage="1" sqref="H15" xr:uid="{A0228160-E043-4128-9D9B-BF4450DEF01C}">
      <formula1>INDIRECT($S$15)</formula1>
    </dataValidation>
    <dataValidation type="list" allowBlank="1" showInputMessage="1" showErrorMessage="1" sqref="D16" xr:uid="{BCF638D9-EB6D-4493-86E5-1BF137FA494C}">
      <formula1>INDIRECT($P$16)</formula1>
    </dataValidation>
    <dataValidation type="list" allowBlank="1" showInputMessage="1" showErrorMessage="1" sqref="E16" xr:uid="{6F11AE40-BE19-48AF-B965-BF3DB76852CD}">
      <formula1>INDIRECT($Q$16)</formula1>
    </dataValidation>
    <dataValidation type="list" allowBlank="1" showInputMessage="1" showErrorMessage="1" sqref="G16" xr:uid="{EF4AE87B-BEDD-491F-ADC1-180D6B09876C}">
      <formula1>INDIRECT($R$16)</formula1>
    </dataValidation>
    <dataValidation type="list" allowBlank="1" showInputMessage="1" showErrorMessage="1" sqref="H16" xr:uid="{F6500A16-4F3C-49BB-8B37-344CE2B74238}">
      <formula1>INDIRECT($S$16)</formula1>
    </dataValidation>
    <dataValidation type="list" allowBlank="1" showInputMessage="1" showErrorMessage="1" sqref="D17" xr:uid="{28C62F69-BC97-45FF-A8CB-F3175B1FEB01}">
      <formula1>INDIRECT($P$17)</formula1>
    </dataValidation>
    <dataValidation type="list" allowBlank="1" showInputMessage="1" showErrorMessage="1" sqref="E17" xr:uid="{11E31079-1F48-4C6B-B604-9CAF36AE8193}">
      <formula1>INDIRECT($Q$17)</formula1>
    </dataValidation>
    <dataValidation type="list" allowBlank="1" showInputMessage="1" showErrorMessage="1" sqref="G17" xr:uid="{2869770F-140B-455A-A305-B4532D0A37FA}">
      <formula1>INDIRECT($R$17)</formula1>
    </dataValidation>
    <dataValidation type="list" allowBlank="1" showInputMessage="1" showErrorMessage="1" sqref="H17" xr:uid="{2AE404C2-35E9-44F8-9B6F-FA2EA474E819}">
      <formula1>INDIRECT($S$17)</formula1>
    </dataValidation>
    <dataValidation type="list" allowBlank="1" showInputMessage="1" showErrorMessage="1" sqref="D18" xr:uid="{28ED25F2-04EB-48BC-85AA-AF02F92B27B7}">
      <formula1>INDIRECT($P$18)</formula1>
    </dataValidation>
    <dataValidation type="list" allowBlank="1" showInputMessage="1" showErrorMessage="1" sqref="E18" xr:uid="{350B97C9-18A5-4D59-BCB0-8F2E0FE0E08D}">
      <formula1>INDIRECT($Q$18)</formula1>
    </dataValidation>
    <dataValidation type="list" allowBlank="1" showInputMessage="1" showErrorMessage="1" sqref="G18" xr:uid="{2D87F506-8F86-4207-9157-B736F612B784}">
      <formula1>INDIRECT($R$18)</formula1>
    </dataValidation>
    <dataValidation type="list" allowBlank="1" showInputMessage="1" showErrorMessage="1" sqref="H18" xr:uid="{F11DDBD7-0217-4ABF-8702-3D4917EC4205}">
      <formula1>INDIRECT($S$18)</formula1>
    </dataValidation>
    <dataValidation type="list" allowBlank="1" showInputMessage="1" sqref="E110:H110 E116:H116 E113:H114" xr:uid="{8259EEC5-236B-4F8C-8633-F01F317BE818}">
      <formula1>$D$195</formula1>
    </dataValidation>
    <dataValidation type="list" allowBlank="1" showInputMessage="1" showErrorMessage="1" sqref="D116 D110 D113:D114" xr:uid="{E6B564DA-0695-4164-B53A-9C80F5B2B075}">
      <formula1>$D$192:$D$195</formula1>
    </dataValidation>
    <dataValidation type="list" allowBlank="1" showInputMessage="1" showErrorMessage="1" sqref="G84:G89 G115 G92 G95:G96 G99 G102:G103 G106:G109 G112 G118:G120" xr:uid="{BC24F872-671A-4302-B494-C0D9390CA719}">
      <formula1>INDIRECT($Q84)</formula1>
    </dataValidation>
    <dataValidation type="list" allowBlank="1" showInputMessage="1" showErrorMessage="1" sqref="H92 H115 H84:H89 H95:H96 H99 H102:H103 H106:H109 H112 H118:H120" xr:uid="{057D9D17-0B59-4B39-AD1C-02A36B704C0A}">
      <formula1>INDIRECT($R84)</formula1>
    </dataValidation>
    <dataValidation type="list" allowBlank="1" showInputMessage="1" showErrorMessage="1" sqref="E84:E89 E92 E95:E96 E99 E102:E103 E118:E120 E112 E115 E106:E109" xr:uid="{191F0424-EB80-41BA-9AE4-0C7D76AA6CC7}">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3B9E0B0-C412-4386-9453-5107B3B88863}">
          <x14:formula1>
            <xm:f>'Menu déroulant'!$F$2:$F$5</xm:f>
          </x14:formula1>
          <xm:sqref>C60:C61 C56:C57 C43:C44 C21:C26 C29:C35 C47:C49 C52:C53 C65:C67 C70 C38:C40 C13:C18 C73:C74</xm:sqref>
        </x14:dataValidation>
        <x14:dataValidation type="list" allowBlank="1" showInputMessage="1" showErrorMessage="1" xr:uid="{E2EE5BE1-A797-4AFC-9532-F3E9C09BA15E}">
          <x14:formula1>
            <xm:f>'Menu déroulant'!$D$2:$D$3</xm:f>
          </x14:formula1>
          <xm:sqref>C6</xm:sqref>
        </x14:dataValidation>
        <x14:dataValidation type="list" allowBlank="1" showInputMessage="1" showErrorMessage="1" xr:uid="{C70EF789-ABA1-4FC9-B208-4505C3F653FF}">
          <x14:formula1>
            <xm:f>'Menu déroulant'!$E$2:$E$11</xm:f>
          </x14:formula1>
          <xm:sqref>C4</xm:sqref>
        </x14:dataValidation>
        <x14:dataValidation type="list" allowBlank="1" showInputMessage="1" showErrorMessage="1" xr:uid="{99DC710E-C88B-4DD2-A89A-9B0BEE7F107A}">
          <x14:formula1>
            <xm:f>'Menu conditionnel'!$A$14:$A$17</xm:f>
          </x14:formula1>
          <xm:sqref>D84:D89 D92 D95:D96 D99 D102:D103 D106:D109 D112 D115 D118:D120</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D90F6C-2B5D-46AB-A0E0-2796BC621FF6}">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1058</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N°5</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Kmj6aOaaWT8OGxMG0UfbGkM5BEu5UvXSnTIeefawuYB5xBGvp+g25oYRFwGTsqmkoG8YPE0SY+suBGC9yis7CQ==" saltValue="faawIiuT3OFOA88SzzEqg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2300" priority="176" operator="equal">
      <formula>"NON"</formula>
    </cfRule>
    <cfRule type="cellIs" dxfId="2299" priority="177" operator="equal">
      <formula>"OUI"</formula>
    </cfRule>
    <cfRule type="cellIs" dxfId="2298" priority="174" operator="equal">
      <formula>"Non concerné"</formula>
    </cfRule>
    <cfRule type="cellIs" dxfId="2297" priority="175" operator="equal">
      <formula>"Ne sait pas"</formula>
    </cfRule>
  </conditionalFormatting>
  <conditionalFormatting sqref="C29:C35">
    <cfRule type="cellIs" dxfId="2296" priority="165" operator="equal">
      <formula>"OUI"</formula>
    </cfRule>
    <cfRule type="cellIs" dxfId="2295" priority="164" operator="equal">
      <formula>"NON"</formula>
    </cfRule>
    <cfRule type="cellIs" dxfId="2294" priority="163" operator="equal">
      <formula>"Ne sait pas"</formula>
    </cfRule>
    <cfRule type="cellIs" dxfId="2293" priority="162" operator="equal">
      <formula>"Non concerné"</formula>
    </cfRule>
  </conditionalFormatting>
  <conditionalFormatting sqref="C38:C40">
    <cfRule type="cellIs" dxfId="2292" priority="156" operator="equal">
      <formula>"OUI"</formula>
    </cfRule>
    <cfRule type="cellIs" dxfId="2291" priority="154" operator="equal">
      <formula>"Ne sait pas"</formula>
    </cfRule>
    <cfRule type="cellIs" dxfId="2290" priority="153" operator="equal">
      <formula>"Non concerné"</formula>
    </cfRule>
    <cfRule type="cellIs" dxfId="2289" priority="155" operator="equal">
      <formula>"NON"</formula>
    </cfRule>
  </conditionalFormatting>
  <conditionalFormatting sqref="C43:C44">
    <cfRule type="cellIs" dxfId="2288" priority="149" operator="equal">
      <formula>"OUI"</formula>
    </cfRule>
    <cfRule type="cellIs" dxfId="2287" priority="148" operator="equal">
      <formula>"NON"</formula>
    </cfRule>
    <cfRule type="cellIs" dxfId="2286" priority="147" operator="equal">
      <formula>"Ne sait pas"</formula>
    </cfRule>
    <cfRule type="cellIs" dxfId="2285" priority="146" operator="equal">
      <formula>"Non concerné"</formula>
    </cfRule>
  </conditionalFormatting>
  <conditionalFormatting sqref="C47:C49">
    <cfRule type="cellIs" dxfId="2284" priority="140" operator="equal">
      <formula>"NON"</formula>
    </cfRule>
    <cfRule type="cellIs" dxfId="2283" priority="141" operator="equal">
      <formula>"OUI"</formula>
    </cfRule>
    <cfRule type="cellIs" dxfId="2282" priority="139" operator="equal">
      <formula>"Ne sait pas"</formula>
    </cfRule>
    <cfRule type="cellIs" dxfId="2281" priority="138" operator="equal">
      <formula>"Non concerné"</formula>
    </cfRule>
  </conditionalFormatting>
  <conditionalFormatting sqref="C52:C53">
    <cfRule type="cellIs" dxfId="2280" priority="132" operator="equal">
      <formula>"NON"</formula>
    </cfRule>
    <cfRule type="cellIs" dxfId="2279" priority="131" operator="equal">
      <formula>"Ne sait pas"</formula>
    </cfRule>
    <cfRule type="cellIs" dxfId="2278" priority="130" operator="equal">
      <formula>"Non concerné"</formula>
    </cfRule>
    <cfRule type="cellIs" dxfId="2277" priority="133" operator="equal">
      <formula>"OUI"</formula>
    </cfRule>
  </conditionalFormatting>
  <conditionalFormatting sqref="C56:C57">
    <cfRule type="cellIs" dxfId="2276" priority="125" operator="equal">
      <formula>"OUI"</formula>
    </cfRule>
    <cfRule type="cellIs" dxfId="2275" priority="124" operator="equal">
      <formula>"NON"</formula>
    </cfRule>
    <cfRule type="cellIs" dxfId="2274" priority="123" operator="equal">
      <formula>"Ne sait pas"</formula>
    </cfRule>
    <cfRule type="cellIs" dxfId="2273" priority="122" operator="equal">
      <formula>"Non concerné"</formula>
    </cfRule>
  </conditionalFormatting>
  <conditionalFormatting sqref="C60:C61">
    <cfRule type="cellIs" dxfId="2272" priority="114" operator="equal">
      <formula>"Non concerné"</formula>
    </cfRule>
    <cfRule type="cellIs" dxfId="2271" priority="115" operator="equal">
      <formula>"Ne sait pas"</formula>
    </cfRule>
    <cfRule type="cellIs" dxfId="2270" priority="116" operator="equal">
      <formula>"NON"</formula>
    </cfRule>
    <cfRule type="cellIs" dxfId="2269" priority="117" operator="equal">
      <formula>"OUI"</formula>
    </cfRule>
  </conditionalFormatting>
  <conditionalFormatting sqref="C65:C67">
    <cfRule type="cellIs" dxfId="2268" priority="107" operator="equal">
      <formula>"Ne sait pas"</formula>
    </cfRule>
    <cfRule type="cellIs" dxfId="2267" priority="106" operator="equal">
      <formula>"Non concerné"</formula>
    </cfRule>
    <cfRule type="cellIs" dxfId="2266" priority="109" operator="equal">
      <formula>"OUI"</formula>
    </cfRule>
    <cfRule type="cellIs" dxfId="2265" priority="108" operator="equal">
      <formula>"NON"</formula>
    </cfRule>
  </conditionalFormatting>
  <conditionalFormatting sqref="C70">
    <cfRule type="cellIs" dxfId="2264" priority="101" operator="equal">
      <formula>"OUI"</formula>
    </cfRule>
    <cfRule type="cellIs" dxfId="2263" priority="100" operator="equal">
      <formula>"NON"</formula>
    </cfRule>
    <cfRule type="cellIs" dxfId="2262" priority="99" operator="equal">
      <formula>"Ne sait pas"</formula>
    </cfRule>
    <cfRule type="cellIs" dxfId="2261" priority="98" operator="equal">
      <formula>"Non concerné"</formula>
    </cfRule>
  </conditionalFormatting>
  <conditionalFormatting sqref="C73:C74">
    <cfRule type="cellIs" dxfId="2260" priority="92" operator="equal">
      <formula>"NON"</formula>
    </cfRule>
    <cfRule type="cellIs" dxfId="2259" priority="91" operator="equal">
      <formula>"Ne sait pas"</formula>
    </cfRule>
    <cfRule type="cellIs" dxfId="2258" priority="93" operator="equal">
      <formula>"OUI"</formula>
    </cfRule>
    <cfRule type="cellIs" dxfId="2257" priority="90" operator="equal">
      <formula>"Non concerné"</formula>
    </cfRule>
  </conditionalFormatting>
  <conditionalFormatting sqref="D84:D89">
    <cfRule type="cellIs" dxfId="2256" priority="79" operator="equal">
      <formula>"Non concerné"</formula>
    </cfRule>
    <cfRule type="cellIs" dxfId="2255" priority="80" operator="equal">
      <formula>"Ne sait pas"</formula>
    </cfRule>
    <cfRule type="cellIs" dxfId="2254" priority="81" operator="equal">
      <formula>"NON"</formula>
    </cfRule>
    <cfRule type="cellIs" dxfId="2253" priority="82" operator="equal">
      <formula>"OUI"</formula>
    </cfRule>
  </conditionalFormatting>
  <conditionalFormatting sqref="D92">
    <cfRule type="cellIs" dxfId="2252" priority="75" operator="equal">
      <formula>"Non concerné"</formula>
    </cfRule>
    <cfRule type="cellIs" dxfId="2251" priority="77" operator="equal">
      <formula>"NON"</formula>
    </cfRule>
    <cfRule type="cellIs" dxfId="2250" priority="76" operator="equal">
      <formula>"Ne sait pas"</formula>
    </cfRule>
    <cfRule type="cellIs" dxfId="2249" priority="78" operator="equal">
      <formula>"OUI"</formula>
    </cfRule>
  </conditionalFormatting>
  <conditionalFormatting sqref="D95:D96">
    <cfRule type="cellIs" dxfId="2248" priority="72" operator="equal">
      <formula>"Ne sait pas"</formula>
    </cfRule>
    <cfRule type="cellIs" dxfId="2247" priority="74" operator="equal">
      <formula>"OUI"</formula>
    </cfRule>
    <cfRule type="cellIs" dxfId="2246" priority="73" operator="equal">
      <formula>"NON"</formula>
    </cfRule>
    <cfRule type="cellIs" dxfId="2245" priority="71" operator="equal">
      <formula>"Non concerné"</formula>
    </cfRule>
  </conditionalFormatting>
  <conditionalFormatting sqref="D99">
    <cfRule type="cellIs" dxfId="2244" priority="70" operator="equal">
      <formula>"OUI"</formula>
    </cfRule>
    <cfRule type="cellIs" dxfId="2243" priority="69" operator="equal">
      <formula>"NON"</formula>
    </cfRule>
    <cfRule type="cellIs" dxfId="2242" priority="68" operator="equal">
      <formula>"Ne sait pas"</formula>
    </cfRule>
    <cfRule type="cellIs" dxfId="2241" priority="67" operator="equal">
      <formula>"Non concerné"</formula>
    </cfRule>
  </conditionalFormatting>
  <conditionalFormatting sqref="D102:D103">
    <cfRule type="cellIs" dxfId="2240" priority="65" operator="equal">
      <formula>"NON"</formula>
    </cfRule>
    <cfRule type="cellIs" dxfId="2239" priority="66" operator="equal">
      <formula>"OUI"</formula>
    </cfRule>
    <cfRule type="cellIs" dxfId="2238" priority="63" operator="equal">
      <formula>"Non concerné"</formula>
    </cfRule>
    <cfRule type="cellIs" dxfId="2237" priority="64" operator="equal">
      <formula>"Ne sait pas"</formula>
    </cfRule>
  </conditionalFormatting>
  <conditionalFormatting sqref="D106:D109">
    <cfRule type="cellIs" dxfId="2236" priority="59" operator="equal">
      <formula>"Non concerné"</formula>
    </cfRule>
    <cfRule type="cellIs" dxfId="2235" priority="60" operator="equal">
      <formula>"Ne sait pas"</formula>
    </cfRule>
    <cfRule type="cellIs" dxfId="2234" priority="61" operator="equal">
      <formula>"NON"</formula>
    </cfRule>
    <cfRule type="cellIs" dxfId="2233" priority="62" operator="equal">
      <formula>"OUI"</formula>
    </cfRule>
  </conditionalFormatting>
  <conditionalFormatting sqref="D112">
    <cfRule type="cellIs" dxfId="2232" priority="58" operator="equal">
      <formula>"OUI"</formula>
    </cfRule>
    <cfRule type="cellIs" dxfId="2231" priority="57" operator="equal">
      <formula>"NON"</formula>
    </cfRule>
    <cfRule type="cellIs" dxfId="2230" priority="56" operator="equal">
      <formula>"Ne sait pas"</formula>
    </cfRule>
    <cfRule type="cellIs" dxfId="2229" priority="55" operator="equal">
      <formula>"Non concerné"</formula>
    </cfRule>
  </conditionalFormatting>
  <conditionalFormatting sqref="D115">
    <cfRule type="cellIs" dxfId="2228" priority="53" operator="equal">
      <formula>"NON"</formula>
    </cfRule>
    <cfRule type="cellIs" dxfId="2227" priority="54" operator="equal">
      <formula>"OUI"</formula>
    </cfRule>
    <cfRule type="cellIs" dxfId="2226" priority="51" operator="equal">
      <formula>"Non concerné"</formula>
    </cfRule>
    <cfRule type="cellIs" dxfId="2225" priority="52" operator="equal">
      <formula>"Ne sait pas"</formula>
    </cfRule>
  </conditionalFormatting>
  <conditionalFormatting sqref="D118:D120">
    <cfRule type="cellIs" dxfId="2224" priority="50" operator="equal">
      <formula>"OUI"</formula>
    </cfRule>
    <cfRule type="cellIs" dxfId="2223" priority="49" operator="equal">
      <formula>"NON"</formula>
    </cfRule>
    <cfRule type="cellIs" dxfId="2222" priority="48" operator="equal">
      <formula>"Ne sait pas"</formula>
    </cfRule>
    <cfRule type="cellIs" dxfId="2221" priority="47" operator="equal">
      <formula>"Non concerné"</formula>
    </cfRule>
  </conditionalFormatting>
  <conditionalFormatting sqref="D13:I18">
    <cfRule type="expression" dxfId="2220" priority="172">
      <formula>$P13="non_prescrit"</formula>
    </cfRule>
  </conditionalFormatting>
  <conditionalFormatting sqref="D21:I26">
    <cfRule type="expression" dxfId="2219" priority="168">
      <formula>$P21="non_prescrit"</formula>
    </cfRule>
  </conditionalFormatting>
  <conditionalFormatting sqref="D29:I35">
    <cfRule type="expression" dxfId="2218" priority="160">
      <formula>$P29="non_prescrit"</formula>
    </cfRule>
  </conditionalFormatting>
  <conditionalFormatting sqref="D38:I40">
    <cfRule type="expression" dxfId="2217" priority="157">
      <formula>$P38="non_prescrit"</formula>
    </cfRule>
  </conditionalFormatting>
  <conditionalFormatting sqref="D43:I44">
    <cfRule type="expression" dxfId="2216" priority="144">
      <formula>$P43="non_prescrit"</formula>
    </cfRule>
  </conditionalFormatting>
  <conditionalFormatting sqref="D47:I49">
    <cfRule type="expression" dxfId="2215" priority="136">
      <formula>$P47="non_prescrit"</formula>
    </cfRule>
  </conditionalFormatting>
  <conditionalFormatting sqref="D52:I53">
    <cfRule type="expression" dxfId="2214" priority="128">
      <formula>$P52="non_prescrit"</formula>
    </cfRule>
  </conditionalFormatting>
  <conditionalFormatting sqref="D56:I57">
    <cfRule type="expression" dxfId="2213" priority="120">
      <formula>$P56="non_prescrit"</formula>
    </cfRule>
  </conditionalFormatting>
  <conditionalFormatting sqref="D60:I61">
    <cfRule type="expression" dxfId="2212" priority="112">
      <formula>$P60="non_prescrit"</formula>
    </cfRule>
  </conditionalFormatting>
  <conditionalFormatting sqref="D65:I67">
    <cfRule type="expression" dxfId="2211" priority="104">
      <formula>$P65="non_prescrit"</formula>
    </cfRule>
  </conditionalFormatting>
  <conditionalFormatting sqref="D70:I70">
    <cfRule type="expression" dxfId="2210" priority="96">
      <formula>$P70="non_prescrit"</formula>
    </cfRule>
  </conditionalFormatting>
  <conditionalFormatting sqref="D73:I74">
    <cfRule type="expression" dxfId="2209" priority="88">
      <formula>$P73="non_prescrit"</formula>
    </cfRule>
  </conditionalFormatting>
  <conditionalFormatting sqref="E13:F18">
    <cfRule type="expression" dxfId="2208" priority="171">
      <formula>$Q13="pas_modification"</formula>
    </cfRule>
  </conditionalFormatting>
  <conditionalFormatting sqref="E21:F26">
    <cfRule type="expression" dxfId="2207" priority="167">
      <formula>$Q21="pas_modification"</formula>
    </cfRule>
  </conditionalFormatting>
  <conditionalFormatting sqref="E29:F35">
    <cfRule type="expression" dxfId="2206" priority="159">
      <formula>$Q29="pas_modification"</formula>
    </cfRule>
  </conditionalFormatting>
  <conditionalFormatting sqref="E38:F40">
    <cfRule type="expression" dxfId="2205" priority="151">
      <formula>$Q38="pas_modification"</formula>
    </cfRule>
  </conditionalFormatting>
  <conditionalFormatting sqref="E43:F44">
    <cfRule type="expression" dxfId="2204" priority="143">
      <formula>$Q43="pas_modification"</formula>
    </cfRule>
  </conditionalFormatting>
  <conditionalFormatting sqref="E47:F49">
    <cfRule type="expression" dxfId="2203" priority="135">
      <formula>$Q47="pas_modification"</formula>
    </cfRule>
  </conditionalFormatting>
  <conditionalFormatting sqref="E52:F53">
    <cfRule type="expression" dxfId="2202" priority="127">
      <formula>$Q52="pas_modification"</formula>
    </cfRule>
  </conditionalFormatting>
  <conditionalFormatting sqref="E56:F57">
    <cfRule type="expression" dxfId="2201" priority="119">
      <formula>$Q56="pas_modification"</formula>
    </cfRule>
  </conditionalFormatting>
  <conditionalFormatting sqref="E60:F61">
    <cfRule type="expression" dxfId="2200" priority="111">
      <formula>$Q60="pas_modification"</formula>
    </cfRule>
  </conditionalFormatting>
  <conditionalFormatting sqref="E65:F67">
    <cfRule type="expression" dxfId="2199" priority="103">
      <formula>$Q65="pas_modification"</formula>
    </cfRule>
  </conditionalFormatting>
  <conditionalFormatting sqref="E70:F70">
    <cfRule type="expression" dxfId="2198" priority="95">
      <formula>$Q70="pas_modification"</formula>
    </cfRule>
  </conditionalFormatting>
  <conditionalFormatting sqref="E73:F74">
    <cfRule type="expression" dxfId="2197" priority="87">
      <formula>$Q73="pas_modification"</formula>
    </cfRule>
  </conditionalFormatting>
  <conditionalFormatting sqref="E7:G7">
    <cfRule type="cellIs" dxfId="2196" priority="1" operator="equal">
      <formula>"ERREUR : nombre médicaments prescrits &gt; nb MIPA"</formula>
    </cfRule>
  </conditionalFormatting>
  <conditionalFormatting sqref="E84:I89">
    <cfRule type="expression" dxfId="2195" priority="32">
      <formula>$P84="non_omi"</formula>
    </cfRule>
  </conditionalFormatting>
  <conditionalFormatting sqref="E92:I92">
    <cfRule type="expression" dxfId="2194" priority="36">
      <formula>$P92="non_omi"</formula>
    </cfRule>
  </conditionalFormatting>
  <conditionalFormatting sqref="E95:I96">
    <cfRule type="expression" dxfId="2193" priority="28">
      <formula>$P95="non_omi"</formula>
    </cfRule>
  </conditionalFormatting>
  <conditionalFormatting sqref="E99:I99">
    <cfRule type="expression" dxfId="2192" priority="24">
      <formula>$P99="non_omi"</formula>
    </cfRule>
  </conditionalFormatting>
  <conditionalFormatting sqref="E102:I103">
    <cfRule type="expression" dxfId="2191" priority="20">
      <formula>$P102="non_omi"</formula>
    </cfRule>
  </conditionalFormatting>
  <conditionalFormatting sqref="E106:I109">
    <cfRule type="expression" dxfId="2190" priority="16">
      <formula>$P106="non_omi"</formula>
    </cfRule>
  </conditionalFormatting>
  <conditionalFormatting sqref="E112:I112">
    <cfRule type="expression" dxfId="2189" priority="12">
      <formula>$P112="non_omi"</formula>
    </cfRule>
  </conditionalFormatting>
  <conditionalFormatting sqref="E115:I115">
    <cfRule type="expression" dxfId="2188" priority="8">
      <formula>$P115="non_omi"</formula>
    </cfRule>
  </conditionalFormatting>
  <conditionalFormatting sqref="E118:I120">
    <cfRule type="expression" dxfId="2187" priority="4">
      <formula>$P118="non_omi"</formula>
    </cfRule>
  </conditionalFormatting>
  <conditionalFormatting sqref="G13:G18">
    <cfRule type="expression" dxfId="2186" priority="170">
      <formula>$R13="pas_justification"</formula>
    </cfRule>
  </conditionalFormatting>
  <conditionalFormatting sqref="G21:G26">
    <cfRule type="expression" dxfId="2185" priority="166">
      <formula>$R21="pas_justification"</formula>
    </cfRule>
  </conditionalFormatting>
  <conditionalFormatting sqref="G29:G35">
    <cfRule type="expression" dxfId="2184" priority="158">
      <formula>$R29="pas_justification"</formula>
    </cfRule>
  </conditionalFormatting>
  <conditionalFormatting sqref="G38:G40">
    <cfRule type="expression" dxfId="2183" priority="150">
      <formula>$R38="pas_justification"</formula>
    </cfRule>
  </conditionalFormatting>
  <conditionalFormatting sqref="G43:G44">
    <cfRule type="expression" dxfId="2182" priority="142">
      <formula>$R43="pas_justification"</formula>
    </cfRule>
  </conditionalFormatting>
  <conditionalFormatting sqref="G47:G49">
    <cfRule type="expression" dxfId="2181" priority="134">
      <formula>$R47="pas_justification"</formula>
    </cfRule>
  </conditionalFormatting>
  <conditionalFormatting sqref="G52:G53">
    <cfRule type="expression" dxfId="2180" priority="126">
      <formula>$R52="pas_justification"</formula>
    </cfRule>
  </conditionalFormatting>
  <conditionalFormatting sqref="G56:G57">
    <cfRule type="expression" dxfId="2179" priority="118">
      <formula>$R56="pas_justification"</formula>
    </cfRule>
  </conditionalFormatting>
  <conditionalFormatting sqref="G60:G61">
    <cfRule type="expression" dxfId="2178" priority="110">
      <formula>$R60="pas_justification"</formula>
    </cfRule>
  </conditionalFormatting>
  <conditionalFormatting sqref="G65:G67">
    <cfRule type="expression" dxfId="2177" priority="102">
      <formula>$R65="pas_justification"</formula>
    </cfRule>
  </conditionalFormatting>
  <conditionalFormatting sqref="G70">
    <cfRule type="expression" dxfId="2176" priority="94">
      <formula>$R70="pas_justification"</formula>
    </cfRule>
  </conditionalFormatting>
  <conditionalFormatting sqref="G73:G74">
    <cfRule type="expression" dxfId="2175" priority="86">
      <formula>$R73="pas_justification"</formula>
    </cfRule>
  </conditionalFormatting>
  <conditionalFormatting sqref="G84:G89">
    <cfRule type="expression" dxfId="2174" priority="46">
      <formula>$Q84="pas_justification_omi"</formula>
    </cfRule>
  </conditionalFormatting>
  <conditionalFormatting sqref="G92">
    <cfRule type="expression" dxfId="2173" priority="45">
      <formula>$Q92="pas_justification_omi"</formula>
    </cfRule>
  </conditionalFormatting>
  <conditionalFormatting sqref="G95:G96">
    <cfRule type="expression" dxfId="2172" priority="44">
      <formula>$Q95="pas_justification_omi"</formula>
    </cfRule>
  </conditionalFormatting>
  <conditionalFormatting sqref="G99">
    <cfRule type="expression" dxfId="2171" priority="43">
      <formula>$Q99="pas_justification_omi"</formula>
    </cfRule>
  </conditionalFormatting>
  <conditionalFormatting sqref="G102:G103">
    <cfRule type="expression" dxfId="2170" priority="42">
      <formula>$Q102="pas_justification_omi"</formula>
    </cfRule>
  </conditionalFormatting>
  <conditionalFormatting sqref="G106:G109">
    <cfRule type="expression" dxfId="2169" priority="41">
      <formula>$Q106="pas_justification_omi"</formula>
    </cfRule>
  </conditionalFormatting>
  <conditionalFormatting sqref="G112">
    <cfRule type="expression" dxfId="2168" priority="40">
      <formula>$Q112="pas_justification_omi"</formula>
    </cfRule>
  </conditionalFormatting>
  <conditionalFormatting sqref="G115">
    <cfRule type="expression" dxfId="2167" priority="39">
      <formula>$Q115="pas_justification_omi"</formula>
    </cfRule>
  </conditionalFormatting>
  <conditionalFormatting sqref="G118:G120">
    <cfRule type="expression" dxfId="2166" priority="38">
      <formula>$Q118="pas_justification_omi"</formula>
    </cfRule>
  </conditionalFormatting>
  <conditionalFormatting sqref="H13:H18">
    <cfRule type="expression" dxfId="2165" priority="173">
      <formula>$Q13="pas_modification"</formula>
    </cfRule>
  </conditionalFormatting>
  <conditionalFormatting sqref="H13:H40 H42:H61">
    <cfRule type="cellIs" dxfId="2164" priority="84" operator="equal">
      <formula>"Refusée"</formula>
    </cfRule>
  </conditionalFormatting>
  <conditionalFormatting sqref="H13:H40 H42:H74">
    <cfRule type="cellIs" dxfId="2163" priority="85" operator="equal">
      <formula>"Acceptée"</formula>
    </cfRule>
    <cfRule type="cellIs" dxfId="2162" priority="83" operator="equal">
      <formula>"NSP"</formula>
    </cfRule>
  </conditionalFormatting>
  <conditionalFormatting sqref="H21:H26">
    <cfRule type="expression" dxfId="2161" priority="169">
      <formula>$Q21="pas_modification"</formula>
    </cfRule>
  </conditionalFormatting>
  <conditionalFormatting sqref="H29:H35">
    <cfRule type="expression" dxfId="2160" priority="161">
      <formula>$Q29="pas_modification"</formula>
    </cfRule>
  </conditionalFormatting>
  <conditionalFormatting sqref="H38:H40">
    <cfRule type="expression" dxfId="2159" priority="152">
      <formula>$Q38="pas_modification"</formula>
    </cfRule>
  </conditionalFormatting>
  <conditionalFormatting sqref="H43:H44">
    <cfRule type="expression" dxfId="2158" priority="145">
      <formula>$Q43="pas_modification"</formula>
    </cfRule>
  </conditionalFormatting>
  <conditionalFormatting sqref="H47:H49">
    <cfRule type="expression" dxfId="2157" priority="137">
      <formula>$Q47="pas_modification"</formula>
    </cfRule>
  </conditionalFormatting>
  <conditionalFormatting sqref="H52:H53">
    <cfRule type="expression" dxfId="2156" priority="129">
      <formula>$Q52="pas_modification"</formula>
    </cfRule>
  </conditionalFormatting>
  <conditionalFormatting sqref="H56:H57">
    <cfRule type="expression" dxfId="2155" priority="121">
      <formula>$Q56="pas_modification"</formula>
    </cfRule>
  </conditionalFormatting>
  <conditionalFormatting sqref="H60:H61">
    <cfRule type="expression" dxfId="2154" priority="113">
      <formula>$Q60="pas_modification"</formula>
    </cfRule>
  </conditionalFormatting>
  <conditionalFormatting sqref="H65:H67">
    <cfRule type="expression" dxfId="2153" priority="105">
      <formula>$Q65="pas_modification"</formula>
    </cfRule>
  </conditionalFormatting>
  <conditionalFormatting sqref="H70">
    <cfRule type="expression" dxfId="2152" priority="97">
      <formula>$Q70="pas_modification"</formula>
    </cfRule>
  </conditionalFormatting>
  <conditionalFormatting sqref="H73:H74">
    <cfRule type="expression" dxfId="2151" priority="89">
      <formula>$Q73="pas_modification"</formula>
    </cfRule>
  </conditionalFormatting>
  <conditionalFormatting sqref="H84:H89">
    <cfRule type="cellIs" dxfId="2150" priority="30" operator="equal">
      <formula>"Refusée"</formula>
    </cfRule>
    <cfRule type="cellIs" dxfId="2149" priority="31" operator="equal">
      <formula>"Acceptée"</formula>
    </cfRule>
  </conditionalFormatting>
  <conditionalFormatting sqref="H92">
    <cfRule type="cellIs" dxfId="2148" priority="34" operator="equal">
      <formula>"Refusée"</formula>
    </cfRule>
    <cfRule type="cellIs" dxfId="2147" priority="35" operator="equal">
      <formula>"Acceptée"</formula>
    </cfRule>
  </conditionalFormatting>
  <conditionalFormatting sqref="H95:H96">
    <cfRule type="cellIs" dxfId="2146" priority="26" operator="equal">
      <formula>"Refusée"</formula>
    </cfRule>
    <cfRule type="cellIs" dxfId="2145" priority="27" operator="equal">
      <formula>"Acceptée"</formula>
    </cfRule>
  </conditionalFormatting>
  <conditionalFormatting sqref="H99">
    <cfRule type="cellIs" dxfId="2144" priority="22" operator="equal">
      <formula>"Refusée"</formula>
    </cfRule>
    <cfRule type="cellIs" dxfId="2143" priority="23" operator="equal">
      <formula>"Acceptée"</formula>
    </cfRule>
  </conditionalFormatting>
  <conditionalFormatting sqref="H102:H103">
    <cfRule type="cellIs" dxfId="2142" priority="18" operator="equal">
      <formula>"Refusée"</formula>
    </cfRule>
    <cfRule type="cellIs" dxfId="2141" priority="19" operator="equal">
      <formula>"Acceptée"</formula>
    </cfRule>
  </conditionalFormatting>
  <conditionalFormatting sqref="H106:H109">
    <cfRule type="cellIs" dxfId="2140" priority="14" operator="equal">
      <formula>"Refusée"</formula>
    </cfRule>
    <cfRule type="cellIs" dxfId="2139" priority="15" operator="equal">
      <formula>"Acceptée"</formula>
    </cfRule>
  </conditionalFormatting>
  <conditionalFormatting sqref="H112">
    <cfRule type="cellIs" dxfId="2138" priority="11" operator="equal">
      <formula>"Acceptée"</formula>
    </cfRule>
    <cfRule type="cellIs" dxfId="2137" priority="10" operator="equal">
      <formula>"Refusée"</formula>
    </cfRule>
  </conditionalFormatting>
  <conditionalFormatting sqref="H115">
    <cfRule type="cellIs" dxfId="2136" priority="7" operator="equal">
      <formula>"Acceptée"</formula>
    </cfRule>
    <cfRule type="cellIs" dxfId="2135" priority="6" operator="equal">
      <formula>"Refusée"</formula>
    </cfRule>
  </conditionalFormatting>
  <conditionalFormatting sqref="H118:H120">
    <cfRule type="cellIs" dxfId="2134" priority="3" operator="equal">
      <formula>"Acceptée"</formula>
    </cfRule>
    <cfRule type="cellIs" dxfId="2133" priority="2" operator="equal">
      <formula>"Refusée"</formula>
    </cfRule>
  </conditionalFormatting>
  <conditionalFormatting sqref="H84:I89">
    <cfRule type="expression" dxfId="2132" priority="33">
      <formula>$R84="pas_proposition_omi"</formula>
    </cfRule>
  </conditionalFormatting>
  <conditionalFormatting sqref="H92:I92">
    <cfRule type="expression" dxfId="2131" priority="37">
      <formula>$R92="pas_proposition_omi"</formula>
    </cfRule>
  </conditionalFormatting>
  <conditionalFormatting sqref="H95:I96">
    <cfRule type="expression" dxfId="2130" priority="29">
      <formula>$R95="pas_proposition_omi"</formula>
    </cfRule>
  </conditionalFormatting>
  <conditionalFormatting sqref="H99:I99">
    <cfRule type="expression" dxfId="2129" priority="25">
      <formula>$R99="pas_proposition_omi"</formula>
    </cfRule>
  </conditionalFormatting>
  <conditionalFormatting sqref="H102:I103">
    <cfRule type="expression" dxfId="2128" priority="21">
      <formula>$R102="pas_proposition_omi"</formula>
    </cfRule>
  </conditionalFormatting>
  <conditionalFormatting sqref="H106:I109">
    <cfRule type="expression" dxfId="2127" priority="17">
      <formula>$R106="pas_proposition_omi"</formula>
    </cfRule>
  </conditionalFormatting>
  <conditionalFormatting sqref="H112:I112">
    <cfRule type="expression" dxfId="2126" priority="13">
      <formula>$R112="pas_proposition_omi"</formula>
    </cfRule>
  </conditionalFormatting>
  <conditionalFormatting sqref="H115:I115">
    <cfRule type="expression" dxfId="2125" priority="9">
      <formula>$R115="pas_proposition_omi"</formula>
    </cfRule>
  </conditionalFormatting>
  <conditionalFormatting sqref="H118:I120">
    <cfRule type="expression" dxfId="2124" priority="5">
      <formula>$R118="pas_proposition_omi"</formula>
    </cfRule>
  </conditionalFormatting>
  <dataValidations count="164">
    <dataValidation type="list" allowBlank="1" showInputMessage="1" showErrorMessage="1" sqref="E84:E89 E92 E95:E96 E99 E102:E103 E118:E120 E112 E115 E106:E109" xr:uid="{A7C196A6-9C48-4B98-996E-5AC62BF57F27}">
      <formula1>INDIRECT($P84)</formula1>
    </dataValidation>
    <dataValidation type="list" allowBlank="1" showInputMessage="1" showErrorMessage="1" sqref="H92 H115 H84:H89 H95:H96 H99 H102:H103 H106:H109 H112 H118:H120" xr:uid="{7876190B-A3AF-40D8-82EE-70AB51BBC7E9}">
      <formula1>INDIRECT($R84)</formula1>
    </dataValidation>
    <dataValidation type="list" allowBlank="1" showInputMessage="1" showErrorMessage="1" sqref="G84:G89 G115 G92 G95:G96 G99 G102:G103 G106:G109 G112 G118:G120" xr:uid="{06A1193A-EDA3-45A7-BE32-69ED529FED88}">
      <formula1>INDIRECT($Q84)</formula1>
    </dataValidation>
    <dataValidation type="list" allowBlank="1" showInputMessage="1" showErrorMessage="1" sqref="D116 D110 D113:D114" xr:uid="{B279245D-2F29-44C3-B5EB-03412C804567}">
      <formula1>$D$192:$D$195</formula1>
    </dataValidation>
    <dataValidation type="list" allowBlank="1" showInputMessage="1" sqref="E110:H110 E116:H116 E113:H114" xr:uid="{8A62C38A-2725-4562-8D37-4B9FEEF7B735}">
      <formula1>$D$195</formula1>
    </dataValidation>
    <dataValidation type="list" allowBlank="1" showInputMessage="1" showErrorMessage="1" sqref="H18" xr:uid="{2826B442-A79F-4D68-B0F6-3BF9950D3DDE}">
      <formula1>INDIRECT($S$18)</formula1>
    </dataValidation>
    <dataValidation type="list" allowBlank="1" showInputMessage="1" showErrorMessage="1" sqref="G18" xr:uid="{3F763332-B975-47F3-8E52-F33A083F1F4D}">
      <formula1>INDIRECT($R$18)</formula1>
    </dataValidation>
    <dataValidation type="list" allowBlank="1" showInputMessage="1" showErrorMessage="1" sqref="E18" xr:uid="{AB569EB0-6557-444F-889B-34780EE013CF}">
      <formula1>INDIRECT($Q$18)</formula1>
    </dataValidation>
    <dataValidation type="list" allowBlank="1" showInputMessage="1" showErrorMessage="1" sqref="D18" xr:uid="{8A2ABD60-E571-447E-B4DC-52B3598EEFC3}">
      <formula1>INDIRECT($P$18)</formula1>
    </dataValidation>
    <dataValidation type="list" allowBlank="1" showInputMessage="1" showErrorMessage="1" sqref="H17" xr:uid="{92725299-3AEE-4486-9466-29B9DEE285BA}">
      <formula1>INDIRECT($S$17)</formula1>
    </dataValidation>
    <dataValidation type="list" allowBlank="1" showInputMessage="1" showErrorMessage="1" sqref="G17" xr:uid="{E0D81B60-F958-47FA-B9EA-BC5949E3B703}">
      <formula1>INDIRECT($R$17)</formula1>
    </dataValidation>
    <dataValidation type="list" allowBlank="1" showInputMessage="1" showErrorMessage="1" sqref="E17" xr:uid="{1A68C5CB-0AAF-4AE0-B841-4702A8781FC4}">
      <formula1>INDIRECT($Q$17)</formula1>
    </dataValidation>
    <dataValidation type="list" allowBlank="1" showInputMessage="1" showErrorMessage="1" sqref="D17" xr:uid="{54D43B43-1F6F-4ACB-9B2D-FD6FB922693E}">
      <formula1>INDIRECT($P$17)</formula1>
    </dataValidation>
    <dataValidation type="list" allowBlank="1" showInputMessage="1" showErrorMessage="1" sqref="H16" xr:uid="{166E2C0F-2EFF-46C0-9DA8-4237AE33DEC4}">
      <formula1>INDIRECT($S$16)</formula1>
    </dataValidation>
    <dataValidation type="list" allowBlank="1" showInputMessage="1" showErrorMessage="1" sqref="G16" xr:uid="{0EB245C4-BE3E-42D4-B577-945BB7F8D735}">
      <formula1>INDIRECT($R$16)</formula1>
    </dataValidation>
    <dataValidation type="list" allowBlank="1" showInputMessage="1" showErrorMessage="1" sqref="E16" xr:uid="{7735F918-0857-402A-BDF4-79C907333E0F}">
      <formula1>INDIRECT($Q$16)</formula1>
    </dataValidation>
    <dataValidation type="list" allowBlank="1" showInputMessage="1" showErrorMessage="1" sqref="D16" xr:uid="{15DF5452-8D03-40A4-BA96-017F61B62CAC}">
      <formula1>INDIRECT($P$16)</formula1>
    </dataValidation>
    <dataValidation type="list" allowBlank="1" showInputMessage="1" showErrorMessage="1" sqref="H15" xr:uid="{EFEC5A27-806D-4F6A-A402-9FB988A87C2B}">
      <formula1>INDIRECT($S$15)</formula1>
    </dataValidation>
    <dataValidation type="list" allowBlank="1" showInputMessage="1" showErrorMessage="1" sqref="G15" xr:uid="{BDF5E361-E1D3-485F-9E81-C0976D2BE31F}">
      <formula1>INDIRECT($R$15)</formula1>
    </dataValidation>
    <dataValidation type="list" allowBlank="1" showInputMessage="1" showErrorMessage="1" sqref="E15" xr:uid="{CAB2E742-311F-4873-AB19-C506B40BD3E5}">
      <formula1>INDIRECT($Q$15)</formula1>
    </dataValidation>
    <dataValidation type="list" allowBlank="1" showInputMessage="1" showErrorMessage="1" sqref="D15" xr:uid="{2B5AC387-0613-499E-9602-D97140A241F4}">
      <formula1>INDIRECT($P$15)</formula1>
    </dataValidation>
    <dataValidation type="list" allowBlank="1" showInputMessage="1" showErrorMessage="1" sqref="H14" xr:uid="{06EE4F9D-B1B8-43F8-8E65-FC7524AD6486}">
      <formula1>INDIRECT($S$14)</formula1>
    </dataValidation>
    <dataValidation type="list" allowBlank="1" showInputMessage="1" showErrorMessage="1" sqref="G14" xr:uid="{089043FA-03DF-4C0A-9C43-C7960FD02D8C}">
      <formula1>INDIRECT($R$14)</formula1>
    </dataValidation>
    <dataValidation type="list" allowBlank="1" showInputMessage="1" showErrorMessage="1" sqref="E14" xr:uid="{7212C746-A8F9-4ED4-A622-15796F827929}">
      <formula1>INDIRECT($Q$14)</formula1>
    </dataValidation>
    <dataValidation type="list" allowBlank="1" showInputMessage="1" showErrorMessage="1" sqref="D14" xr:uid="{785AE371-D22B-4FA2-8D0E-961024607789}">
      <formula1>INDIRECT($P$14)</formula1>
    </dataValidation>
    <dataValidation type="list" allowBlank="1" showInputMessage="1" showErrorMessage="1" sqref="H74" xr:uid="{0F733364-E272-4F0F-8407-1CC8F113E124}">
      <formula1>INDIRECT($S$74)</formula1>
    </dataValidation>
    <dataValidation type="list" allowBlank="1" showInputMessage="1" showErrorMessage="1" sqref="G74" xr:uid="{63F3BEE4-FDC1-4502-81FB-32C9B0C3F01E}">
      <formula1>INDIRECT($R$74)</formula1>
    </dataValidation>
    <dataValidation type="list" allowBlank="1" showInputMessage="1" showErrorMessage="1" sqref="E74" xr:uid="{92011C75-6605-4D2A-9E2F-B78ECECA97D3}">
      <formula1>INDIRECT($Q$74)</formula1>
    </dataValidation>
    <dataValidation type="list" allowBlank="1" showInputMessage="1" showErrorMessage="1" sqref="D74" xr:uid="{4574590F-8F29-490F-96AD-0694DE5B5BAD}">
      <formula1>INDIRECT($P$74)</formula1>
    </dataValidation>
    <dataValidation type="list" allowBlank="1" showInputMessage="1" showErrorMessage="1" sqref="H73" xr:uid="{B3AA6A59-94FC-4D77-BB3A-DD7B9A67478F}">
      <formula1>INDIRECT($S$73)</formula1>
    </dataValidation>
    <dataValidation type="list" allowBlank="1" showInputMessage="1" showErrorMessage="1" sqref="G73" xr:uid="{19E1F822-6F6E-45DF-9F6C-60DB600321AB}">
      <formula1>INDIRECT($R$73)</formula1>
    </dataValidation>
    <dataValidation type="list" allowBlank="1" showInputMessage="1" showErrorMessage="1" sqref="E73" xr:uid="{BC8624BE-502F-4C13-81F5-8E3B6C9E956F}">
      <formula1>INDIRECT($Q$73)</formula1>
    </dataValidation>
    <dataValidation type="list" allowBlank="1" showInputMessage="1" showErrorMessage="1" sqref="D73" xr:uid="{DAE7A0D1-A498-4BB2-835F-41D8A774F9DC}">
      <formula1>INDIRECT($P$73)</formula1>
    </dataValidation>
    <dataValidation type="list" allowBlank="1" showInputMessage="1" showErrorMessage="1" sqref="H70" xr:uid="{DAA61A10-14E0-4E8E-A3CC-2F2D9735DFBC}">
      <formula1>INDIRECT($S$70)</formula1>
    </dataValidation>
    <dataValidation type="list" allowBlank="1" showInputMessage="1" showErrorMessage="1" sqref="G70" xr:uid="{51679187-BF4A-4666-8F62-6FABC6CB6611}">
      <formula1>INDIRECT($R$70)</formula1>
    </dataValidation>
    <dataValidation type="list" allowBlank="1" showInputMessage="1" showErrorMessage="1" sqref="E70" xr:uid="{1CDD091E-10EB-4F47-B642-8B27E5C70499}">
      <formula1>INDIRECT($Q$70)</formula1>
    </dataValidation>
    <dataValidation type="list" allowBlank="1" showInputMessage="1" showErrorMessage="1" sqref="D70" xr:uid="{D821C310-566A-433E-8F9A-2CBEBC87C6B6}">
      <formula1>INDIRECT($P$70)</formula1>
    </dataValidation>
    <dataValidation type="list" allowBlank="1" showInputMessage="1" showErrorMessage="1" sqref="H67" xr:uid="{EADBE2ED-8783-4C6A-B5A5-764AC21DF105}">
      <formula1>INDIRECT($S$67)</formula1>
    </dataValidation>
    <dataValidation type="list" allowBlank="1" showInputMessage="1" showErrorMessage="1" sqref="G67" xr:uid="{8466CA94-FC26-4288-A774-A868F92A0F47}">
      <formula1>INDIRECT($R$67)</formula1>
    </dataValidation>
    <dataValidation type="list" allowBlank="1" showInputMessage="1" showErrorMessage="1" sqref="E67" xr:uid="{DCABF0FB-D192-42F9-8365-1BF2CCBBBC3E}">
      <formula1>INDIRECT($Q$67)</formula1>
    </dataValidation>
    <dataValidation type="list" allowBlank="1" showInputMessage="1" showErrorMessage="1" sqref="D67" xr:uid="{D63DC047-1F49-48F3-BC30-C2ED8DB40E7F}">
      <formula1>INDIRECT($P$67)</formula1>
    </dataValidation>
    <dataValidation type="list" allowBlank="1" showInputMessage="1" showErrorMessage="1" sqref="H66" xr:uid="{2F490483-D80B-4CEF-A2DC-3D2895292260}">
      <formula1>INDIRECT($S$66)</formula1>
    </dataValidation>
    <dataValidation type="list" allowBlank="1" showInputMessage="1" showErrorMessage="1" sqref="G66" xr:uid="{4FA27518-B399-464E-8EBE-378BA276D7AD}">
      <formula1>INDIRECT($R$66)</formula1>
    </dataValidation>
    <dataValidation type="list" allowBlank="1" showInputMessage="1" showErrorMessage="1" sqref="E66" xr:uid="{DD7D8B1C-E78D-47FD-B8F7-99F09AD27EC0}">
      <formula1>INDIRECT($Q$66)</formula1>
    </dataValidation>
    <dataValidation type="list" allowBlank="1" showInputMessage="1" showErrorMessage="1" sqref="D66" xr:uid="{2DF3E822-4CB0-4534-A0FD-D1F8DE96AB72}">
      <formula1>INDIRECT($P$66)</formula1>
    </dataValidation>
    <dataValidation type="list" allowBlank="1" showInputMessage="1" showErrorMessage="1" sqref="H65" xr:uid="{7ED1F757-5470-4137-8883-683A981F80F9}">
      <formula1>INDIRECT($S$65)</formula1>
    </dataValidation>
    <dataValidation type="list" allowBlank="1" showInputMessage="1" showErrorMessage="1" sqref="G65" xr:uid="{98D28133-5C25-4AAB-AC40-503287B9FA56}">
      <formula1>INDIRECT($R$65)</formula1>
    </dataValidation>
    <dataValidation type="list" allowBlank="1" showInputMessage="1" showErrorMessage="1" sqref="E65" xr:uid="{1CF9A9B6-31F2-49EB-BD10-DF1EBF7B20D6}">
      <formula1>INDIRECT($Q$65)</formula1>
    </dataValidation>
    <dataValidation type="list" allowBlank="1" showInputMessage="1" showErrorMessage="1" sqref="D65" xr:uid="{C02A369F-7362-46A3-9859-6AA72753CB18}">
      <formula1>INDIRECT($P$65)</formula1>
    </dataValidation>
    <dataValidation type="list" allowBlank="1" showInputMessage="1" showErrorMessage="1" sqref="H61" xr:uid="{F776CC28-8CE8-4DE2-93A6-E9A37EDB9DE2}">
      <formula1>INDIRECT($S$61)</formula1>
    </dataValidation>
    <dataValidation type="list" allowBlank="1" showInputMessage="1" showErrorMessage="1" sqref="G61" xr:uid="{1A7B0071-D28F-44F6-8395-0498D8932FE9}">
      <formula1>INDIRECT($R$61)</formula1>
    </dataValidation>
    <dataValidation type="list" allowBlank="1" showInputMessage="1" showErrorMessage="1" sqref="E61" xr:uid="{9FA03362-0B88-46A3-8941-B72C27FC08B4}">
      <formula1>INDIRECT($Q$61)</formula1>
    </dataValidation>
    <dataValidation type="list" allowBlank="1" showInputMessage="1" showErrorMessage="1" sqref="D61" xr:uid="{F6BE2004-2223-4B27-A4F1-7386D4747962}">
      <formula1>INDIRECT($P$61)</formula1>
    </dataValidation>
    <dataValidation type="list" allowBlank="1" showInputMessage="1" showErrorMessage="1" sqref="H60" xr:uid="{A497FC66-ED25-4A90-9193-E5D0CDDB4ECD}">
      <formula1>INDIRECT($S$60)</formula1>
    </dataValidation>
    <dataValidation type="list" allowBlank="1" showInputMessage="1" showErrorMessage="1" sqref="G60" xr:uid="{AA0AB656-DEE6-4231-8B81-8C320955A816}">
      <formula1>INDIRECT($R$60)</formula1>
    </dataValidation>
    <dataValidation type="list" allowBlank="1" showInputMessage="1" showErrorMessage="1" sqref="E60" xr:uid="{EEF4B4BA-DC3E-457C-A8C0-F6889C43267E}">
      <formula1>INDIRECT($Q$60)</formula1>
    </dataValidation>
    <dataValidation type="list" allowBlank="1" showInputMessage="1" showErrorMessage="1" sqref="D60" xr:uid="{298B1BFF-96D7-41D3-AD54-08F80D02930C}">
      <formula1>INDIRECT($P$60)</formula1>
    </dataValidation>
    <dataValidation type="list" allowBlank="1" showInputMessage="1" showErrorMessage="1" sqref="H57" xr:uid="{90965F60-5110-4EAC-A890-FBED2837E742}">
      <formula1>INDIRECT($S$57)</formula1>
    </dataValidation>
    <dataValidation type="list" allowBlank="1" showInputMessage="1" showErrorMessage="1" sqref="G57" xr:uid="{9CC8783F-21A6-4AA7-A952-D1A2CC1B303A}">
      <formula1>INDIRECT($R$57)</formula1>
    </dataValidation>
    <dataValidation type="list" allowBlank="1" showInputMessage="1" showErrorMessage="1" sqref="E57" xr:uid="{F50AFECA-C0B0-450F-B6BC-B767EAAE9D6A}">
      <formula1>INDIRECT($Q$57)</formula1>
    </dataValidation>
    <dataValidation type="list" allowBlank="1" showInputMessage="1" showErrorMessage="1" sqref="D57" xr:uid="{EEEFED27-A6D6-4E37-86C9-17C1F8556B22}">
      <formula1>INDIRECT($P$57)</formula1>
    </dataValidation>
    <dataValidation type="list" allowBlank="1" showInputMessage="1" showErrorMessage="1" sqref="H56" xr:uid="{174758C8-3DB8-41DC-B370-6059AD7A7EB4}">
      <formula1>INDIRECT($S$56)</formula1>
    </dataValidation>
    <dataValidation type="list" allowBlank="1" showInputMessage="1" showErrorMessage="1" sqref="G56" xr:uid="{9946F379-3F1C-453C-B880-49AD6A15880D}">
      <formula1>INDIRECT($R$56)</formula1>
    </dataValidation>
    <dataValidation type="list" allowBlank="1" showInputMessage="1" showErrorMessage="1" sqref="E56" xr:uid="{83ED2404-0DF5-4F8C-9D79-C0A982F2BC1E}">
      <formula1>INDIRECT($Q$56)</formula1>
    </dataValidation>
    <dataValidation type="list" allowBlank="1" showInputMessage="1" showErrorMessage="1" sqref="D56" xr:uid="{1EBD111C-A21F-488A-83D5-168F8B6A930B}">
      <formula1>INDIRECT($P$56)</formula1>
    </dataValidation>
    <dataValidation type="list" allowBlank="1" showInputMessage="1" showErrorMessage="1" sqref="H53" xr:uid="{AD2AC97C-8056-4BB4-8FCD-6AF9BDEF2710}">
      <formula1>INDIRECT($S$53)</formula1>
    </dataValidation>
    <dataValidation type="list" allowBlank="1" showInputMessage="1" showErrorMessage="1" sqref="G53" xr:uid="{879D0DC7-C4C7-485A-99A5-19FE2FF2464C}">
      <formula1>INDIRECT($R$53)</formula1>
    </dataValidation>
    <dataValidation type="list" allowBlank="1" showInputMessage="1" showErrorMessage="1" sqref="E53" xr:uid="{A52AD084-194A-4453-85EC-75E3B73776EA}">
      <formula1>INDIRECT($Q$53)</formula1>
    </dataValidation>
    <dataValidation type="list" allowBlank="1" showInputMessage="1" showErrorMessage="1" sqref="D53" xr:uid="{D8CA4890-92E2-4D00-8CAF-B297E0444C5D}">
      <formula1>INDIRECT($P$53)</formula1>
    </dataValidation>
    <dataValidation type="list" allowBlank="1" showInputMessage="1" showErrorMessage="1" sqref="H52" xr:uid="{D9BFB744-4220-43DF-B746-08F61B1219B0}">
      <formula1>INDIRECT($S$52)</formula1>
    </dataValidation>
    <dataValidation type="list" allowBlank="1" showInputMessage="1" showErrorMessage="1" sqref="G52" xr:uid="{1A790C30-2AFC-4CC3-A521-9E1457E9D53E}">
      <formula1>INDIRECT($R$52)</formula1>
    </dataValidation>
    <dataValidation type="list" allowBlank="1" showInputMessage="1" showErrorMessage="1" sqref="E52" xr:uid="{96BDE46E-EE37-4784-B05B-394AC0EF1A43}">
      <formula1>INDIRECT($Q$52)</formula1>
    </dataValidation>
    <dataValidation type="list" allowBlank="1" showInputMessage="1" showErrorMessage="1" sqref="D52" xr:uid="{425D60CE-1AB2-4F3C-980E-CC768BE70911}">
      <formula1>INDIRECT($P$52)</formula1>
    </dataValidation>
    <dataValidation type="list" allowBlank="1" showInputMessage="1" showErrorMessage="1" sqref="H49" xr:uid="{23786C8A-A1CE-4D76-822C-C044CE8319FE}">
      <formula1>INDIRECT($S$49)</formula1>
    </dataValidation>
    <dataValidation type="list" allowBlank="1" showInputMessage="1" showErrorMessage="1" sqref="G49" xr:uid="{B2B8FC49-542C-4A6A-9AEE-A8090812CC0E}">
      <formula1>INDIRECT($R$49)</formula1>
    </dataValidation>
    <dataValidation type="list" allowBlank="1" showInputMessage="1" showErrorMessage="1" sqref="E49" xr:uid="{C5806045-E7E6-44B4-A030-D824ABE47617}">
      <formula1>INDIRECT($Q$49)</formula1>
    </dataValidation>
    <dataValidation type="list" allowBlank="1" showInputMessage="1" showErrorMessage="1" sqref="D49" xr:uid="{6540F30C-5681-4061-99EB-8A16C29E9882}">
      <formula1>INDIRECT($P$49)</formula1>
    </dataValidation>
    <dataValidation type="list" allowBlank="1" showInputMessage="1" showErrorMessage="1" sqref="H48" xr:uid="{468ED440-F587-4452-9661-B22C3743BE8A}">
      <formula1>INDIRECT($S$48)</formula1>
    </dataValidation>
    <dataValidation type="list" allowBlank="1" showInputMessage="1" showErrorMessage="1" sqref="G48" xr:uid="{82FB001F-C0F8-4764-A8ED-F654AFDA711F}">
      <formula1>INDIRECT($R$48)</formula1>
    </dataValidation>
    <dataValidation type="list" allowBlank="1" showInputMessage="1" showErrorMessage="1" sqref="E48" xr:uid="{41BB0266-73AC-4F80-A4F1-4A32589B7EFD}">
      <formula1>INDIRECT($Q$48)</formula1>
    </dataValidation>
    <dataValidation type="list" allowBlank="1" showInputMessage="1" showErrorMessage="1" sqref="D48" xr:uid="{CBE95771-56D3-49E5-9A90-97208A053D60}">
      <formula1>INDIRECT($P$48)</formula1>
    </dataValidation>
    <dataValidation type="list" allowBlank="1" showInputMessage="1" showErrorMessage="1" sqref="H47" xr:uid="{230664AE-E8B7-4ED1-9187-F4CA6B04C94A}">
      <formula1>INDIRECT($S$47)</formula1>
    </dataValidation>
    <dataValidation type="list" allowBlank="1" showInputMessage="1" showErrorMessage="1" sqref="G47" xr:uid="{80AD6704-E9C4-487F-88BA-76D6DE0E80A7}">
      <formula1>INDIRECT($R$47)</formula1>
    </dataValidation>
    <dataValidation type="list" allowBlank="1" showInputMessage="1" showErrorMessage="1" sqref="E47" xr:uid="{FFE579A8-6906-40DD-A58B-3CEAB76DCBD2}">
      <formula1>INDIRECT($Q$47)</formula1>
    </dataValidation>
    <dataValidation type="list" allowBlank="1" showInputMessage="1" showErrorMessage="1" sqref="D47" xr:uid="{3BB1E136-27BF-4F6F-8F50-D20F3FD8B948}">
      <formula1>INDIRECT($P$47)</formula1>
    </dataValidation>
    <dataValidation type="list" allowBlank="1" showInputMessage="1" showErrorMessage="1" sqref="H44" xr:uid="{431A2AB7-9319-454D-BAF1-A56DE912D048}">
      <formula1>INDIRECT($S$44)</formula1>
    </dataValidation>
    <dataValidation type="list" allowBlank="1" showInputMessage="1" showErrorMessage="1" sqref="G44" xr:uid="{654599BE-D04E-4BA7-BF35-B07D3ED5CE61}">
      <formula1>INDIRECT($R$44)</formula1>
    </dataValidation>
    <dataValidation type="list" allowBlank="1" showInputMessage="1" showErrorMessage="1" sqref="E44" xr:uid="{EEE3B752-2EA1-4460-B3DD-FA045950413D}">
      <formula1>INDIRECT($Q$44)</formula1>
    </dataValidation>
    <dataValidation type="list" allowBlank="1" showInputMessage="1" showErrorMessage="1" sqref="D44" xr:uid="{6A697ABF-9904-428E-B2DD-DC23ADF05A16}">
      <formula1>INDIRECT($P$44)</formula1>
    </dataValidation>
    <dataValidation type="list" allowBlank="1" showInputMessage="1" showErrorMessage="1" sqref="H43" xr:uid="{DED833E1-1DC5-455C-A462-D8E93B6EA2F3}">
      <formula1>INDIRECT($S$43)</formula1>
    </dataValidation>
    <dataValidation type="list" allowBlank="1" showInputMessage="1" showErrorMessage="1" sqref="G43" xr:uid="{172015F0-8A47-4A20-B55B-22E2D92CAAD2}">
      <formula1>INDIRECT($R$43)</formula1>
    </dataValidation>
    <dataValidation type="list" allowBlank="1" showInputMessage="1" showErrorMessage="1" sqref="E43" xr:uid="{3A4526D0-1D2C-4F3B-BF6B-90DE7A258E99}">
      <formula1>INDIRECT($Q$43)</formula1>
    </dataValidation>
    <dataValidation type="list" allowBlank="1" showInputMessage="1" showErrorMessage="1" sqref="D43" xr:uid="{2D733939-3F8C-4274-AC9C-53B87C9CB25E}">
      <formula1>INDIRECT($P$43)</formula1>
    </dataValidation>
    <dataValidation type="list" allowBlank="1" showInputMessage="1" showErrorMessage="1" sqref="H40" xr:uid="{789F2859-A187-4A3A-916B-A325339E1DFC}">
      <formula1>INDIRECT($S$40)</formula1>
    </dataValidation>
    <dataValidation type="list" allowBlank="1" showInputMessage="1" showErrorMessage="1" sqref="G40" xr:uid="{8564BB10-0359-47AC-BA74-DA4F238A1D75}">
      <formula1>INDIRECT($R$40)</formula1>
    </dataValidation>
    <dataValidation type="list" allowBlank="1" showInputMessage="1" showErrorMessage="1" sqref="E40" xr:uid="{08CA36BE-3245-4AF5-91D8-8BE32026FD86}">
      <formula1>INDIRECT($Q$40)</formula1>
    </dataValidation>
    <dataValidation type="list" allowBlank="1" showInputMessage="1" showErrorMessage="1" sqref="D40" xr:uid="{9DCA42BE-6D63-4B6F-B5B5-10E046058527}">
      <formula1>INDIRECT($P$40)</formula1>
    </dataValidation>
    <dataValidation type="list" allowBlank="1" showInputMessage="1" showErrorMessage="1" sqref="H39" xr:uid="{B27025C1-1FAE-4DFE-9970-6410BE1D5DD8}">
      <formula1>INDIRECT($S$39)</formula1>
    </dataValidation>
    <dataValidation type="list" allowBlank="1" showInputMessage="1" showErrorMessage="1" sqref="G39" xr:uid="{90BBB49D-169E-4594-97D2-2AA675D748F2}">
      <formula1>INDIRECT($R$39)</formula1>
    </dataValidation>
    <dataValidation type="list" allowBlank="1" showInputMessage="1" showErrorMessage="1" sqref="E39" xr:uid="{9E4F8A8A-2686-4C9D-A478-B9BAC62DAAB7}">
      <formula1>INDIRECT($Q$39)</formula1>
    </dataValidation>
    <dataValidation type="list" allowBlank="1" showInputMessage="1" showErrorMessage="1" sqref="D39" xr:uid="{0287CDB0-F60C-42FA-8C63-D093B32CF05D}">
      <formula1>INDIRECT($P$39)</formula1>
    </dataValidation>
    <dataValidation type="list" allowBlank="1" showInputMessage="1" showErrorMessage="1" sqref="H38" xr:uid="{D707F1EC-8B74-4366-88D9-FD1DA44FBC64}">
      <formula1>INDIRECT($S$38)</formula1>
    </dataValidation>
    <dataValidation type="list" allowBlank="1" showInputMessage="1" showErrorMessage="1" sqref="G38" xr:uid="{E6EFB3E5-7CB6-4DA0-B9C2-DEE0DF87597B}">
      <formula1>INDIRECT($R$38)</formula1>
    </dataValidation>
    <dataValidation type="list" allowBlank="1" showInputMessage="1" showErrorMessage="1" sqref="E38" xr:uid="{0F81E66D-AD03-4142-B859-56B16497C8DB}">
      <formula1>INDIRECT($Q$38)</formula1>
    </dataValidation>
    <dataValidation type="list" allowBlank="1" showInputMessage="1" showErrorMessage="1" sqref="D38" xr:uid="{AB64AD15-FFFB-4F5E-BDDA-F877D762A07E}">
      <formula1>INDIRECT($P$38)</formula1>
    </dataValidation>
    <dataValidation type="list" allowBlank="1" showInputMessage="1" showErrorMessage="1" sqref="H35" xr:uid="{036475EE-388E-4061-ABB9-31C7BAB183F1}">
      <formula1>INDIRECT($S$35)</formula1>
    </dataValidation>
    <dataValidation type="list" allowBlank="1" showInputMessage="1" showErrorMessage="1" sqref="G35" xr:uid="{7675E679-7BC5-4654-B626-117ACF93ADB0}">
      <formula1>INDIRECT($R$35)</formula1>
    </dataValidation>
    <dataValidation type="list" allowBlank="1" showInputMessage="1" showErrorMessage="1" sqref="E35" xr:uid="{0221FA76-BCED-4459-81F7-3342C895E7FE}">
      <formula1>INDIRECT($Q$35)</formula1>
    </dataValidation>
    <dataValidation type="list" allowBlank="1" showInputMessage="1" showErrorMessage="1" sqref="D35" xr:uid="{888CE040-CC15-472C-86F6-5D1D861D177A}">
      <formula1>INDIRECT($P$35)</formula1>
    </dataValidation>
    <dataValidation type="list" allowBlank="1" showInputMessage="1" showErrorMessage="1" sqref="H34" xr:uid="{F7278D54-1281-4310-A252-1E20C4542E5B}">
      <formula1>INDIRECT($S$34)</formula1>
    </dataValidation>
    <dataValidation type="list" allowBlank="1" showInputMessage="1" showErrorMessage="1" sqref="G34" xr:uid="{8B75B084-1296-4B32-8F81-CC4F9B27A62B}">
      <formula1>INDIRECT($R$34)</formula1>
    </dataValidation>
    <dataValidation type="list" allowBlank="1" showInputMessage="1" showErrorMessage="1" sqref="E34" xr:uid="{0ED92DDE-3A77-4E7C-99B2-1ED8AEE1B80F}">
      <formula1>INDIRECT($Q$34)</formula1>
    </dataValidation>
    <dataValidation type="list" allowBlank="1" showInputMessage="1" showErrorMessage="1" sqref="D34" xr:uid="{DBCA23AB-7925-4A75-9852-6295F999C185}">
      <formula1>INDIRECT($P$34)</formula1>
    </dataValidation>
    <dataValidation type="list" allowBlank="1" showInputMessage="1" showErrorMessage="1" sqref="H33" xr:uid="{E765F74B-F67B-473D-B01E-CC8EDCDB70BB}">
      <formula1>INDIRECT($S$33)</formula1>
    </dataValidation>
    <dataValidation type="list" allowBlank="1" showInputMessage="1" showErrorMessage="1" sqref="G33" xr:uid="{3FFF8E1F-38EE-42E1-9B20-6D6295628DDB}">
      <formula1>INDIRECT($R$33)</formula1>
    </dataValidation>
    <dataValidation type="list" allowBlank="1" showInputMessage="1" showErrorMessage="1" sqref="E33" xr:uid="{BB112086-5AF8-46F4-A10E-33EA5F2F1719}">
      <formula1>INDIRECT($Q$33)</formula1>
    </dataValidation>
    <dataValidation type="list" allowBlank="1" showInputMessage="1" showErrorMessage="1" sqref="D33" xr:uid="{06E8A0AB-EAA5-4591-911C-4C73509A896F}">
      <formula1>INDIRECT($P$33)</formula1>
    </dataValidation>
    <dataValidation type="list" allowBlank="1" showInputMessage="1" showErrorMessage="1" sqref="H32" xr:uid="{8FDCE9BF-2627-4804-B533-44C66F814BAA}">
      <formula1>INDIRECT($S$32)</formula1>
    </dataValidation>
    <dataValidation type="list" allowBlank="1" showInputMessage="1" showErrorMessage="1" sqref="G32" xr:uid="{E4094154-6CCA-4776-B990-1ECB21CFA574}">
      <formula1>INDIRECT($R$32)</formula1>
    </dataValidation>
    <dataValidation type="list" allowBlank="1" showInputMessage="1" showErrorMessage="1" sqref="E32" xr:uid="{18A3D08D-DAB0-4F0C-95DE-D50DA5660669}">
      <formula1>INDIRECT($Q$32)</formula1>
    </dataValidation>
    <dataValidation type="list" allowBlank="1" showInputMessage="1" showErrorMessage="1" sqref="D32" xr:uid="{014AC485-A820-4AB0-87D8-7864E9E99CD3}">
      <formula1>INDIRECT($P$32)</formula1>
    </dataValidation>
    <dataValidation type="list" allowBlank="1" showInputMessage="1" showErrorMessage="1" sqref="H31" xr:uid="{DB589F72-35E9-4FFF-9A77-865CFD043ED3}">
      <formula1>INDIRECT($S$31)</formula1>
    </dataValidation>
    <dataValidation type="list" allowBlank="1" showInputMessage="1" showErrorMessage="1" sqref="G31" xr:uid="{412D7AB0-4E3A-4471-9D01-9857BA02EE34}">
      <formula1>INDIRECT($R$31)</formula1>
    </dataValidation>
    <dataValidation type="list" allowBlank="1" showInputMessage="1" showErrorMessage="1" sqref="E31" xr:uid="{F4522F6E-E112-4415-91B4-41DFC7AE38F0}">
      <formula1>INDIRECT($Q$31)</formula1>
    </dataValidation>
    <dataValidation type="list" allowBlank="1" showInputMessage="1" showErrorMessage="1" sqref="D31" xr:uid="{E4635DB1-518C-4DCB-99C4-6DD44D7A162D}">
      <formula1>INDIRECT($P$31)</formula1>
    </dataValidation>
    <dataValidation type="list" allowBlank="1" showInputMessage="1" showErrorMessage="1" sqref="H30" xr:uid="{02F4B8FA-EE57-4917-9F24-AB378F5DDB4B}">
      <formula1>INDIRECT($S$30)</formula1>
    </dataValidation>
    <dataValidation type="list" allowBlank="1" showInputMessage="1" showErrorMessage="1" sqref="G30" xr:uid="{6EC3709A-1FD4-47A7-965A-CAA71DDB9CD0}">
      <formula1>INDIRECT($R$30)</formula1>
    </dataValidation>
    <dataValidation type="list" allowBlank="1" showInputMessage="1" showErrorMessage="1" sqref="E30" xr:uid="{A6495F31-6FE7-4D39-9A38-85EE54AE2B0E}">
      <formula1>INDIRECT($Q$30)</formula1>
    </dataValidation>
    <dataValidation type="list" allowBlank="1" showInputMessage="1" showErrorMessage="1" sqref="D30" xr:uid="{59400AF1-61A2-4B06-973F-B22C6AB074A8}">
      <formula1>INDIRECT($P$30)</formula1>
    </dataValidation>
    <dataValidation type="list" allowBlank="1" showInputMessage="1" showErrorMessage="1" sqref="H29" xr:uid="{51DEF8DB-CE14-4F78-AE99-E0896A19F4AB}">
      <formula1>INDIRECT($S$29)</formula1>
    </dataValidation>
    <dataValidation type="list" allowBlank="1" showInputMessage="1" showErrorMessage="1" sqref="G29" xr:uid="{AE0E1A16-5C41-44A6-87AF-61C7E286717C}">
      <formula1>INDIRECT($R$29)</formula1>
    </dataValidation>
    <dataValidation type="list" allowBlank="1" showInputMessage="1" showErrorMessage="1" sqref="E29" xr:uid="{B0AB271B-C3C5-4CFE-B8AA-6CD7148DCB67}">
      <formula1>INDIRECT($Q$29)</formula1>
    </dataValidation>
    <dataValidation type="list" allowBlank="1" showInputMessage="1" showErrorMessage="1" sqref="D29" xr:uid="{9F5B549E-E679-49DC-B2EB-D8700C7AAC0B}">
      <formula1>INDIRECT($P$29)</formula1>
    </dataValidation>
    <dataValidation type="list" allowBlank="1" showInputMessage="1" showErrorMessage="1" sqref="H26" xr:uid="{ED8E0F78-22F4-4694-ADAD-0E042EBDDBE3}">
      <formula1>INDIRECT($S$26)</formula1>
    </dataValidation>
    <dataValidation type="list" allowBlank="1" showInputMessage="1" showErrorMessage="1" sqref="G26" xr:uid="{C11030AA-4FE2-497A-BB9F-E370129B33EC}">
      <formula1>INDIRECT($R$26)</formula1>
    </dataValidation>
    <dataValidation type="list" allowBlank="1" showInputMessage="1" showErrorMessage="1" sqref="E26" xr:uid="{DC357EBD-0BBE-4267-B4C9-08B8BFCF2A46}">
      <formula1>INDIRECT($Q$26)</formula1>
    </dataValidation>
    <dataValidation type="list" allowBlank="1" showInputMessage="1" showErrorMessage="1" sqref="D26" xr:uid="{31CB1D6D-F6AA-4790-A5C7-1497B4E23BBC}">
      <formula1>INDIRECT($P$26)</formula1>
    </dataValidation>
    <dataValidation type="list" allowBlank="1" showInputMessage="1" showErrorMessage="1" sqref="H25" xr:uid="{83A46AB5-1231-49C2-B588-9D3F0268488E}">
      <formula1>INDIRECT($S$25)</formula1>
    </dataValidation>
    <dataValidation type="list" allowBlank="1" showInputMessage="1" showErrorMessage="1" sqref="G25" xr:uid="{D4131CB7-03BD-4BE1-BAEB-D565D86F402E}">
      <formula1>INDIRECT($R$25)</formula1>
    </dataValidation>
    <dataValidation type="list" allowBlank="1" showInputMessage="1" showErrorMessage="1" sqref="E25" xr:uid="{C9A9DA5B-3EC6-4614-AF87-A6D95F755A29}">
      <formula1>INDIRECT($Q$25)</formula1>
    </dataValidation>
    <dataValidation type="list" allowBlank="1" showInputMessage="1" showErrorMessage="1" sqref="D25" xr:uid="{1387EC4D-82A0-4FDD-A5C4-70AA9356A953}">
      <formula1>INDIRECT($P$25)</formula1>
    </dataValidation>
    <dataValidation type="list" allowBlank="1" showInputMessage="1" showErrorMessage="1" sqref="H24" xr:uid="{BDC23065-D38E-498A-B9A5-B7F711232C63}">
      <formula1>INDIRECT($S$24)</formula1>
    </dataValidation>
    <dataValidation type="list" allowBlank="1" showInputMessage="1" showErrorMessage="1" sqref="G24" xr:uid="{5D5518BF-3942-459F-BC1A-9F9EBE9DF6D8}">
      <formula1>INDIRECT($R$24)</formula1>
    </dataValidation>
    <dataValidation type="list" allowBlank="1" showInputMessage="1" showErrorMessage="1" sqref="E24" xr:uid="{7212A56C-F89E-4896-AE18-120554A6D873}">
      <formula1>INDIRECT($Q$24)</formula1>
    </dataValidation>
    <dataValidation type="list" allowBlank="1" showInputMessage="1" showErrorMessage="1" sqref="D24" xr:uid="{A5D192C3-01B7-41EC-AE9D-8FFA9EC7E59C}">
      <formula1>INDIRECT($P$24)</formula1>
    </dataValidation>
    <dataValidation type="list" allowBlank="1" showInputMessage="1" showErrorMessage="1" sqref="H23" xr:uid="{991E5594-B6EA-4B09-9D0E-A4E71C3A2648}">
      <formula1>INDIRECT($S$23)</formula1>
    </dataValidation>
    <dataValidation type="list" allowBlank="1" showInputMessage="1" showErrorMessage="1" sqref="G23" xr:uid="{77D6C2A2-C573-4B6F-A3E4-5F393FA0DEAC}">
      <formula1>INDIRECT($R$23)</formula1>
    </dataValidation>
    <dataValidation type="list" allowBlank="1" showInputMessage="1" showErrorMessage="1" sqref="E23" xr:uid="{8F8C37DD-D8E9-4D2C-BDE0-8BE120E618C8}">
      <formula1>INDIRECT($Q$23)</formula1>
    </dataValidation>
    <dataValidation type="list" allowBlank="1" showInputMessage="1" showErrorMessage="1" sqref="D23" xr:uid="{CC0E8186-74B4-48BB-BE73-F45EDC6B37AD}">
      <formula1>INDIRECT($P$23)</formula1>
    </dataValidation>
    <dataValidation type="list" allowBlank="1" showInputMessage="1" showErrorMessage="1" sqref="H22" xr:uid="{99FECC46-0E0B-4E43-89B9-E519C6A7DF38}">
      <formula1>INDIRECT($S$22)</formula1>
    </dataValidation>
    <dataValidation type="list" allowBlank="1" showInputMessage="1" showErrorMessage="1" sqref="G22" xr:uid="{66C344B9-8C0B-46AD-A9FF-27FD4A6A8542}">
      <formula1>INDIRECT($R$22)</formula1>
    </dataValidation>
    <dataValidation type="list" allowBlank="1" showInputMessage="1" showErrorMessage="1" sqref="E22" xr:uid="{6169CF7E-A961-4AD6-AC18-951219D57966}">
      <formula1>INDIRECT($Q$22)</formula1>
    </dataValidation>
    <dataValidation type="list" allowBlank="1" showInputMessage="1" showErrorMessage="1" sqref="D22" xr:uid="{D9A6CC8A-7771-4DDF-9E6B-35A49939848C}">
      <formula1>INDIRECT($P$22)</formula1>
    </dataValidation>
    <dataValidation type="list" allowBlank="1" showInputMessage="1" showErrorMessage="1" sqref="H21" xr:uid="{5D060BD4-66C0-4681-B082-2496B5228C78}">
      <formula1>INDIRECT($S$21)</formula1>
    </dataValidation>
    <dataValidation type="list" allowBlank="1" showInputMessage="1" showErrorMessage="1" sqref="G21" xr:uid="{78686806-9ADD-4959-B0F9-AE8238ADA264}">
      <formula1>INDIRECT($R$21)</formula1>
    </dataValidation>
    <dataValidation type="list" allowBlank="1" showInputMessage="1" showErrorMessage="1" sqref="E21" xr:uid="{5C4F2756-3CEF-458B-B40E-C1B2727C6A45}">
      <formula1>INDIRECT($Q$21)</formula1>
    </dataValidation>
    <dataValidation type="list" allowBlank="1" showInputMessage="1" showErrorMessage="1" sqref="D21" xr:uid="{B5553C84-8FC2-48AA-83D0-5A3C45F342D9}">
      <formula1>INDIRECT($P$21)</formula1>
    </dataValidation>
    <dataValidation type="textLength" allowBlank="1" showInputMessage="1" showErrorMessage="1" sqref="G5" xr:uid="{BC6B76FF-D0F2-4328-94B1-357A46B42066}">
      <formula1>0</formula1>
      <formula2>0</formula2>
    </dataValidation>
    <dataValidation type="whole" allowBlank="1" showInputMessage="1" showErrorMessage="1" errorTitle="Chiffre uniquement" error="Saisir une valeur en chiffre/nombre (pas de texte)" sqref="G4 G6" xr:uid="{D0C48BC6-C333-4028-983A-A3107D61A0A7}">
      <formula1>0</formula1>
      <formula2>100</formula2>
    </dataValidation>
    <dataValidation type="list" allowBlank="1" showInputMessage="1" showErrorMessage="1" sqref="H13" xr:uid="{E6F117E9-E7DF-4A1A-97E9-F0A7DDADAB52}">
      <formula1>INDIRECT($S$13)</formula1>
    </dataValidation>
    <dataValidation type="list" allowBlank="1" showInputMessage="1" showErrorMessage="1" sqref="G13" xr:uid="{EE5B120A-A189-4FF9-A8A3-5CDB8EA71A0A}">
      <formula1>INDIRECT($R$13)</formula1>
    </dataValidation>
    <dataValidation type="list" allowBlank="1" showInputMessage="1" showErrorMessage="1" sqref="E13" xr:uid="{DCF5B3BF-186C-42B6-9F08-A98BFC490A0C}">
      <formula1>INDIRECT($Q$13)</formula1>
    </dataValidation>
    <dataValidation type="list" allowBlank="1" showInputMessage="1" showErrorMessage="1" sqref="D13" xr:uid="{4121C7D8-49A5-483D-B4F3-8D74A44AF7E7}">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6916C45F-7859-4DFA-90C0-31DA217484B1}">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BEA148C5-9371-4809-856A-CB8BA96CDF1C}">
          <x14:formula1>
            <xm:f>'Menu conditionnel'!$A$14:$A$17</xm:f>
          </x14:formula1>
          <xm:sqref>D84:D89 D92 D95:D96 D99 D102:D103 D106:D109 D112 D115 D118:D120</xm:sqref>
        </x14:dataValidation>
        <x14:dataValidation type="list" allowBlank="1" showInputMessage="1" showErrorMessage="1" xr:uid="{94017A3B-CA9C-4363-876C-5799CB4DAA28}">
          <x14:formula1>
            <xm:f>'Menu déroulant'!$E$2:$E$11</xm:f>
          </x14:formula1>
          <xm:sqref>C4</xm:sqref>
        </x14:dataValidation>
        <x14:dataValidation type="list" allowBlank="1" showInputMessage="1" showErrorMessage="1" xr:uid="{36BFF8F7-4897-452F-8DD6-37A9A7620857}">
          <x14:formula1>
            <xm:f>'Menu déroulant'!$D$2:$D$3</xm:f>
          </x14:formula1>
          <xm:sqref>C6</xm:sqref>
        </x14:dataValidation>
        <x14:dataValidation type="list" allowBlank="1" showInputMessage="1" showErrorMessage="1" xr:uid="{15F0E776-3DC7-4E7B-B3FD-63AE2473782E}">
          <x14:formula1>
            <xm:f>'Menu déroulant'!$F$2:$F$5</xm:f>
          </x14:formula1>
          <xm:sqref>C60:C61 C56:C57 C43:C44 C21:C26 C29:C35 C47:C49 C52:C53 C65:C67 C70 C38:C40 C13:C18 C73:C74</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F203-E4F8-4102-A99A-931727B6A718}">
  <sheetPr>
    <tabColor rgb="FF89EFDE"/>
    <pageSetUpPr fitToPage="1"/>
  </sheetPr>
  <dimension ref="A1:Y696"/>
  <sheetViews>
    <sheetView zoomScale="60" zoomScaleNormal="60" zoomScaleSheetLayoutView="70" zoomScalePageLayoutView="70" workbookViewId="0">
      <selection activeCell="K9" sqref="K9"/>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1059</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N°6</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Y/GAeipMOOFdahrTI8Mhpqm6BvVnhMEV6edieeRtuMGaefloLcdKpKagi7mmSnCNxH7YoU/rnI72tGdEBSlKEQ==" saltValue="g0Wmx6/7KsGY6uo7A7l4e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2123" priority="176" operator="equal">
      <formula>"NON"</formula>
    </cfRule>
    <cfRule type="cellIs" dxfId="2122" priority="177" operator="equal">
      <formula>"OUI"</formula>
    </cfRule>
    <cfRule type="cellIs" dxfId="2121" priority="174" operator="equal">
      <formula>"Non concerné"</formula>
    </cfRule>
    <cfRule type="cellIs" dxfId="2120" priority="175" operator="equal">
      <formula>"Ne sait pas"</formula>
    </cfRule>
  </conditionalFormatting>
  <conditionalFormatting sqref="C29:C35">
    <cfRule type="cellIs" dxfId="2119" priority="165" operator="equal">
      <formula>"OUI"</formula>
    </cfRule>
    <cfRule type="cellIs" dxfId="2118" priority="164" operator="equal">
      <formula>"NON"</formula>
    </cfRule>
    <cfRule type="cellIs" dxfId="2117" priority="163" operator="equal">
      <formula>"Ne sait pas"</formula>
    </cfRule>
    <cfRule type="cellIs" dxfId="2116" priority="162" operator="equal">
      <formula>"Non concerné"</formula>
    </cfRule>
  </conditionalFormatting>
  <conditionalFormatting sqref="C38:C40">
    <cfRule type="cellIs" dxfId="2115" priority="156" operator="equal">
      <formula>"OUI"</formula>
    </cfRule>
    <cfRule type="cellIs" dxfId="2114" priority="154" operator="equal">
      <formula>"Ne sait pas"</formula>
    </cfRule>
    <cfRule type="cellIs" dxfId="2113" priority="153" operator="equal">
      <formula>"Non concerné"</formula>
    </cfRule>
    <cfRule type="cellIs" dxfId="2112" priority="155" operator="equal">
      <formula>"NON"</formula>
    </cfRule>
  </conditionalFormatting>
  <conditionalFormatting sqref="C43:C44">
    <cfRule type="cellIs" dxfId="2111" priority="149" operator="equal">
      <formula>"OUI"</formula>
    </cfRule>
    <cfRule type="cellIs" dxfId="2110" priority="148" operator="equal">
      <formula>"NON"</formula>
    </cfRule>
    <cfRule type="cellIs" dxfId="2109" priority="147" operator="equal">
      <formula>"Ne sait pas"</formula>
    </cfRule>
    <cfRule type="cellIs" dxfId="2108" priority="146" operator="equal">
      <formula>"Non concerné"</formula>
    </cfRule>
  </conditionalFormatting>
  <conditionalFormatting sqref="C47:C49">
    <cfRule type="cellIs" dxfId="2107" priority="140" operator="equal">
      <formula>"NON"</formula>
    </cfRule>
    <cfRule type="cellIs" dxfId="2106" priority="141" operator="equal">
      <formula>"OUI"</formula>
    </cfRule>
    <cfRule type="cellIs" dxfId="2105" priority="139" operator="equal">
      <formula>"Ne sait pas"</formula>
    </cfRule>
    <cfRule type="cellIs" dxfId="2104" priority="138" operator="equal">
      <formula>"Non concerné"</formula>
    </cfRule>
  </conditionalFormatting>
  <conditionalFormatting sqref="C52:C53">
    <cfRule type="cellIs" dxfId="2103" priority="132" operator="equal">
      <formula>"NON"</formula>
    </cfRule>
    <cfRule type="cellIs" dxfId="2102" priority="131" operator="equal">
      <formula>"Ne sait pas"</formula>
    </cfRule>
    <cfRule type="cellIs" dxfId="2101" priority="130" operator="equal">
      <formula>"Non concerné"</formula>
    </cfRule>
    <cfRule type="cellIs" dxfId="2100" priority="133" operator="equal">
      <formula>"OUI"</formula>
    </cfRule>
  </conditionalFormatting>
  <conditionalFormatting sqref="C56:C57">
    <cfRule type="cellIs" dxfId="2099" priority="125" operator="equal">
      <formula>"OUI"</formula>
    </cfRule>
    <cfRule type="cellIs" dxfId="2098" priority="124" operator="equal">
      <formula>"NON"</formula>
    </cfRule>
    <cfRule type="cellIs" dxfId="2097" priority="123" operator="equal">
      <formula>"Ne sait pas"</formula>
    </cfRule>
    <cfRule type="cellIs" dxfId="2096" priority="122" operator="equal">
      <formula>"Non concerné"</formula>
    </cfRule>
  </conditionalFormatting>
  <conditionalFormatting sqref="C60:C61">
    <cfRule type="cellIs" dxfId="2095" priority="114" operator="equal">
      <formula>"Non concerné"</formula>
    </cfRule>
    <cfRule type="cellIs" dxfId="2094" priority="115" operator="equal">
      <formula>"Ne sait pas"</formula>
    </cfRule>
    <cfRule type="cellIs" dxfId="2093" priority="116" operator="equal">
      <formula>"NON"</formula>
    </cfRule>
    <cfRule type="cellIs" dxfId="2092" priority="117" operator="equal">
      <formula>"OUI"</formula>
    </cfRule>
  </conditionalFormatting>
  <conditionalFormatting sqref="C65:C67">
    <cfRule type="cellIs" dxfId="2091" priority="107" operator="equal">
      <formula>"Ne sait pas"</formula>
    </cfRule>
    <cfRule type="cellIs" dxfId="2090" priority="106" operator="equal">
      <formula>"Non concerné"</formula>
    </cfRule>
    <cfRule type="cellIs" dxfId="2089" priority="109" operator="equal">
      <formula>"OUI"</formula>
    </cfRule>
    <cfRule type="cellIs" dxfId="2088" priority="108" operator="equal">
      <formula>"NON"</formula>
    </cfRule>
  </conditionalFormatting>
  <conditionalFormatting sqref="C70">
    <cfRule type="cellIs" dxfId="2087" priority="101" operator="equal">
      <formula>"OUI"</formula>
    </cfRule>
    <cfRule type="cellIs" dxfId="2086" priority="100" operator="equal">
      <formula>"NON"</formula>
    </cfRule>
    <cfRule type="cellIs" dxfId="2085" priority="99" operator="equal">
      <formula>"Ne sait pas"</formula>
    </cfRule>
    <cfRule type="cellIs" dxfId="2084" priority="98" operator="equal">
      <formula>"Non concerné"</formula>
    </cfRule>
  </conditionalFormatting>
  <conditionalFormatting sqref="C73:C74">
    <cfRule type="cellIs" dxfId="2083" priority="92" operator="equal">
      <formula>"NON"</formula>
    </cfRule>
    <cfRule type="cellIs" dxfId="2082" priority="91" operator="equal">
      <formula>"Ne sait pas"</formula>
    </cfRule>
    <cfRule type="cellIs" dxfId="2081" priority="93" operator="equal">
      <formula>"OUI"</formula>
    </cfRule>
    <cfRule type="cellIs" dxfId="2080" priority="90" operator="equal">
      <formula>"Non concerné"</formula>
    </cfRule>
  </conditionalFormatting>
  <conditionalFormatting sqref="D84:D89">
    <cfRule type="cellIs" dxfId="2079" priority="79" operator="equal">
      <formula>"Non concerné"</formula>
    </cfRule>
    <cfRule type="cellIs" dxfId="2078" priority="80" operator="equal">
      <formula>"Ne sait pas"</formula>
    </cfRule>
    <cfRule type="cellIs" dxfId="2077" priority="81" operator="equal">
      <formula>"NON"</formula>
    </cfRule>
    <cfRule type="cellIs" dxfId="2076" priority="82" operator="equal">
      <formula>"OUI"</formula>
    </cfRule>
  </conditionalFormatting>
  <conditionalFormatting sqref="D92">
    <cfRule type="cellIs" dxfId="2075" priority="75" operator="equal">
      <formula>"Non concerné"</formula>
    </cfRule>
    <cfRule type="cellIs" dxfId="2074" priority="77" operator="equal">
      <formula>"NON"</formula>
    </cfRule>
    <cfRule type="cellIs" dxfId="2073" priority="76" operator="equal">
      <formula>"Ne sait pas"</formula>
    </cfRule>
    <cfRule type="cellIs" dxfId="2072" priority="78" operator="equal">
      <formula>"OUI"</formula>
    </cfRule>
  </conditionalFormatting>
  <conditionalFormatting sqref="D95:D96">
    <cfRule type="cellIs" dxfId="2071" priority="72" operator="equal">
      <formula>"Ne sait pas"</formula>
    </cfRule>
    <cfRule type="cellIs" dxfId="2070" priority="74" operator="equal">
      <formula>"OUI"</formula>
    </cfRule>
    <cfRule type="cellIs" dxfId="2069" priority="73" operator="equal">
      <formula>"NON"</formula>
    </cfRule>
    <cfRule type="cellIs" dxfId="2068" priority="71" operator="equal">
      <formula>"Non concerné"</formula>
    </cfRule>
  </conditionalFormatting>
  <conditionalFormatting sqref="D99">
    <cfRule type="cellIs" dxfId="2067" priority="70" operator="equal">
      <formula>"OUI"</formula>
    </cfRule>
    <cfRule type="cellIs" dxfId="2066" priority="69" operator="equal">
      <formula>"NON"</formula>
    </cfRule>
    <cfRule type="cellIs" dxfId="2065" priority="68" operator="equal">
      <formula>"Ne sait pas"</formula>
    </cfRule>
    <cfRule type="cellIs" dxfId="2064" priority="67" operator="equal">
      <formula>"Non concerné"</formula>
    </cfRule>
  </conditionalFormatting>
  <conditionalFormatting sqref="D102:D103">
    <cfRule type="cellIs" dxfId="2063" priority="65" operator="equal">
      <formula>"NON"</formula>
    </cfRule>
    <cfRule type="cellIs" dxfId="2062" priority="66" operator="equal">
      <formula>"OUI"</formula>
    </cfRule>
    <cfRule type="cellIs" dxfId="2061" priority="63" operator="equal">
      <formula>"Non concerné"</formula>
    </cfRule>
    <cfRule type="cellIs" dxfId="2060" priority="64" operator="equal">
      <formula>"Ne sait pas"</formula>
    </cfRule>
  </conditionalFormatting>
  <conditionalFormatting sqref="D106:D109">
    <cfRule type="cellIs" dxfId="2059" priority="59" operator="equal">
      <formula>"Non concerné"</formula>
    </cfRule>
    <cfRule type="cellIs" dxfId="2058" priority="60" operator="equal">
      <formula>"Ne sait pas"</formula>
    </cfRule>
    <cfRule type="cellIs" dxfId="2057" priority="61" operator="equal">
      <formula>"NON"</formula>
    </cfRule>
    <cfRule type="cellIs" dxfId="2056" priority="62" operator="equal">
      <formula>"OUI"</formula>
    </cfRule>
  </conditionalFormatting>
  <conditionalFormatting sqref="D112">
    <cfRule type="cellIs" dxfId="2055" priority="58" operator="equal">
      <formula>"OUI"</formula>
    </cfRule>
    <cfRule type="cellIs" dxfId="2054" priority="57" operator="equal">
      <formula>"NON"</formula>
    </cfRule>
    <cfRule type="cellIs" dxfId="2053" priority="56" operator="equal">
      <formula>"Ne sait pas"</formula>
    </cfRule>
    <cfRule type="cellIs" dxfId="2052" priority="55" operator="equal">
      <formula>"Non concerné"</formula>
    </cfRule>
  </conditionalFormatting>
  <conditionalFormatting sqref="D115">
    <cfRule type="cellIs" dxfId="2051" priority="53" operator="equal">
      <formula>"NON"</formula>
    </cfRule>
    <cfRule type="cellIs" dxfId="2050" priority="54" operator="equal">
      <formula>"OUI"</formula>
    </cfRule>
    <cfRule type="cellIs" dxfId="2049" priority="51" operator="equal">
      <formula>"Non concerné"</formula>
    </cfRule>
    <cfRule type="cellIs" dxfId="2048" priority="52" operator="equal">
      <formula>"Ne sait pas"</formula>
    </cfRule>
  </conditionalFormatting>
  <conditionalFormatting sqref="D118:D120">
    <cfRule type="cellIs" dxfId="2047" priority="50" operator="equal">
      <formula>"OUI"</formula>
    </cfRule>
    <cfRule type="cellIs" dxfId="2046" priority="49" operator="equal">
      <formula>"NON"</formula>
    </cfRule>
    <cfRule type="cellIs" dxfId="2045" priority="48" operator="equal">
      <formula>"Ne sait pas"</formula>
    </cfRule>
    <cfRule type="cellIs" dxfId="2044" priority="47" operator="equal">
      <formula>"Non concerné"</formula>
    </cfRule>
  </conditionalFormatting>
  <conditionalFormatting sqref="D13:I18">
    <cfRule type="expression" dxfId="2043" priority="172">
      <formula>$P13="non_prescrit"</formula>
    </cfRule>
  </conditionalFormatting>
  <conditionalFormatting sqref="D21:I26">
    <cfRule type="expression" dxfId="2042" priority="168">
      <formula>$P21="non_prescrit"</formula>
    </cfRule>
  </conditionalFormatting>
  <conditionalFormatting sqref="D29:I35">
    <cfRule type="expression" dxfId="2041" priority="160">
      <formula>$P29="non_prescrit"</formula>
    </cfRule>
  </conditionalFormatting>
  <conditionalFormatting sqref="D38:I40">
    <cfRule type="expression" dxfId="2040" priority="157">
      <formula>$P38="non_prescrit"</formula>
    </cfRule>
  </conditionalFormatting>
  <conditionalFormatting sqref="D43:I44">
    <cfRule type="expression" dxfId="2039" priority="144">
      <formula>$P43="non_prescrit"</formula>
    </cfRule>
  </conditionalFormatting>
  <conditionalFormatting sqref="D47:I49">
    <cfRule type="expression" dxfId="2038" priority="136">
      <formula>$P47="non_prescrit"</formula>
    </cfRule>
  </conditionalFormatting>
  <conditionalFormatting sqref="D52:I53">
    <cfRule type="expression" dxfId="2037" priority="128">
      <formula>$P52="non_prescrit"</formula>
    </cfRule>
  </conditionalFormatting>
  <conditionalFormatting sqref="D56:I57">
    <cfRule type="expression" dxfId="2036" priority="120">
      <formula>$P56="non_prescrit"</formula>
    </cfRule>
  </conditionalFormatting>
  <conditionalFormatting sqref="D60:I61">
    <cfRule type="expression" dxfId="2035" priority="112">
      <formula>$P60="non_prescrit"</formula>
    </cfRule>
  </conditionalFormatting>
  <conditionalFormatting sqref="D65:I67">
    <cfRule type="expression" dxfId="2034" priority="104">
      <formula>$P65="non_prescrit"</formula>
    </cfRule>
  </conditionalFormatting>
  <conditionalFormatting sqref="D70:I70">
    <cfRule type="expression" dxfId="2033" priority="96">
      <formula>$P70="non_prescrit"</formula>
    </cfRule>
  </conditionalFormatting>
  <conditionalFormatting sqref="D73:I74">
    <cfRule type="expression" dxfId="2032" priority="88">
      <formula>$P73="non_prescrit"</formula>
    </cfRule>
  </conditionalFormatting>
  <conditionalFormatting sqref="E13:F18">
    <cfRule type="expression" dxfId="2031" priority="171">
      <formula>$Q13="pas_modification"</formula>
    </cfRule>
  </conditionalFormatting>
  <conditionalFormatting sqref="E21:F26">
    <cfRule type="expression" dxfId="2030" priority="167">
      <formula>$Q21="pas_modification"</formula>
    </cfRule>
  </conditionalFormatting>
  <conditionalFormatting sqref="E29:F35">
    <cfRule type="expression" dxfId="2029" priority="159">
      <formula>$Q29="pas_modification"</formula>
    </cfRule>
  </conditionalFormatting>
  <conditionalFormatting sqref="E38:F40">
    <cfRule type="expression" dxfId="2028" priority="151">
      <formula>$Q38="pas_modification"</formula>
    </cfRule>
  </conditionalFormatting>
  <conditionalFormatting sqref="E43:F44">
    <cfRule type="expression" dxfId="2027" priority="143">
      <formula>$Q43="pas_modification"</formula>
    </cfRule>
  </conditionalFormatting>
  <conditionalFormatting sqref="E47:F49">
    <cfRule type="expression" dxfId="2026" priority="135">
      <formula>$Q47="pas_modification"</formula>
    </cfRule>
  </conditionalFormatting>
  <conditionalFormatting sqref="E52:F53">
    <cfRule type="expression" dxfId="2025" priority="127">
      <formula>$Q52="pas_modification"</formula>
    </cfRule>
  </conditionalFormatting>
  <conditionalFormatting sqref="E56:F57">
    <cfRule type="expression" dxfId="2024" priority="119">
      <formula>$Q56="pas_modification"</formula>
    </cfRule>
  </conditionalFormatting>
  <conditionalFormatting sqref="E60:F61">
    <cfRule type="expression" dxfId="2023" priority="111">
      <formula>$Q60="pas_modification"</formula>
    </cfRule>
  </conditionalFormatting>
  <conditionalFormatting sqref="E65:F67">
    <cfRule type="expression" dxfId="2022" priority="103">
      <formula>$Q65="pas_modification"</formula>
    </cfRule>
  </conditionalFormatting>
  <conditionalFormatting sqref="E70:F70">
    <cfRule type="expression" dxfId="2021" priority="95">
      <formula>$Q70="pas_modification"</formula>
    </cfRule>
  </conditionalFormatting>
  <conditionalFormatting sqref="E73:F74">
    <cfRule type="expression" dxfId="2020" priority="87">
      <formula>$Q73="pas_modification"</formula>
    </cfRule>
  </conditionalFormatting>
  <conditionalFormatting sqref="E7:G7">
    <cfRule type="cellIs" dxfId="2019" priority="1" operator="equal">
      <formula>"ERREUR : nombre médicaments prescrits &gt; nb MIPA"</formula>
    </cfRule>
  </conditionalFormatting>
  <conditionalFormatting sqref="E84:I89">
    <cfRule type="expression" dxfId="2018" priority="32">
      <formula>$P84="non_omi"</formula>
    </cfRule>
  </conditionalFormatting>
  <conditionalFormatting sqref="E92:I92">
    <cfRule type="expression" dxfId="2017" priority="36">
      <formula>$P92="non_omi"</formula>
    </cfRule>
  </conditionalFormatting>
  <conditionalFormatting sqref="E95:I96">
    <cfRule type="expression" dxfId="2016" priority="28">
      <formula>$P95="non_omi"</formula>
    </cfRule>
  </conditionalFormatting>
  <conditionalFormatting sqref="E99:I99">
    <cfRule type="expression" dxfId="2015" priority="24">
      <formula>$P99="non_omi"</formula>
    </cfRule>
  </conditionalFormatting>
  <conditionalFormatting sqref="E102:I103">
    <cfRule type="expression" dxfId="2014" priority="20">
      <formula>$P102="non_omi"</formula>
    </cfRule>
  </conditionalFormatting>
  <conditionalFormatting sqref="E106:I109">
    <cfRule type="expression" dxfId="2013" priority="16">
      <formula>$P106="non_omi"</formula>
    </cfRule>
  </conditionalFormatting>
  <conditionalFormatting sqref="E112:I112">
    <cfRule type="expression" dxfId="2012" priority="12">
      <formula>$P112="non_omi"</formula>
    </cfRule>
  </conditionalFormatting>
  <conditionalFormatting sqref="E115:I115">
    <cfRule type="expression" dxfId="2011" priority="8">
      <formula>$P115="non_omi"</formula>
    </cfRule>
  </conditionalFormatting>
  <conditionalFormatting sqref="E118:I120">
    <cfRule type="expression" dxfId="2010" priority="4">
      <formula>$P118="non_omi"</formula>
    </cfRule>
  </conditionalFormatting>
  <conditionalFormatting sqref="G13:G18">
    <cfRule type="expression" dxfId="2009" priority="170">
      <formula>$R13="pas_justification"</formula>
    </cfRule>
  </conditionalFormatting>
  <conditionalFormatting sqref="G21:G26">
    <cfRule type="expression" dxfId="2008" priority="166">
      <formula>$R21="pas_justification"</formula>
    </cfRule>
  </conditionalFormatting>
  <conditionalFormatting sqref="G29:G35">
    <cfRule type="expression" dxfId="2007" priority="158">
      <formula>$R29="pas_justification"</formula>
    </cfRule>
  </conditionalFormatting>
  <conditionalFormatting sqref="G38:G40">
    <cfRule type="expression" dxfId="2006" priority="150">
      <formula>$R38="pas_justification"</formula>
    </cfRule>
  </conditionalFormatting>
  <conditionalFormatting sqref="G43:G44">
    <cfRule type="expression" dxfId="2005" priority="142">
      <formula>$R43="pas_justification"</formula>
    </cfRule>
  </conditionalFormatting>
  <conditionalFormatting sqref="G47:G49">
    <cfRule type="expression" dxfId="2004" priority="134">
      <formula>$R47="pas_justification"</formula>
    </cfRule>
  </conditionalFormatting>
  <conditionalFormatting sqref="G52:G53">
    <cfRule type="expression" dxfId="2003" priority="126">
      <formula>$R52="pas_justification"</formula>
    </cfRule>
  </conditionalFormatting>
  <conditionalFormatting sqref="G56:G57">
    <cfRule type="expression" dxfId="2002" priority="118">
      <formula>$R56="pas_justification"</formula>
    </cfRule>
  </conditionalFormatting>
  <conditionalFormatting sqref="G60:G61">
    <cfRule type="expression" dxfId="2001" priority="110">
      <formula>$R60="pas_justification"</formula>
    </cfRule>
  </conditionalFormatting>
  <conditionalFormatting sqref="G65:G67">
    <cfRule type="expression" dxfId="2000" priority="102">
      <formula>$R65="pas_justification"</formula>
    </cfRule>
  </conditionalFormatting>
  <conditionalFormatting sqref="G70">
    <cfRule type="expression" dxfId="1999" priority="94">
      <formula>$R70="pas_justification"</formula>
    </cfRule>
  </conditionalFormatting>
  <conditionalFormatting sqref="G73:G74">
    <cfRule type="expression" dxfId="1998" priority="86">
      <formula>$R73="pas_justification"</formula>
    </cfRule>
  </conditionalFormatting>
  <conditionalFormatting sqref="G84:G89">
    <cfRule type="expression" dxfId="1997" priority="46">
      <formula>$Q84="pas_justification_omi"</formula>
    </cfRule>
  </conditionalFormatting>
  <conditionalFormatting sqref="G92">
    <cfRule type="expression" dxfId="1996" priority="45">
      <formula>$Q92="pas_justification_omi"</formula>
    </cfRule>
  </conditionalFormatting>
  <conditionalFormatting sqref="G95:G96">
    <cfRule type="expression" dxfId="1995" priority="44">
      <formula>$Q95="pas_justification_omi"</formula>
    </cfRule>
  </conditionalFormatting>
  <conditionalFormatting sqref="G99">
    <cfRule type="expression" dxfId="1994" priority="43">
      <formula>$Q99="pas_justification_omi"</formula>
    </cfRule>
  </conditionalFormatting>
  <conditionalFormatting sqref="G102:G103">
    <cfRule type="expression" dxfId="1993" priority="42">
      <formula>$Q102="pas_justification_omi"</formula>
    </cfRule>
  </conditionalFormatting>
  <conditionalFormatting sqref="G106:G109">
    <cfRule type="expression" dxfId="1992" priority="41">
      <formula>$Q106="pas_justification_omi"</formula>
    </cfRule>
  </conditionalFormatting>
  <conditionalFormatting sqref="G112">
    <cfRule type="expression" dxfId="1991" priority="40">
      <formula>$Q112="pas_justification_omi"</formula>
    </cfRule>
  </conditionalFormatting>
  <conditionalFormatting sqref="G115">
    <cfRule type="expression" dxfId="1990" priority="39">
      <formula>$Q115="pas_justification_omi"</formula>
    </cfRule>
  </conditionalFormatting>
  <conditionalFormatting sqref="G118:G120">
    <cfRule type="expression" dxfId="1989" priority="38">
      <formula>$Q118="pas_justification_omi"</formula>
    </cfRule>
  </conditionalFormatting>
  <conditionalFormatting sqref="H13:H18">
    <cfRule type="expression" dxfId="1988" priority="173">
      <formula>$Q13="pas_modification"</formula>
    </cfRule>
  </conditionalFormatting>
  <conditionalFormatting sqref="H13:H40 H42:H61">
    <cfRule type="cellIs" dxfId="1987" priority="84" operator="equal">
      <formula>"Refusée"</formula>
    </cfRule>
  </conditionalFormatting>
  <conditionalFormatting sqref="H13:H40 H42:H74">
    <cfRule type="cellIs" dxfId="1986" priority="85" operator="equal">
      <formula>"Acceptée"</formula>
    </cfRule>
    <cfRule type="cellIs" dxfId="1985" priority="83" operator="equal">
      <formula>"NSP"</formula>
    </cfRule>
  </conditionalFormatting>
  <conditionalFormatting sqref="H21:H26">
    <cfRule type="expression" dxfId="1984" priority="169">
      <formula>$Q21="pas_modification"</formula>
    </cfRule>
  </conditionalFormatting>
  <conditionalFormatting sqref="H29:H35">
    <cfRule type="expression" dxfId="1983" priority="161">
      <formula>$Q29="pas_modification"</formula>
    </cfRule>
  </conditionalFormatting>
  <conditionalFormatting sqref="H38:H40">
    <cfRule type="expression" dxfId="1982" priority="152">
      <formula>$Q38="pas_modification"</formula>
    </cfRule>
  </conditionalFormatting>
  <conditionalFormatting sqref="H43:H44">
    <cfRule type="expression" dxfId="1981" priority="145">
      <formula>$Q43="pas_modification"</formula>
    </cfRule>
  </conditionalFormatting>
  <conditionalFormatting sqref="H47:H49">
    <cfRule type="expression" dxfId="1980" priority="137">
      <formula>$Q47="pas_modification"</formula>
    </cfRule>
  </conditionalFormatting>
  <conditionalFormatting sqref="H52:H53">
    <cfRule type="expression" dxfId="1979" priority="129">
      <formula>$Q52="pas_modification"</formula>
    </cfRule>
  </conditionalFormatting>
  <conditionalFormatting sqref="H56:H57">
    <cfRule type="expression" dxfId="1978" priority="121">
      <formula>$Q56="pas_modification"</formula>
    </cfRule>
  </conditionalFormatting>
  <conditionalFormatting sqref="H60:H61">
    <cfRule type="expression" dxfId="1977" priority="113">
      <formula>$Q60="pas_modification"</formula>
    </cfRule>
  </conditionalFormatting>
  <conditionalFormatting sqref="H65:H67">
    <cfRule type="expression" dxfId="1976" priority="105">
      <formula>$Q65="pas_modification"</formula>
    </cfRule>
  </conditionalFormatting>
  <conditionalFormatting sqref="H70">
    <cfRule type="expression" dxfId="1975" priority="97">
      <formula>$Q70="pas_modification"</formula>
    </cfRule>
  </conditionalFormatting>
  <conditionalFormatting sqref="H73:H74">
    <cfRule type="expression" dxfId="1974" priority="89">
      <formula>$Q73="pas_modification"</formula>
    </cfRule>
  </conditionalFormatting>
  <conditionalFormatting sqref="H84:H89">
    <cfRule type="cellIs" dxfId="1973" priority="30" operator="equal">
      <formula>"Refusée"</formula>
    </cfRule>
    <cfRule type="cellIs" dxfId="1972" priority="31" operator="equal">
      <formula>"Acceptée"</formula>
    </cfRule>
  </conditionalFormatting>
  <conditionalFormatting sqref="H92">
    <cfRule type="cellIs" dxfId="1971" priority="34" operator="equal">
      <formula>"Refusée"</formula>
    </cfRule>
    <cfRule type="cellIs" dxfId="1970" priority="35" operator="equal">
      <formula>"Acceptée"</formula>
    </cfRule>
  </conditionalFormatting>
  <conditionalFormatting sqref="H95:H96">
    <cfRule type="cellIs" dxfId="1969" priority="26" operator="equal">
      <formula>"Refusée"</formula>
    </cfRule>
    <cfRule type="cellIs" dxfId="1968" priority="27" operator="equal">
      <formula>"Acceptée"</formula>
    </cfRule>
  </conditionalFormatting>
  <conditionalFormatting sqref="H99">
    <cfRule type="cellIs" dxfId="1967" priority="22" operator="equal">
      <formula>"Refusée"</formula>
    </cfRule>
    <cfRule type="cellIs" dxfId="1966" priority="23" operator="equal">
      <formula>"Acceptée"</formula>
    </cfRule>
  </conditionalFormatting>
  <conditionalFormatting sqref="H102:H103">
    <cfRule type="cellIs" dxfId="1965" priority="18" operator="equal">
      <formula>"Refusée"</formula>
    </cfRule>
    <cfRule type="cellIs" dxfId="1964" priority="19" operator="equal">
      <formula>"Acceptée"</formula>
    </cfRule>
  </conditionalFormatting>
  <conditionalFormatting sqref="H106:H109">
    <cfRule type="cellIs" dxfId="1963" priority="14" operator="equal">
      <formula>"Refusée"</formula>
    </cfRule>
    <cfRule type="cellIs" dxfId="1962" priority="15" operator="equal">
      <formula>"Acceptée"</formula>
    </cfRule>
  </conditionalFormatting>
  <conditionalFormatting sqref="H112">
    <cfRule type="cellIs" dxfId="1961" priority="11" operator="equal">
      <formula>"Acceptée"</formula>
    </cfRule>
    <cfRule type="cellIs" dxfId="1960" priority="10" operator="equal">
      <formula>"Refusée"</formula>
    </cfRule>
  </conditionalFormatting>
  <conditionalFormatting sqref="H115">
    <cfRule type="cellIs" dxfId="1959" priority="7" operator="equal">
      <formula>"Acceptée"</formula>
    </cfRule>
    <cfRule type="cellIs" dxfId="1958" priority="6" operator="equal">
      <formula>"Refusée"</formula>
    </cfRule>
  </conditionalFormatting>
  <conditionalFormatting sqref="H118:H120">
    <cfRule type="cellIs" dxfId="1957" priority="3" operator="equal">
      <formula>"Acceptée"</formula>
    </cfRule>
    <cfRule type="cellIs" dxfId="1956" priority="2" operator="equal">
      <formula>"Refusée"</formula>
    </cfRule>
  </conditionalFormatting>
  <conditionalFormatting sqref="H84:I89">
    <cfRule type="expression" dxfId="1955" priority="33">
      <formula>$R84="pas_proposition_omi"</formula>
    </cfRule>
  </conditionalFormatting>
  <conditionalFormatting sqref="H92:I92">
    <cfRule type="expression" dxfId="1954" priority="37">
      <formula>$R92="pas_proposition_omi"</formula>
    </cfRule>
  </conditionalFormatting>
  <conditionalFormatting sqref="H95:I96">
    <cfRule type="expression" dxfId="1953" priority="29">
      <formula>$R95="pas_proposition_omi"</formula>
    </cfRule>
  </conditionalFormatting>
  <conditionalFormatting sqref="H99:I99">
    <cfRule type="expression" dxfId="1952" priority="25">
      <formula>$R99="pas_proposition_omi"</formula>
    </cfRule>
  </conditionalFormatting>
  <conditionalFormatting sqref="H102:I103">
    <cfRule type="expression" dxfId="1951" priority="21">
      <formula>$R102="pas_proposition_omi"</formula>
    </cfRule>
  </conditionalFormatting>
  <conditionalFormatting sqref="H106:I109">
    <cfRule type="expression" dxfId="1950" priority="17">
      <formula>$R106="pas_proposition_omi"</formula>
    </cfRule>
  </conditionalFormatting>
  <conditionalFormatting sqref="H112:I112">
    <cfRule type="expression" dxfId="1949" priority="13">
      <formula>$R112="pas_proposition_omi"</formula>
    </cfRule>
  </conditionalFormatting>
  <conditionalFormatting sqref="H115:I115">
    <cfRule type="expression" dxfId="1948" priority="9">
      <formula>$R115="pas_proposition_omi"</formula>
    </cfRule>
  </conditionalFormatting>
  <conditionalFormatting sqref="H118:I120">
    <cfRule type="expression" dxfId="1947"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0ADA36D2-9236-4144-B4A9-3C0A885477B8}">
      <formula1>64</formula1>
      <formula2>150</formula2>
    </dataValidation>
    <dataValidation type="list" allowBlank="1" showInputMessage="1" showErrorMessage="1" sqref="D13" xr:uid="{770C1149-E0AE-430F-AE81-66B55BEC1997}">
      <formula1>INDIRECT($P$13)</formula1>
    </dataValidation>
    <dataValidation type="list" allowBlank="1" showInputMessage="1" showErrorMessage="1" sqref="E13" xr:uid="{F8304011-60DF-4BCB-BB82-D34EE63FFCB8}">
      <formula1>INDIRECT($Q$13)</formula1>
    </dataValidation>
    <dataValidation type="list" allowBlank="1" showInputMessage="1" showErrorMessage="1" sqref="G13" xr:uid="{F9E8B0FF-9280-4A39-B4DC-C97009E144B4}">
      <formula1>INDIRECT($R$13)</formula1>
    </dataValidation>
    <dataValidation type="list" allowBlank="1" showInputMessage="1" showErrorMessage="1" sqref="H13" xr:uid="{A95524B2-FA97-4472-B164-D1714E3CEF0B}">
      <formula1>INDIRECT($S$13)</formula1>
    </dataValidation>
    <dataValidation type="whole" allowBlank="1" showInputMessage="1" showErrorMessage="1" errorTitle="Chiffre uniquement" error="Saisir une valeur en chiffre/nombre (pas de texte)" sqref="G4 G6" xr:uid="{3F70D348-5EC5-4018-B38D-4AF7684A56D3}">
      <formula1>0</formula1>
      <formula2>100</formula2>
    </dataValidation>
    <dataValidation type="textLength" allowBlank="1" showInputMessage="1" showErrorMessage="1" sqref="G5" xr:uid="{F07329EA-83E8-4358-BE21-17FB4441C5A6}">
      <formula1>0</formula1>
      <formula2>0</formula2>
    </dataValidation>
    <dataValidation type="list" allowBlank="1" showInputMessage="1" showErrorMessage="1" sqref="D21" xr:uid="{26C8E957-2AF8-4F04-98A7-7615518820EA}">
      <formula1>INDIRECT($P$21)</formula1>
    </dataValidation>
    <dataValidation type="list" allowBlank="1" showInputMessage="1" showErrorMessage="1" sqref="E21" xr:uid="{E4AF47DE-4217-454D-BE91-B054FCEEB52D}">
      <formula1>INDIRECT($Q$21)</formula1>
    </dataValidation>
    <dataValidation type="list" allowBlank="1" showInputMessage="1" showErrorMessage="1" sqref="G21" xr:uid="{882B9371-9DE6-4780-B440-2B37B7F6AA9D}">
      <formula1>INDIRECT($R$21)</formula1>
    </dataValidation>
    <dataValidation type="list" allowBlank="1" showInputMessage="1" showErrorMessage="1" sqref="H21" xr:uid="{42AA3E72-0773-47AA-B31E-60CAF9B5CCC2}">
      <formula1>INDIRECT($S$21)</formula1>
    </dataValidation>
    <dataValidation type="list" allowBlank="1" showInputMessage="1" showErrorMessage="1" sqref="D22" xr:uid="{482BE434-D5AA-451E-AC73-7871A57DD2EB}">
      <formula1>INDIRECT($P$22)</formula1>
    </dataValidation>
    <dataValidation type="list" allowBlank="1" showInputMessage="1" showErrorMessage="1" sqref="E22" xr:uid="{64428CE0-C839-4F21-A9EE-B0FFA6665D24}">
      <formula1>INDIRECT($Q$22)</formula1>
    </dataValidation>
    <dataValidation type="list" allowBlank="1" showInputMessage="1" showErrorMessage="1" sqref="G22" xr:uid="{11E79ACC-8D1A-4D84-AB64-C258DF12FF8F}">
      <formula1>INDIRECT($R$22)</formula1>
    </dataValidation>
    <dataValidation type="list" allowBlank="1" showInputMessage="1" showErrorMessage="1" sqref="H22" xr:uid="{7D495F6D-D1CE-4EAD-95DF-809B57C5A345}">
      <formula1>INDIRECT($S$22)</formula1>
    </dataValidation>
    <dataValidation type="list" allowBlank="1" showInputMessage="1" showErrorMessage="1" sqref="D23" xr:uid="{4BB074CA-7F00-4020-9B76-E3433C42C0CA}">
      <formula1>INDIRECT($P$23)</formula1>
    </dataValidation>
    <dataValidation type="list" allowBlank="1" showInputMessage="1" showErrorMessage="1" sqref="E23" xr:uid="{2D5181FC-9241-4FEB-8FAE-D2DD1F817181}">
      <formula1>INDIRECT($Q$23)</formula1>
    </dataValidation>
    <dataValidation type="list" allowBlank="1" showInputMessage="1" showErrorMessage="1" sqref="G23" xr:uid="{6BA02AC8-FE15-4610-9B8E-1EFA96E5DC7C}">
      <formula1>INDIRECT($R$23)</formula1>
    </dataValidation>
    <dataValidation type="list" allowBlank="1" showInputMessage="1" showErrorMessage="1" sqref="H23" xr:uid="{FCB42E95-1C99-46C7-A30F-E1EBD421B5D5}">
      <formula1>INDIRECT($S$23)</formula1>
    </dataValidation>
    <dataValidation type="list" allowBlank="1" showInputMessage="1" showErrorMessage="1" sqref="D24" xr:uid="{8FE6373F-920D-4EE1-BB13-7A2B6B44AFAA}">
      <formula1>INDIRECT($P$24)</formula1>
    </dataValidation>
    <dataValidation type="list" allowBlank="1" showInputMessage="1" showErrorMessage="1" sqref="E24" xr:uid="{0B4246D2-B10A-4C18-AD0F-6644BC4EEEF2}">
      <formula1>INDIRECT($Q$24)</formula1>
    </dataValidation>
    <dataValidation type="list" allowBlank="1" showInputMessage="1" showErrorMessage="1" sqref="G24" xr:uid="{E722612C-0ED0-4B2C-AB1E-675E53CE4B95}">
      <formula1>INDIRECT($R$24)</formula1>
    </dataValidation>
    <dataValidation type="list" allowBlank="1" showInputMessage="1" showErrorMessage="1" sqref="H24" xr:uid="{2FF1BC74-6708-4755-97AE-285BD1BDBFA5}">
      <formula1>INDIRECT($S$24)</formula1>
    </dataValidation>
    <dataValidation type="list" allowBlank="1" showInputMessage="1" showErrorMessage="1" sqref="D25" xr:uid="{73752FB3-D09A-46CA-8C5E-B1B16ABC946D}">
      <formula1>INDIRECT($P$25)</formula1>
    </dataValidation>
    <dataValidation type="list" allowBlank="1" showInputMessage="1" showErrorMessage="1" sqref="E25" xr:uid="{CE499754-ABFC-40B7-A894-C051AC2B223D}">
      <formula1>INDIRECT($Q$25)</formula1>
    </dataValidation>
    <dataValidation type="list" allowBlank="1" showInputMessage="1" showErrorMessage="1" sqref="G25" xr:uid="{0EC1281E-0B00-49CC-8029-8AA1B4468B7B}">
      <formula1>INDIRECT($R$25)</formula1>
    </dataValidation>
    <dataValidation type="list" allowBlank="1" showInputMessage="1" showErrorMessage="1" sqref="H25" xr:uid="{157323C4-5A24-4649-94AB-B8D70B633A88}">
      <formula1>INDIRECT($S$25)</formula1>
    </dataValidation>
    <dataValidation type="list" allowBlank="1" showInputMessage="1" showErrorMessage="1" sqref="D26" xr:uid="{EFED4F7A-AD49-4A92-9752-2DCD2C58E263}">
      <formula1>INDIRECT($P$26)</formula1>
    </dataValidation>
    <dataValidation type="list" allowBlank="1" showInputMessage="1" showErrorMessage="1" sqref="E26" xr:uid="{9ECE56DF-F418-4AC8-9CF1-BBB976875801}">
      <formula1>INDIRECT($Q$26)</formula1>
    </dataValidation>
    <dataValidation type="list" allowBlank="1" showInputMessage="1" showErrorMessage="1" sqref="G26" xr:uid="{2863F928-B6C0-486D-BE15-98E394D883EA}">
      <formula1>INDIRECT($R$26)</formula1>
    </dataValidation>
    <dataValidation type="list" allowBlank="1" showInputMessage="1" showErrorMessage="1" sqref="H26" xr:uid="{E06F10A0-244F-4237-B624-174AFC37D878}">
      <formula1>INDIRECT($S$26)</formula1>
    </dataValidation>
    <dataValidation type="list" allowBlank="1" showInputMessage="1" showErrorMessage="1" sqref="D29" xr:uid="{6A30177D-850F-48AD-B717-D118A8697344}">
      <formula1>INDIRECT($P$29)</formula1>
    </dataValidation>
    <dataValidation type="list" allowBlank="1" showInputMessage="1" showErrorMessage="1" sqref="E29" xr:uid="{0F4076B0-3870-4B78-BB09-35508EB32584}">
      <formula1>INDIRECT($Q$29)</formula1>
    </dataValidation>
    <dataValidation type="list" allowBlank="1" showInputMessage="1" showErrorMessage="1" sqref="G29" xr:uid="{4CDAE042-05F4-4BAF-8EB5-47949E5438AB}">
      <formula1>INDIRECT($R$29)</formula1>
    </dataValidation>
    <dataValidation type="list" allowBlank="1" showInputMessage="1" showErrorMessage="1" sqref="H29" xr:uid="{6CCDF7D1-B895-4D85-9423-314FF56AA7E9}">
      <formula1>INDIRECT($S$29)</formula1>
    </dataValidation>
    <dataValidation type="list" allowBlank="1" showInputMessage="1" showErrorMessage="1" sqref="D30" xr:uid="{DB90FC9B-4FF1-4EB5-AFB3-9488DCCA3C2F}">
      <formula1>INDIRECT($P$30)</formula1>
    </dataValidation>
    <dataValidation type="list" allowBlank="1" showInputMessage="1" showErrorMessage="1" sqref="E30" xr:uid="{878AADB5-31EF-462F-9B87-A6B3F10B1E87}">
      <formula1>INDIRECT($Q$30)</formula1>
    </dataValidation>
    <dataValidation type="list" allowBlank="1" showInputMessage="1" showErrorMessage="1" sqref="G30" xr:uid="{6E13F9BF-5860-452E-B081-73D661130B88}">
      <formula1>INDIRECT($R$30)</formula1>
    </dataValidation>
    <dataValidation type="list" allowBlank="1" showInputMessage="1" showErrorMessage="1" sqref="H30" xr:uid="{FA5F07A1-29CB-42EB-A093-BBA59C92F62D}">
      <formula1>INDIRECT($S$30)</formula1>
    </dataValidation>
    <dataValidation type="list" allowBlank="1" showInputMessage="1" showErrorMessage="1" sqref="D31" xr:uid="{E41F36B0-CE1A-45BD-950B-290DDCB1E7F7}">
      <formula1>INDIRECT($P$31)</formula1>
    </dataValidation>
    <dataValidation type="list" allowBlank="1" showInputMessage="1" showErrorMessage="1" sqref="E31" xr:uid="{B6319DEC-FDF4-40A3-8DA3-6395B4DD4E69}">
      <formula1>INDIRECT($Q$31)</formula1>
    </dataValidation>
    <dataValidation type="list" allowBlank="1" showInputMessage="1" showErrorMessage="1" sqref="G31" xr:uid="{B12C0D3D-DEF7-4F1A-BD65-C9A82E877901}">
      <formula1>INDIRECT($R$31)</formula1>
    </dataValidation>
    <dataValidation type="list" allowBlank="1" showInputMessage="1" showErrorMessage="1" sqref="H31" xr:uid="{196E74CF-4815-4CD2-9768-B6D4C8F32B28}">
      <formula1>INDIRECT($S$31)</formula1>
    </dataValidation>
    <dataValidation type="list" allowBlank="1" showInputMessage="1" showErrorMessage="1" sqref="D32" xr:uid="{CD62E00B-2264-4359-BB00-AB9F4EFAD77A}">
      <formula1>INDIRECT($P$32)</formula1>
    </dataValidation>
    <dataValidation type="list" allowBlank="1" showInputMessage="1" showErrorMessage="1" sqref="E32" xr:uid="{E646554B-45A5-4CD0-9438-1F7F0167DB26}">
      <formula1>INDIRECT($Q$32)</formula1>
    </dataValidation>
    <dataValidation type="list" allowBlank="1" showInputMessage="1" showErrorMessage="1" sqref="G32" xr:uid="{C6C2261A-98F4-46A5-9587-3F5034204A3F}">
      <formula1>INDIRECT($R$32)</formula1>
    </dataValidation>
    <dataValidation type="list" allowBlank="1" showInputMessage="1" showErrorMessage="1" sqref="H32" xr:uid="{94AE3542-0E5F-451B-A60D-EE78857C8E0F}">
      <formula1>INDIRECT($S$32)</formula1>
    </dataValidation>
    <dataValidation type="list" allowBlank="1" showInputMessage="1" showErrorMessage="1" sqref="D33" xr:uid="{C8A9A393-F13E-4985-B599-77D1A59F4FE5}">
      <formula1>INDIRECT($P$33)</formula1>
    </dataValidation>
    <dataValidation type="list" allowBlank="1" showInputMessage="1" showErrorMessage="1" sqref="E33" xr:uid="{A7FECA19-ECCA-464E-BEEE-059744C4E7BC}">
      <formula1>INDIRECT($Q$33)</formula1>
    </dataValidation>
    <dataValidation type="list" allowBlank="1" showInputMessage="1" showErrorMessage="1" sqref="G33" xr:uid="{12BFE2FC-A9CD-466F-9FBF-1962D50CED06}">
      <formula1>INDIRECT($R$33)</formula1>
    </dataValidation>
    <dataValidation type="list" allowBlank="1" showInputMessage="1" showErrorMessage="1" sqref="H33" xr:uid="{CCBCE288-E3CD-424B-8427-706F6BDB8EA0}">
      <formula1>INDIRECT($S$33)</formula1>
    </dataValidation>
    <dataValidation type="list" allowBlank="1" showInputMessage="1" showErrorMessage="1" sqref="D34" xr:uid="{B14FEF22-84AD-477D-9A8C-4DD35AA4EF39}">
      <formula1>INDIRECT($P$34)</formula1>
    </dataValidation>
    <dataValidation type="list" allowBlank="1" showInputMessage="1" showErrorMessage="1" sqref="E34" xr:uid="{E17197E9-C118-4664-9617-3785BA7642F1}">
      <formula1>INDIRECT($Q$34)</formula1>
    </dataValidation>
    <dataValidation type="list" allowBlank="1" showInputMessage="1" showErrorMessage="1" sqref="G34" xr:uid="{92CAC8AF-906D-497E-A731-D09892E164B9}">
      <formula1>INDIRECT($R$34)</formula1>
    </dataValidation>
    <dataValidation type="list" allowBlank="1" showInputMessage="1" showErrorMessage="1" sqref="H34" xr:uid="{5A44B630-5CEF-47F6-B649-E4F448F9A26C}">
      <formula1>INDIRECT($S$34)</formula1>
    </dataValidation>
    <dataValidation type="list" allowBlank="1" showInputMessage="1" showErrorMessage="1" sqref="D35" xr:uid="{FB056E21-E678-4906-B4EF-426A4286E33A}">
      <formula1>INDIRECT($P$35)</formula1>
    </dataValidation>
    <dataValidation type="list" allowBlank="1" showInputMessage="1" showErrorMessage="1" sqref="E35" xr:uid="{646CE2D0-0C24-4721-9E9D-523FDEEC66E1}">
      <formula1>INDIRECT($Q$35)</formula1>
    </dataValidation>
    <dataValidation type="list" allowBlank="1" showInputMessage="1" showErrorMessage="1" sqref="G35" xr:uid="{AA059FF7-DF72-403F-888A-AA6D1B016254}">
      <formula1>INDIRECT($R$35)</formula1>
    </dataValidation>
    <dataValidation type="list" allowBlank="1" showInputMessage="1" showErrorMessage="1" sqref="H35" xr:uid="{7F33129A-620B-4888-B9D5-1F26C36D4125}">
      <formula1>INDIRECT($S$35)</formula1>
    </dataValidation>
    <dataValidation type="list" allowBlank="1" showInputMessage="1" showErrorMessage="1" sqref="D38" xr:uid="{15ECAD4E-0638-42F0-9AD5-86F4658D8543}">
      <formula1>INDIRECT($P$38)</formula1>
    </dataValidation>
    <dataValidation type="list" allowBlank="1" showInputMessage="1" showErrorMessage="1" sqref="E38" xr:uid="{A9061DC3-12C9-4D1B-AFAB-08822D3A8A71}">
      <formula1>INDIRECT($Q$38)</formula1>
    </dataValidation>
    <dataValidation type="list" allowBlank="1" showInputMessage="1" showErrorMessage="1" sqref="G38" xr:uid="{0D4DC7F3-E1B6-48DC-9324-209A0A19A005}">
      <formula1>INDIRECT($R$38)</formula1>
    </dataValidation>
    <dataValidation type="list" allowBlank="1" showInputMessage="1" showErrorMessage="1" sqref="H38" xr:uid="{6371ACA4-81D5-4EF5-A713-4279C36FDA75}">
      <formula1>INDIRECT($S$38)</formula1>
    </dataValidation>
    <dataValidation type="list" allowBlank="1" showInputMessage="1" showErrorMessage="1" sqref="D39" xr:uid="{C6591F02-E9AC-41BC-A338-0AB7351CC2A9}">
      <formula1>INDIRECT($P$39)</formula1>
    </dataValidation>
    <dataValidation type="list" allowBlank="1" showInputMessage="1" showErrorMessage="1" sqref="E39" xr:uid="{B26F1D48-0673-40E7-838E-2C0586CEF4EA}">
      <formula1>INDIRECT($Q$39)</formula1>
    </dataValidation>
    <dataValidation type="list" allowBlank="1" showInputMessage="1" showErrorMessage="1" sqref="G39" xr:uid="{84D7A994-70AE-4185-9706-879B79FDF9D9}">
      <formula1>INDIRECT($R$39)</formula1>
    </dataValidation>
    <dataValidation type="list" allowBlank="1" showInputMessage="1" showErrorMessage="1" sqref="H39" xr:uid="{F143D104-6C3D-42DB-8F6F-2AE8872B3943}">
      <formula1>INDIRECT($S$39)</formula1>
    </dataValidation>
    <dataValidation type="list" allowBlank="1" showInputMessage="1" showErrorMessage="1" sqref="D40" xr:uid="{3A0C1277-AE12-4A38-8EC8-09169904B4FB}">
      <formula1>INDIRECT($P$40)</formula1>
    </dataValidation>
    <dataValidation type="list" allowBlank="1" showInputMessage="1" showErrorMessage="1" sqref="E40" xr:uid="{E3BA730A-B5EB-480C-9EDD-F9E06367B62E}">
      <formula1>INDIRECT($Q$40)</formula1>
    </dataValidation>
    <dataValidation type="list" allowBlank="1" showInputMessage="1" showErrorMessage="1" sqref="G40" xr:uid="{3D5620CC-AF69-4A10-9B70-7ACF3D071EEF}">
      <formula1>INDIRECT($R$40)</formula1>
    </dataValidation>
    <dataValidation type="list" allowBlank="1" showInputMessage="1" showErrorMessage="1" sqref="H40" xr:uid="{A668AB09-A005-4DA3-BB42-133C74040C81}">
      <formula1>INDIRECT($S$40)</formula1>
    </dataValidation>
    <dataValidation type="list" allowBlank="1" showInputMessage="1" showErrorMessage="1" sqref="D43" xr:uid="{6277C81C-D19D-4CAE-BB26-A623E6F630D6}">
      <formula1>INDIRECT($P$43)</formula1>
    </dataValidation>
    <dataValidation type="list" allowBlank="1" showInputMessage="1" showErrorMessage="1" sqref="E43" xr:uid="{570DC232-469F-4000-8150-497754768608}">
      <formula1>INDIRECT($Q$43)</formula1>
    </dataValidation>
    <dataValidation type="list" allowBlank="1" showInputMessage="1" showErrorMessage="1" sqref="G43" xr:uid="{CBC484E4-9EA0-4739-999A-235152EC6186}">
      <formula1>INDIRECT($R$43)</formula1>
    </dataValidation>
    <dataValidation type="list" allowBlank="1" showInputMessage="1" showErrorMessage="1" sqref="H43" xr:uid="{2DCD452C-72F2-4B01-B082-734325AA900E}">
      <formula1>INDIRECT($S$43)</formula1>
    </dataValidation>
    <dataValidation type="list" allowBlank="1" showInputMessage="1" showErrorMessage="1" sqref="D44" xr:uid="{2AFC7725-8145-42E3-A984-08C5637AC8ED}">
      <formula1>INDIRECT($P$44)</formula1>
    </dataValidation>
    <dataValidation type="list" allowBlank="1" showInputMessage="1" showErrorMessage="1" sqref="E44" xr:uid="{385CC6D0-1437-462E-89B1-BDAD1816BD1E}">
      <formula1>INDIRECT($Q$44)</formula1>
    </dataValidation>
    <dataValidation type="list" allowBlank="1" showInputMessage="1" showErrorMessage="1" sqref="G44" xr:uid="{DB996262-1DEC-43FE-8567-C3E7DAB6C361}">
      <formula1>INDIRECT($R$44)</formula1>
    </dataValidation>
    <dataValidation type="list" allowBlank="1" showInputMessage="1" showErrorMessage="1" sqref="H44" xr:uid="{1D03103C-DE36-42B0-8BAB-9BC459C96C44}">
      <formula1>INDIRECT($S$44)</formula1>
    </dataValidation>
    <dataValidation type="list" allowBlank="1" showInputMessage="1" showErrorMessage="1" sqref="D47" xr:uid="{000920E4-B965-4A13-B868-84A9E0177F91}">
      <formula1>INDIRECT($P$47)</formula1>
    </dataValidation>
    <dataValidation type="list" allowBlank="1" showInputMessage="1" showErrorMessage="1" sqref="E47" xr:uid="{4D13549A-9F7E-4F84-831C-D1F4B9CBB3E9}">
      <formula1>INDIRECT($Q$47)</formula1>
    </dataValidation>
    <dataValidation type="list" allowBlank="1" showInputMessage="1" showErrorMessage="1" sqref="G47" xr:uid="{7BBDFBFA-D04D-49AD-A71D-A11CCD4A52EE}">
      <formula1>INDIRECT($R$47)</formula1>
    </dataValidation>
    <dataValidation type="list" allowBlank="1" showInputMessage="1" showErrorMessage="1" sqref="H47" xr:uid="{DD1FA16D-9064-44C5-B225-388A9160435C}">
      <formula1>INDIRECT($S$47)</formula1>
    </dataValidation>
    <dataValidation type="list" allowBlank="1" showInputMessage="1" showErrorMessage="1" sqref="D48" xr:uid="{4A52188D-1A15-406F-AD5B-2D932812E410}">
      <formula1>INDIRECT($P$48)</formula1>
    </dataValidation>
    <dataValidation type="list" allowBlank="1" showInputMessage="1" showErrorMessage="1" sqref="E48" xr:uid="{31FD058C-D605-43A3-A005-FFC5483C22E2}">
      <formula1>INDIRECT($Q$48)</formula1>
    </dataValidation>
    <dataValidation type="list" allowBlank="1" showInputMessage="1" showErrorMessage="1" sqref="G48" xr:uid="{998ED935-FC51-4F26-AF79-A8711E4F6AA6}">
      <formula1>INDIRECT($R$48)</formula1>
    </dataValidation>
    <dataValidation type="list" allowBlank="1" showInputMessage="1" showErrorMessage="1" sqref="H48" xr:uid="{6AE53F5A-EE27-4AD9-B1C5-773867C99427}">
      <formula1>INDIRECT($S$48)</formula1>
    </dataValidation>
    <dataValidation type="list" allowBlank="1" showInputMessage="1" showErrorMessage="1" sqref="D49" xr:uid="{3AE59DB0-4E22-455C-8347-2BA2EDABE56A}">
      <formula1>INDIRECT($P$49)</formula1>
    </dataValidation>
    <dataValidation type="list" allowBlank="1" showInputMessage="1" showErrorMessage="1" sqref="E49" xr:uid="{953A58B8-EC9F-4906-AD52-2679740C88F2}">
      <formula1>INDIRECT($Q$49)</formula1>
    </dataValidation>
    <dataValidation type="list" allowBlank="1" showInputMessage="1" showErrorMessage="1" sqref="G49" xr:uid="{C47F9E7D-0F4E-4B65-AFFC-0BAA8FFB886F}">
      <formula1>INDIRECT($R$49)</formula1>
    </dataValidation>
    <dataValidation type="list" allowBlank="1" showInputMessage="1" showErrorMessage="1" sqref="H49" xr:uid="{4C4A90D9-1F48-4F38-A4FB-42A42E1E0315}">
      <formula1>INDIRECT($S$49)</formula1>
    </dataValidation>
    <dataValidation type="list" allowBlank="1" showInputMessage="1" showErrorMessage="1" sqref="D52" xr:uid="{0D4A7BF7-B18E-4D52-A3FB-B82BF0AD0BC3}">
      <formula1>INDIRECT($P$52)</formula1>
    </dataValidation>
    <dataValidation type="list" allowBlank="1" showInputMessage="1" showErrorMessage="1" sqref="E52" xr:uid="{A42F2C50-DAFB-4508-B47D-2D838A16D4E8}">
      <formula1>INDIRECT($Q$52)</formula1>
    </dataValidation>
    <dataValidation type="list" allowBlank="1" showInputMessage="1" showErrorMessage="1" sqref="G52" xr:uid="{247C81C4-D125-4BF6-9E66-DB34A051A518}">
      <formula1>INDIRECT($R$52)</formula1>
    </dataValidation>
    <dataValidation type="list" allowBlank="1" showInputMessage="1" showErrorMessage="1" sqref="H52" xr:uid="{EE2D6C8D-4A34-498A-A17E-5F6E0FCFA980}">
      <formula1>INDIRECT($S$52)</formula1>
    </dataValidation>
    <dataValidation type="list" allowBlank="1" showInputMessage="1" showErrorMessage="1" sqref="D53" xr:uid="{7AF3D2AB-93CD-4312-A6A6-8F30B2BF07F1}">
      <formula1>INDIRECT($P$53)</formula1>
    </dataValidation>
    <dataValidation type="list" allowBlank="1" showInputMessage="1" showErrorMessage="1" sqref="E53" xr:uid="{E2D6C393-265C-42AA-872F-3419D281FC52}">
      <formula1>INDIRECT($Q$53)</formula1>
    </dataValidation>
    <dataValidation type="list" allowBlank="1" showInputMessage="1" showErrorMessage="1" sqref="G53" xr:uid="{F843F3E7-7E88-40FD-BEC3-CFB09F92F013}">
      <formula1>INDIRECT($R$53)</formula1>
    </dataValidation>
    <dataValidation type="list" allowBlank="1" showInputMessage="1" showErrorMessage="1" sqref="H53" xr:uid="{FEA7004A-3B9F-4F96-9608-A194C48DE0F7}">
      <formula1>INDIRECT($S$53)</formula1>
    </dataValidation>
    <dataValidation type="list" allowBlank="1" showInputMessage="1" showErrorMessage="1" sqref="D56" xr:uid="{C3A53E73-0BA1-4C7C-9F64-05A7F8977BEC}">
      <formula1>INDIRECT($P$56)</formula1>
    </dataValidation>
    <dataValidation type="list" allowBlank="1" showInputMessage="1" showErrorMessage="1" sqref="E56" xr:uid="{4E097E3D-3054-4810-8762-68D44CC7105D}">
      <formula1>INDIRECT($Q$56)</formula1>
    </dataValidation>
    <dataValidation type="list" allowBlank="1" showInputMessage="1" showErrorMessage="1" sqref="G56" xr:uid="{80B8E935-B211-4404-B016-66834BBB3FC9}">
      <formula1>INDIRECT($R$56)</formula1>
    </dataValidation>
    <dataValidation type="list" allowBlank="1" showInputMessage="1" showErrorMessage="1" sqref="H56" xr:uid="{8C313724-983D-45DB-8081-9FE153CE6187}">
      <formula1>INDIRECT($S$56)</formula1>
    </dataValidation>
    <dataValidation type="list" allowBlank="1" showInputMessage="1" showErrorMessage="1" sqref="D57" xr:uid="{4F176AC3-9353-4B0B-A394-5A0DC4ADB57D}">
      <formula1>INDIRECT($P$57)</formula1>
    </dataValidation>
    <dataValidation type="list" allowBlank="1" showInputMessage="1" showErrorMessage="1" sqref="E57" xr:uid="{0B538648-12F8-4DC8-9162-A3482F6F7D98}">
      <formula1>INDIRECT($Q$57)</formula1>
    </dataValidation>
    <dataValidation type="list" allowBlank="1" showInputMessage="1" showErrorMessage="1" sqref="G57" xr:uid="{2309E708-EC82-4716-AD4A-A1780B7775A4}">
      <formula1>INDIRECT($R$57)</formula1>
    </dataValidation>
    <dataValidation type="list" allowBlank="1" showInputMessage="1" showErrorMessage="1" sqref="H57" xr:uid="{7D9B668F-57EC-4544-BF44-B67C6787EBE2}">
      <formula1>INDIRECT($S$57)</formula1>
    </dataValidation>
    <dataValidation type="list" allowBlank="1" showInputMessage="1" showErrorMessage="1" sqref="D60" xr:uid="{1FDE3E09-B83D-43EB-AFA5-51D054ABCB59}">
      <formula1>INDIRECT($P$60)</formula1>
    </dataValidation>
    <dataValidation type="list" allowBlank="1" showInputMessage="1" showErrorMessage="1" sqref="E60" xr:uid="{AFC0B4C5-6EC9-4671-8214-4990EEF0DAF8}">
      <formula1>INDIRECT($Q$60)</formula1>
    </dataValidation>
    <dataValidation type="list" allowBlank="1" showInputMessage="1" showErrorMessage="1" sqref="G60" xr:uid="{F1D98564-EA2A-4037-BD7B-C657D55E9AD7}">
      <formula1>INDIRECT($R$60)</formula1>
    </dataValidation>
    <dataValidation type="list" allowBlank="1" showInputMessage="1" showErrorMessage="1" sqref="H60" xr:uid="{78DD57E4-0DBC-4E99-A319-2ADE62BA7A11}">
      <formula1>INDIRECT($S$60)</formula1>
    </dataValidation>
    <dataValidation type="list" allowBlank="1" showInputMessage="1" showErrorMessage="1" sqref="D61" xr:uid="{7A940F03-4041-4378-BD79-E949C7246EC2}">
      <formula1>INDIRECT($P$61)</formula1>
    </dataValidation>
    <dataValidation type="list" allowBlank="1" showInputMessage="1" showErrorMessage="1" sqref="E61" xr:uid="{40DE73F0-1908-45A5-A936-F7B455F91108}">
      <formula1>INDIRECT($Q$61)</formula1>
    </dataValidation>
    <dataValidation type="list" allowBlank="1" showInputMessage="1" showErrorMessage="1" sqref="G61" xr:uid="{A53E575E-D48D-4A39-A76B-DBBD740CBB3F}">
      <formula1>INDIRECT($R$61)</formula1>
    </dataValidation>
    <dataValidation type="list" allowBlank="1" showInputMessage="1" showErrorMessage="1" sqref="H61" xr:uid="{18720D96-12DD-4187-95A4-AFD4A6A37F41}">
      <formula1>INDIRECT($S$61)</formula1>
    </dataValidation>
    <dataValidation type="list" allowBlank="1" showInputMessage="1" showErrorMessage="1" sqref="D65" xr:uid="{7142399C-EDCF-4E33-969B-EFB733EFAE4C}">
      <formula1>INDIRECT($P$65)</formula1>
    </dataValidation>
    <dataValidation type="list" allowBlank="1" showInputMessage="1" showErrorMessage="1" sqref="E65" xr:uid="{8C21FF1C-DF0E-4FA8-AAC0-30316808AA97}">
      <formula1>INDIRECT($Q$65)</formula1>
    </dataValidation>
    <dataValidation type="list" allowBlank="1" showInputMessage="1" showErrorMessage="1" sqref="G65" xr:uid="{7D224EC0-E41A-4C4C-8BE7-5C0A3B04C615}">
      <formula1>INDIRECT($R$65)</formula1>
    </dataValidation>
    <dataValidation type="list" allowBlank="1" showInputMessage="1" showErrorMessage="1" sqref="H65" xr:uid="{6BC33BEA-2031-4EE6-86B1-91344232E5DF}">
      <formula1>INDIRECT($S$65)</formula1>
    </dataValidation>
    <dataValidation type="list" allowBlank="1" showInputMessage="1" showErrorMessage="1" sqref="D66" xr:uid="{CEE8137B-9A55-418D-8FD2-B153BCBD7B0D}">
      <formula1>INDIRECT($P$66)</formula1>
    </dataValidation>
    <dataValidation type="list" allowBlank="1" showInputMessage="1" showErrorMessage="1" sqref="E66" xr:uid="{C1522BCE-CAF2-4A7B-865C-17980ADEA814}">
      <formula1>INDIRECT($Q$66)</formula1>
    </dataValidation>
    <dataValidation type="list" allowBlank="1" showInputMessage="1" showErrorMessage="1" sqref="G66" xr:uid="{014C7E12-B2F3-4518-8065-49A756B17CFC}">
      <formula1>INDIRECT($R$66)</formula1>
    </dataValidation>
    <dataValidation type="list" allowBlank="1" showInputMessage="1" showErrorMessage="1" sqref="H66" xr:uid="{D333C41C-3270-4860-B5AD-641A6DE870FB}">
      <formula1>INDIRECT($S$66)</formula1>
    </dataValidation>
    <dataValidation type="list" allowBlank="1" showInputMessage="1" showErrorMessage="1" sqref="D67" xr:uid="{91BDDBF7-A899-4060-A955-CC2F78C75AEC}">
      <formula1>INDIRECT($P$67)</formula1>
    </dataValidation>
    <dataValidation type="list" allowBlank="1" showInputMessage="1" showErrorMessage="1" sqref="E67" xr:uid="{E0ED814E-2DDD-4E27-94AA-FCCE0652F6E2}">
      <formula1>INDIRECT($Q$67)</formula1>
    </dataValidation>
    <dataValidation type="list" allowBlank="1" showInputMessage="1" showErrorMessage="1" sqref="G67" xr:uid="{17346BBD-6193-4857-B062-274DEF8CDEEF}">
      <formula1>INDIRECT($R$67)</formula1>
    </dataValidation>
    <dataValidation type="list" allowBlank="1" showInputMessage="1" showErrorMessage="1" sqref="H67" xr:uid="{F9EDAA34-CF1C-4E5C-A64E-64115CC7F80D}">
      <formula1>INDIRECT($S$67)</formula1>
    </dataValidation>
    <dataValidation type="list" allowBlank="1" showInputMessage="1" showErrorMessage="1" sqref="D70" xr:uid="{3F98A3AF-587F-4B5F-96C4-E33B6514DB60}">
      <formula1>INDIRECT($P$70)</formula1>
    </dataValidation>
    <dataValidation type="list" allowBlank="1" showInputMessage="1" showErrorMessage="1" sqref="E70" xr:uid="{E94F1E9C-9934-4535-8746-A9D405A68E67}">
      <formula1>INDIRECT($Q$70)</formula1>
    </dataValidation>
    <dataValidation type="list" allowBlank="1" showInputMessage="1" showErrorMessage="1" sqref="G70" xr:uid="{B6C89971-8F87-4C19-928E-90796A012784}">
      <formula1>INDIRECT($R$70)</formula1>
    </dataValidation>
    <dataValidation type="list" allowBlank="1" showInputMessage="1" showErrorMessage="1" sqref="H70" xr:uid="{9A1430F5-DAD5-4448-B8F1-01175FD728A6}">
      <formula1>INDIRECT($S$70)</formula1>
    </dataValidation>
    <dataValidation type="list" allowBlank="1" showInputMessage="1" showErrorMessage="1" sqref="D73" xr:uid="{55A44C46-7F26-4E52-8CD5-C36706085647}">
      <formula1>INDIRECT($P$73)</formula1>
    </dataValidation>
    <dataValidation type="list" allowBlank="1" showInputMessage="1" showErrorMessage="1" sqref="E73" xr:uid="{C5A4F87F-F4A5-4D9C-9D2A-701738F82EA7}">
      <formula1>INDIRECT($Q$73)</formula1>
    </dataValidation>
    <dataValidation type="list" allowBlank="1" showInputMessage="1" showErrorMessage="1" sqref="G73" xr:uid="{90536532-08F3-442D-AF92-F661DA7BC7B1}">
      <formula1>INDIRECT($R$73)</formula1>
    </dataValidation>
    <dataValidation type="list" allowBlank="1" showInputMessage="1" showErrorMessage="1" sqref="H73" xr:uid="{91EC5114-948A-4F7F-A874-83A45F2CC4A9}">
      <formula1>INDIRECT($S$73)</formula1>
    </dataValidation>
    <dataValidation type="list" allowBlank="1" showInputMessage="1" showErrorMessage="1" sqref="D74" xr:uid="{D2B2E654-57C0-4BF2-AAC4-B88128F1D62D}">
      <formula1>INDIRECT($P$74)</formula1>
    </dataValidation>
    <dataValidation type="list" allowBlank="1" showInputMessage="1" showErrorMessage="1" sqref="E74" xr:uid="{EDF90E20-0A9A-4E8E-8565-AEBB312869AC}">
      <formula1>INDIRECT($Q$74)</formula1>
    </dataValidation>
    <dataValidation type="list" allowBlank="1" showInputMessage="1" showErrorMessage="1" sqref="G74" xr:uid="{56806BB3-FF94-4A5A-99A0-8847A9275884}">
      <formula1>INDIRECT($R$74)</formula1>
    </dataValidation>
    <dataValidation type="list" allowBlank="1" showInputMessage="1" showErrorMessage="1" sqref="H74" xr:uid="{65E45BCD-656B-432D-A1FC-BD32B4AF082D}">
      <formula1>INDIRECT($S$74)</formula1>
    </dataValidation>
    <dataValidation type="list" allowBlank="1" showInputMessage="1" showErrorMessage="1" sqref="D14" xr:uid="{248841E7-97AE-4407-B015-AD44E9B5C06E}">
      <formula1>INDIRECT($P$14)</formula1>
    </dataValidation>
    <dataValidation type="list" allowBlank="1" showInputMessage="1" showErrorMessage="1" sqref="E14" xr:uid="{D154A762-160E-4DF1-B9AA-712879E48E91}">
      <formula1>INDIRECT($Q$14)</formula1>
    </dataValidation>
    <dataValidation type="list" allowBlank="1" showInputMessage="1" showErrorMessage="1" sqref="G14" xr:uid="{D0BE5C76-15CB-4E9C-8250-5BE8807F0318}">
      <formula1>INDIRECT($R$14)</formula1>
    </dataValidation>
    <dataValidation type="list" allowBlank="1" showInputMessage="1" showErrorMessage="1" sqref="H14" xr:uid="{51FBD1F1-789C-4E9B-B44C-D6A9E754575C}">
      <formula1>INDIRECT($S$14)</formula1>
    </dataValidation>
    <dataValidation type="list" allowBlank="1" showInputMessage="1" showErrorMessage="1" sqref="D15" xr:uid="{C5E62F7A-E02F-4EE1-8B8E-26FFC0946A56}">
      <formula1>INDIRECT($P$15)</formula1>
    </dataValidation>
    <dataValidation type="list" allowBlank="1" showInputMessage="1" showErrorMessage="1" sqref="E15" xr:uid="{45D03239-646A-47F5-A6BD-51999D420FFE}">
      <formula1>INDIRECT($Q$15)</formula1>
    </dataValidation>
    <dataValidation type="list" allowBlank="1" showInputMessage="1" showErrorMessage="1" sqref="G15" xr:uid="{128A013E-186D-4541-91E2-B859812DEFD0}">
      <formula1>INDIRECT($R$15)</formula1>
    </dataValidation>
    <dataValidation type="list" allowBlank="1" showInputMessage="1" showErrorMessage="1" sqref="H15" xr:uid="{46C6D611-1C7E-45DD-AAA8-296212608D60}">
      <formula1>INDIRECT($S$15)</formula1>
    </dataValidation>
    <dataValidation type="list" allowBlank="1" showInputMessage="1" showErrorMessage="1" sqref="D16" xr:uid="{C905958D-6EFD-43E3-B5B3-B1EA31A822B1}">
      <formula1>INDIRECT($P$16)</formula1>
    </dataValidation>
    <dataValidation type="list" allowBlank="1" showInputMessage="1" showErrorMessage="1" sqref="E16" xr:uid="{4099A87D-87C4-43D5-91D1-3B6A75D3CAB1}">
      <formula1>INDIRECT($Q$16)</formula1>
    </dataValidation>
    <dataValidation type="list" allowBlank="1" showInputMessage="1" showErrorMessage="1" sqref="G16" xr:uid="{4BBD0763-A5E9-4863-8226-8286ECE76A2A}">
      <formula1>INDIRECT($R$16)</formula1>
    </dataValidation>
    <dataValidation type="list" allowBlank="1" showInputMessage="1" showErrorMessage="1" sqref="H16" xr:uid="{7BAE96FE-644B-4F2C-972B-24A18F79987B}">
      <formula1>INDIRECT($S$16)</formula1>
    </dataValidation>
    <dataValidation type="list" allowBlank="1" showInputMessage="1" showErrorMessage="1" sqref="D17" xr:uid="{0E617706-7613-4DEE-AAEF-6DB12E60D59B}">
      <formula1>INDIRECT($P$17)</formula1>
    </dataValidation>
    <dataValidation type="list" allowBlank="1" showInputMessage="1" showErrorMessage="1" sqref="E17" xr:uid="{8D77F8AF-9B02-4076-AB21-01DBB6712C81}">
      <formula1>INDIRECT($Q$17)</formula1>
    </dataValidation>
    <dataValidation type="list" allowBlank="1" showInputMessage="1" showErrorMessage="1" sqref="G17" xr:uid="{F5A0E56A-EBC1-41F4-99FE-8D9F83250861}">
      <formula1>INDIRECT($R$17)</formula1>
    </dataValidation>
    <dataValidation type="list" allowBlank="1" showInputMessage="1" showErrorMessage="1" sqref="H17" xr:uid="{C5F94B1A-D37E-4B70-96EA-7003F4A468DC}">
      <formula1>INDIRECT($S$17)</formula1>
    </dataValidation>
    <dataValidation type="list" allowBlank="1" showInputMessage="1" showErrorMessage="1" sqref="D18" xr:uid="{AFDA8F8F-3BE1-47B9-8B30-0E0977E5C77B}">
      <formula1>INDIRECT($P$18)</formula1>
    </dataValidation>
    <dataValidation type="list" allowBlank="1" showInputMessage="1" showErrorMessage="1" sqref="E18" xr:uid="{6803BAAB-D77C-483F-AE3E-F634A6972C2B}">
      <formula1>INDIRECT($Q$18)</formula1>
    </dataValidation>
    <dataValidation type="list" allowBlank="1" showInputMessage="1" showErrorMessage="1" sqref="G18" xr:uid="{80F5059F-5C3A-4D40-B23A-13768A87FD39}">
      <formula1>INDIRECT($R$18)</formula1>
    </dataValidation>
    <dataValidation type="list" allowBlank="1" showInputMessage="1" showErrorMessage="1" sqref="H18" xr:uid="{7A6D5F03-1185-4198-9027-F9F2A88ABA4E}">
      <formula1>INDIRECT($S$18)</formula1>
    </dataValidation>
    <dataValidation type="list" allowBlank="1" showInputMessage="1" sqref="E110:H110 E116:H116 E113:H114" xr:uid="{C23B4349-6EB3-4C3D-8FA8-6B6F1B712D97}">
      <formula1>$D$195</formula1>
    </dataValidation>
    <dataValidation type="list" allowBlank="1" showInputMessage="1" showErrorMessage="1" sqref="D116 D110 D113:D114" xr:uid="{3EF8E147-E836-4CC8-A301-02954A178C57}">
      <formula1>$D$192:$D$195</formula1>
    </dataValidation>
    <dataValidation type="list" allowBlank="1" showInputMessage="1" showErrorMessage="1" sqref="G84:G89 G115 G92 G95:G96 G99 G102:G103 G106:G109 G112 G118:G120" xr:uid="{302BC798-A082-479B-A2D7-0D762795255D}">
      <formula1>INDIRECT($Q84)</formula1>
    </dataValidation>
    <dataValidation type="list" allowBlank="1" showInputMessage="1" showErrorMessage="1" sqref="H92 H115 H84:H89 H95:H96 H99 H102:H103 H106:H109 H112 H118:H120" xr:uid="{11A63BCE-EC5C-4964-A4DF-D45BD8302D9D}">
      <formula1>INDIRECT($R84)</formula1>
    </dataValidation>
    <dataValidation type="list" allowBlank="1" showInputMessage="1" showErrorMessage="1" sqref="E84:E89 E92 E95:E96 E99 E102:E103 E118:E120 E112 E115 E106:E109" xr:uid="{0D6FB2E9-C21D-4A8A-9A0D-6E8BAFFDC820}">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C5A76FC-B5BA-4848-8403-CD6D8DADB3E5}">
          <x14:formula1>
            <xm:f>'Menu déroulant'!$F$2:$F$5</xm:f>
          </x14:formula1>
          <xm:sqref>C60:C61 C56:C57 C43:C44 C21:C26 C29:C35 C47:C49 C52:C53 C65:C67 C70 C38:C40 C13:C18 C73:C74</xm:sqref>
        </x14:dataValidation>
        <x14:dataValidation type="list" allowBlank="1" showInputMessage="1" showErrorMessage="1" xr:uid="{59BD0228-F195-48F4-A1B4-C3E54F346173}">
          <x14:formula1>
            <xm:f>'Menu déroulant'!$D$2:$D$3</xm:f>
          </x14:formula1>
          <xm:sqref>C6</xm:sqref>
        </x14:dataValidation>
        <x14:dataValidation type="list" allowBlank="1" showInputMessage="1" showErrorMessage="1" xr:uid="{DF16C072-9260-49C1-8AC0-6A1140AFB36D}">
          <x14:formula1>
            <xm:f>'Menu déroulant'!$E$2:$E$11</xm:f>
          </x14:formula1>
          <xm:sqref>C4</xm:sqref>
        </x14:dataValidation>
        <x14:dataValidation type="list" allowBlank="1" showInputMessage="1" showErrorMessage="1" xr:uid="{4DB80043-38AC-4D69-B67B-EC731991C6AA}">
          <x14:formula1>
            <xm:f>'Menu conditionnel'!$A$14:$A$17</xm:f>
          </x14:formula1>
          <xm:sqref>D84:D89 D92 D95:D96 D99 D102:D103 D106:D109 D112 D115 D118:D120</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A2978-55A8-45AE-B8A5-E802C25128ED}">
  <sheetPr>
    <tabColor rgb="FF89EFDE"/>
    <pageSetUpPr fitToPage="1"/>
  </sheetPr>
  <dimension ref="A1:Y696"/>
  <sheetViews>
    <sheetView zoomScale="60" zoomScaleNormal="60" zoomScaleSheetLayoutView="70" zoomScalePageLayoutView="70" workbookViewId="0">
      <selection activeCell="C7" sqref="C7"/>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1060</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N°7</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FIarV5wId4VwnNOZXU6l3YGGv/Hk3xG3UxVCKLjXIOWFaHxFSF3TREsRqo8COBUgVtAgVLGptAIBrYnHgGItvQ==" saltValue="ooImGOeCACaW2axoxeSEe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946" priority="176" operator="equal">
      <formula>"NON"</formula>
    </cfRule>
    <cfRule type="cellIs" dxfId="1945" priority="177" operator="equal">
      <formula>"OUI"</formula>
    </cfRule>
    <cfRule type="cellIs" dxfId="1944" priority="174" operator="equal">
      <formula>"Non concerné"</formula>
    </cfRule>
    <cfRule type="cellIs" dxfId="1943" priority="175" operator="equal">
      <formula>"Ne sait pas"</formula>
    </cfRule>
  </conditionalFormatting>
  <conditionalFormatting sqref="C29:C35">
    <cfRule type="cellIs" dxfId="1942" priority="165" operator="equal">
      <formula>"OUI"</formula>
    </cfRule>
    <cfRule type="cellIs" dxfId="1941" priority="164" operator="equal">
      <formula>"NON"</formula>
    </cfRule>
    <cfRule type="cellIs" dxfId="1940" priority="163" operator="equal">
      <formula>"Ne sait pas"</formula>
    </cfRule>
    <cfRule type="cellIs" dxfId="1939" priority="162" operator="equal">
      <formula>"Non concerné"</formula>
    </cfRule>
  </conditionalFormatting>
  <conditionalFormatting sqref="C38:C40">
    <cfRule type="cellIs" dxfId="1938" priority="156" operator="equal">
      <formula>"OUI"</formula>
    </cfRule>
    <cfRule type="cellIs" dxfId="1937" priority="154" operator="equal">
      <formula>"Ne sait pas"</formula>
    </cfRule>
    <cfRule type="cellIs" dxfId="1936" priority="153" operator="equal">
      <formula>"Non concerné"</formula>
    </cfRule>
    <cfRule type="cellIs" dxfId="1935" priority="155" operator="equal">
      <formula>"NON"</formula>
    </cfRule>
  </conditionalFormatting>
  <conditionalFormatting sqref="C43:C44">
    <cfRule type="cellIs" dxfId="1934" priority="149" operator="equal">
      <formula>"OUI"</formula>
    </cfRule>
    <cfRule type="cellIs" dxfId="1933" priority="148" operator="equal">
      <formula>"NON"</formula>
    </cfRule>
    <cfRule type="cellIs" dxfId="1932" priority="147" operator="equal">
      <formula>"Ne sait pas"</formula>
    </cfRule>
    <cfRule type="cellIs" dxfId="1931" priority="146" operator="equal">
      <formula>"Non concerné"</formula>
    </cfRule>
  </conditionalFormatting>
  <conditionalFormatting sqref="C47:C49">
    <cfRule type="cellIs" dxfId="1930" priority="140" operator="equal">
      <formula>"NON"</formula>
    </cfRule>
    <cfRule type="cellIs" dxfId="1929" priority="141" operator="equal">
      <formula>"OUI"</formula>
    </cfRule>
    <cfRule type="cellIs" dxfId="1928" priority="139" operator="equal">
      <formula>"Ne sait pas"</formula>
    </cfRule>
    <cfRule type="cellIs" dxfId="1927" priority="138" operator="equal">
      <formula>"Non concerné"</formula>
    </cfRule>
  </conditionalFormatting>
  <conditionalFormatting sqref="C52:C53">
    <cfRule type="cellIs" dxfId="1926" priority="132" operator="equal">
      <formula>"NON"</formula>
    </cfRule>
    <cfRule type="cellIs" dxfId="1925" priority="131" operator="equal">
      <formula>"Ne sait pas"</formula>
    </cfRule>
    <cfRule type="cellIs" dxfId="1924" priority="130" operator="equal">
      <formula>"Non concerné"</formula>
    </cfRule>
    <cfRule type="cellIs" dxfId="1923" priority="133" operator="equal">
      <formula>"OUI"</formula>
    </cfRule>
  </conditionalFormatting>
  <conditionalFormatting sqref="C56:C57">
    <cfRule type="cellIs" dxfId="1922" priority="125" operator="equal">
      <formula>"OUI"</formula>
    </cfRule>
    <cfRule type="cellIs" dxfId="1921" priority="124" operator="equal">
      <formula>"NON"</formula>
    </cfRule>
    <cfRule type="cellIs" dxfId="1920" priority="123" operator="equal">
      <formula>"Ne sait pas"</formula>
    </cfRule>
    <cfRule type="cellIs" dxfId="1919" priority="122" operator="equal">
      <formula>"Non concerné"</formula>
    </cfRule>
  </conditionalFormatting>
  <conditionalFormatting sqref="C60:C61">
    <cfRule type="cellIs" dxfId="1918" priority="114" operator="equal">
      <formula>"Non concerné"</formula>
    </cfRule>
    <cfRule type="cellIs" dxfId="1917" priority="115" operator="equal">
      <formula>"Ne sait pas"</formula>
    </cfRule>
    <cfRule type="cellIs" dxfId="1916" priority="116" operator="equal">
      <formula>"NON"</formula>
    </cfRule>
    <cfRule type="cellIs" dxfId="1915" priority="117" operator="equal">
      <formula>"OUI"</formula>
    </cfRule>
  </conditionalFormatting>
  <conditionalFormatting sqref="C65:C67">
    <cfRule type="cellIs" dxfId="1914" priority="107" operator="equal">
      <formula>"Ne sait pas"</formula>
    </cfRule>
    <cfRule type="cellIs" dxfId="1913" priority="106" operator="equal">
      <formula>"Non concerné"</formula>
    </cfRule>
    <cfRule type="cellIs" dxfId="1912" priority="109" operator="equal">
      <formula>"OUI"</formula>
    </cfRule>
    <cfRule type="cellIs" dxfId="1911" priority="108" operator="equal">
      <formula>"NON"</formula>
    </cfRule>
  </conditionalFormatting>
  <conditionalFormatting sqref="C70">
    <cfRule type="cellIs" dxfId="1910" priority="101" operator="equal">
      <formula>"OUI"</formula>
    </cfRule>
    <cfRule type="cellIs" dxfId="1909" priority="100" operator="equal">
      <formula>"NON"</formula>
    </cfRule>
    <cfRule type="cellIs" dxfId="1908" priority="99" operator="equal">
      <formula>"Ne sait pas"</formula>
    </cfRule>
    <cfRule type="cellIs" dxfId="1907" priority="98" operator="equal">
      <formula>"Non concerné"</formula>
    </cfRule>
  </conditionalFormatting>
  <conditionalFormatting sqref="C73:C74">
    <cfRule type="cellIs" dxfId="1906" priority="92" operator="equal">
      <formula>"NON"</formula>
    </cfRule>
    <cfRule type="cellIs" dxfId="1905" priority="91" operator="equal">
      <formula>"Ne sait pas"</formula>
    </cfRule>
    <cfRule type="cellIs" dxfId="1904" priority="93" operator="equal">
      <formula>"OUI"</formula>
    </cfRule>
    <cfRule type="cellIs" dxfId="1903" priority="90" operator="equal">
      <formula>"Non concerné"</formula>
    </cfRule>
  </conditionalFormatting>
  <conditionalFormatting sqref="D84:D89">
    <cfRule type="cellIs" dxfId="1902" priority="79" operator="equal">
      <formula>"Non concerné"</formula>
    </cfRule>
    <cfRule type="cellIs" dxfId="1901" priority="80" operator="equal">
      <formula>"Ne sait pas"</formula>
    </cfRule>
    <cfRule type="cellIs" dxfId="1900" priority="81" operator="equal">
      <formula>"NON"</formula>
    </cfRule>
    <cfRule type="cellIs" dxfId="1899" priority="82" operator="equal">
      <formula>"OUI"</formula>
    </cfRule>
  </conditionalFormatting>
  <conditionalFormatting sqref="D92">
    <cfRule type="cellIs" dxfId="1898" priority="75" operator="equal">
      <formula>"Non concerné"</formula>
    </cfRule>
    <cfRule type="cellIs" dxfId="1897" priority="77" operator="equal">
      <formula>"NON"</formula>
    </cfRule>
    <cfRule type="cellIs" dxfId="1896" priority="76" operator="equal">
      <formula>"Ne sait pas"</formula>
    </cfRule>
    <cfRule type="cellIs" dxfId="1895" priority="78" operator="equal">
      <formula>"OUI"</formula>
    </cfRule>
  </conditionalFormatting>
  <conditionalFormatting sqref="D95:D96">
    <cfRule type="cellIs" dxfId="1894" priority="72" operator="equal">
      <formula>"Ne sait pas"</formula>
    </cfRule>
    <cfRule type="cellIs" dxfId="1893" priority="74" operator="equal">
      <formula>"OUI"</formula>
    </cfRule>
    <cfRule type="cellIs" dxfId="1892" priority="73" operator="equal">
      <formula>"NON"</formula>
    </cfRule>
    <cfRule type="cellIs" dxfId="1891" priority="71" operator="equal">
      <formula>"Non concerné"</formula>
    </cfRule>
  </conditionalFormatting>
  <conditionalFormatting sqref="D99">
    <cfRule type="cellIs" dxfId="1890" priority="70" operator="equal">
      <formula>"OUI"</formula>
    </cfRule>
    <cfRule type="cellIs" dxfId="1889" priority="69" operator="equal">
      <formula>"NON"</formula>
    </cfRule>
    <cfRule type="cellIs" dxfId="1888" priority="68" operator="equal">
      <formula>"Ne sait pas"</formula>
    </cfRule>
    <cfRule type="cellIs" dxfId="1887" priority="67" operator="equal">
      <formula>"Non concerné"</formula>
    </cfRule>
  </conditionalFormatting>
  <conditionalFormatting sqref="D102:D103">
    <cfRule type="cellIs" dxfId="1886" priority="65" operator="equal">
      <formula>"NON"</formula>
    </cfRule>
    <cfRule type="cellIs" dxfId="1885" priority="66" operator="equal">
      <formula>"OUI"</formula>
    </cfRule>
    <cfRule type="cellIs" dxfId="1884" priority="63" operator="equal">
      <formula>"Non concerné"</formula>
    </cfRule>
    <cfRule type="cellIs" dxfId="1883" priority="64" operator="equal">
      <formula>"Ne sait pas"</formula>
    </cfRule>
  </conditionalFormatting>
  <conditionalFormatting sqref="D106:D109">
    <cfRule type="cellIs" dxfId="1882" priority="59" operator="equal">
      <formula>"Non concerné"</formula>
    </cfRule>
    <cfRule type="cellIs" dxfId="1881" priority="60" operator="equal">
      <formula>"Ne sait pas"</formula>
    </cfRule>
    <cfRule type="cellIs" dxfId="1880" priority="61" operator="equal">
      <formula>"NON"</formula>
    </cfRule>
    <cfRule type="cellIs" dxfId="1879" priority="62" operator="equal">
      <formula>"OUI"</formula>
    </cfRule>
  </conditionalFormatting>
  <conditionalFormatting sqref="D112">
    <cfRule type="cellIs" dxfId="1878" priority="58" operator="equal">
      <formula>"OUI"</formula>
    </cfRule>
    <cfRule type="cellIs" dxfId="1877" priority="57" operator="equal">
      <formula>"NON"</formula>
    </cfRule>
    <cfRule type="cellIs" dxfId="1876" priority="56" operator="equal">
      <formula>"Ne sait pas"</formula>
    </cfRule>
    <cfRule type="cellIs" dxfId="1875" priority="55" operator="equal">
      <formula>"Non concerné"</formula>
    </cfRule>
  </conditionalFormatting>
  <conditionalFormatting sqref="D115">
    <cfRule type="cellIs" dxfId="1874" priority="53" operator="equal">
      <formula>"NON"</formula>
    </cfRule>
    <cfRule type="cellIs" dxfId="1873" priority="54" operator="equal">
      <formula>"OUI"</formula>
    </cfRule>
    <cfRule type="cellIs" dxfId="1872" priority="51" operator="equal">
      <formula>"Non concerné"</formula>
    </cfRule>
    <cfRule type="cellIs" dxfId="1871" priority="52" operator="equal">
      <formula>"Ne sait pas"</formula>
    </cfRule>
  </conditionalFormatting>
  <conditionalFormatting sqref="D118:D120">
    <cfRule type="cellIs" dxfId="1870" priority="50" operator="equal">
      <formula>"OUI"</formula>
    </cfRule>
    <cfRule type="cellIs" dxfId="1869" priority="49" operator="equal">
      <formula>"NON"</formula>
    </cfRule>
    <cfRule type="cellIs" dxfId="1868" priority="48" operator="equal">
      <formula>"Ne sait pas"</formula>
    </cfRule>
    <cfRule type="cellIs" dxfId="1867" priority="47" operator="equal">
      <formula>"Non concerné"</formula>
    </cfRule>
  </conditionalFormatting>
  <conditionalFormatting sqref="D13:I18">
    <cfRule type="expression" dxfId="1866" priority="172">
      <formula>$P13="non_prescrit"</formula>
    </cfRule>
  </conditionalFormatting>
  <conditionalFormatting sqref="D21:I26">
    <cfRule type="expression" dxfId="1865" priority="168">
      <formula>$P21="non_prescrit"</formula>
    </cfRule>
  </conditionalFormatting>
  <conditionalFormatting sqref="D29:I35">
    <cfRule type="expression" dxfId="1864" priority="160">
      <formula>$P29="non_prescrit"</formula>
    </cfRule>
  </conditionalFormatting>
  <conditionalFormatting sqref="D38:I40">
    <cfRule type="expression" dxfId="1863" priority="157">
      <formula>$P38="non_prescrit"</formula>
    </cfRule>
  </conditionalFormatting>
  <conditionalFormatting sqref="D43:I44">
    <cfRule type="expression" dxfId="1862" priority="144">
      <formula>$P43="non_prescrit"</formula>
    </cfRule>
  </conditionalFormatting>
  <conditionalFormatting sqref="D47:I49">
    <cfRule type="expression" dxfId="1861" priority="136">
      <formula>$P47="non_prescrit"</formula>
    </cfRule>
  </conditionalFormatting>
  <conditionalFormatting sqref="D52:I53">
    <cfRule type="expression" dxfId="1860" priority="128">
      <formula>$P52="non_prescrit"</formula>
    </cfRule>
  </conditionalFormatting>
  <conditionalFormatting sqref="D56:I57">
    <cfRule type="expression" dxfId="1859" priority="120">
      <formula>$P56="non_prescrit"</formula>
    </cfRule>
  </conditionalFormatting>
  <conditionalFormatting sqref="D60:I61">
    <cfRule type="expression" dxfId="1858" priority="112">
      <formula>$P60="non_prescrit"</formula>
    </cfRule>
  </conditionalFormatting>
  <conditionalFormatting sqref="D65:I67">
    <cfRule type="expression" dxfId="1857" priority="104">
      <formula>$P65="non_prescrit"</formula>
    </cfRule>
  </conditionalFormatting>
  <conditionalFormatting sqref="D70:I70">
    <cfRule type="expression" dxfId="1856" priority="96">
      <formula>$P70="non_prescrit"</formula>
    </cfRule>
  </conditionalFormatting>
  <conditionalFormatting sqref="D73:I74">
    <cfRule type="expression" dxfId="1855" priority="88">
      <formula>$P73="non_prescrit"</formula>
    </cfRule>
  </conditionalFormatting>
  <conditionalFormatting sqref="E13:F18">
    <cfRule type="expression" dxfId="1854" priority="171">
      <formula>$Q13="pas_modification"</formula>
    </cfRule>
  </conditionalFormatting>
  <conditionalFormatting sqref="E21:F26">
    <cfRule type="expression" dxfId="1853" priority="167">
      <formula>$Q21="pas_modification"</formula>
    </cfRule>
  </conditionalFormatting>
  <conditionalFormatting sqref="E29:F35">
    <cfRule type="expression" dxfId="1852" priority="159">
      <formula>$Q29="pas_modification"</formula>
    </cfRule>
  </conditionalFormatting>
  <conditionalFormatting sqref="E38:F40">
    <cfRule type="expression" dxfId="1851" priority="151">
      <formula>$Q38="pas_modification"</formula>
    </cfRule>
  </conditionalFormatting>
  <conditionalFormatting sqref="E43:F44">
    <cfRule type="expression" dxfId="1850" priority="143">
      <formula>$Q43="pas_modification"</formula>
    </cfRule>
  </conditionalFormatting>
  <conditionalFormatting sqref="E47:F49">
    <cfRule type="expression" dxfId="1849" priority="135">
      <formula>$Q47="pas_modification"</formula>
    </cfRule>
  </conditionalFormatting>
  <conditionalFormatting sqref="E52:F53">
    <cfRule type="expression" dxfId="1848" priority="127">
      <formula>$Q52="pas_modification"</formula>
    </cfRule>
  </conditionalFormatting>
  <conditionalFormatting sqref="E56:F57">
    <cfRule type="expression" dxfId="1847" priority="119">
      <formula>$Q56="pas_modification"</formula>
    </cfRule>
  </conditionalFormatting>
  <conditionalFormatting sqref="E60:F61">
    <cfRule type="expression" dxfId="1846" priority="111">
      <formula>$Q60="pas_modification"</formula>
    </cfRule>
  </conditionalFormatting>
  <conditionalFormatting sqref="E65:F67">
    <cfRule type="expression" dxfId="1845" priority="103">
      <formula>$Q65="pas_modification"</formula>
    </cfRule>
  </conditionalFormatting>
  <conditionalFormatting sqref="E70:F70">
    <cfRule type="expression" dxfId="1844" priority="95">
      <formula>$Q70="pas_modification"</formula>
    </cfRule>
  </conditionalFormatting>
  <conditionalFormatting sqref="E73:F74">
    <cfRule type="expression" dxfId="1843" priority="87">
      <formula>$Q73="pas_modification"</formula>
    </cfRule>
  </conditionalFormatting>
  <conditionalFormatting sqref="E7:G7">
    <cfRule type="cellIs" dxfId="1842" priority="1" operator="equal">
      <formula>"ERREUR : nombre médicaments prescrits &gt; nb MIPA"</formula>
    </cfRule>
  </conditionalFormatting>
  <conditionalFormatting sqref="E84:I89">
    <cfRule type="expression" dxfId="1841" priority="32">
      <formula>$P84="non_omi"</formula>
    </cfRule>
  </conditionalFormatting>
  <conditionalFormatting sqref="E92:I92">
    <cfRule type="expression" dxfId="1840" priority="36">
      <formula>$P92="non_omi"</formula>
    </cfRule>
  </conditionalFormatting>
  <conditionalFormatting sqref="E95:I96">
    <cfRule type="expression" dxfId="1839" priority="28">
      <formula>$P95="non_omi"</formula>
    </cfRule>
  </conditionalFormatting>
  <conditionalFormatting sqref="E99:I99">
    <cfRule type="expression" dxfId="1838" priority="24">
      <formula>$P99="non_omi"</formula>
    </cfRule>
  </conditionalFormatting>
  <conditionalFormatting sqref="E102:I103">
    <cfRule type="expression" dxfId="1837" priority="20">
      <formula>$P102="non_omi"</formula>
    </cfRule>
  </conditionalFormatting>
  <conditionalFormatting sqref="E106:I109">
    <cfRule type="expression" dxfId="1836" priority="16">
      <formula>$P106="non_omi"</formula>
    </cfRule>
  </conditionalFormatting>
  <conditionalFormatting sqref="E112:I112">
    <cfRule type="expression" dxfId="1835" priority="12">
      <formula>$P112="non_omi"</formula>
    </cfRule>
  </conditionalFormatting>
  <conditionalFormatting sqref="E115:I115">
    <cfRule type="expression" dxfId="1834" priority="8">
      <formula>$P115="non_omi"</formula>
    </cfRule>
  </conditionalFormatting>
  <conditionalFormatting sqref="E118:I120">
    <cfRule type="expression" dxfId="1833" priority="4">
      <formula>$P118="non_omi"</formula>
    </cfRule>
  </conditionalFormatting>
  <conditionalFormatting sqref="G13:G18">
    <cfRule type="expression" dxfId="1832" priority="170">
      <formula>$R13="pas_justification"</formula>
    </cfRule>
  </conditionalFormatting>
  <conditionalFormatting sqref="G21:G26">
    <cfRule type="expression" dxfId="1831" priority="166">
      <formula>$R21="pas_justification"</formula>
    </cfRule>
  </conditionalFormatting>
  <conditionalFormatting sqref="G29:G35">
    <cfRule type="expression" dxfId="1830" priority="158">
      <formula>$R29="pas_justification"</formula>
    </cfRule>
  </conditionalFormatting>
  <conditionalFormatting sqref="G38:G40">
    <cfRule type="expression" dxfId="1829" priority="150">
      <formula>$R38="pas_justification"</formula>
    </cfRule>
  </conditionalFormatting>
  <conditionalFormatting sqref="G43:G44">
    <cfRule type="expression" dxfId="1828" priority="142">
      <formula>$R43="pas_justification"</formula>
    </cfRule>
  </conditionalFormatting>
  <conditionalFormatting sqref="G47:G49">
    <cfRule type="expression" dxfId="1827" priority="134">
      <formula>$R47="pas_justification"</formula>
    </cfRule>
  </conditionalFormatting>
  <conditionalFormatting sqref="G52:G53">
    <cfRule type="expression" dxfId="1826" priority="126">
      <formula>$R52="pas_justification"</formula>
    </cfRule>
  </conditionalFormatting>
  <conditionalFormatting sqref="G56:G57">
    <cfRule type="expression" dxfId="1825" priority="118">
      <formula>$R56="pas_justification"</formula>
    </cfRule>
  </conditionalFormatting>
  <conditionalFormatting sqref="G60:G61">
    <cfRule type="expression" dxfId="1824" priority="110">
      <formula>$R60="pas_justification"</formula>
    </cfRule>
  </conditionalFormatting>
  <conditionalFormatting sqref="G65:G67">
    <cfRule type="expression" dxfId="1823" priority="102">
      <formula>$R65="pas_justification"</formula>
    </cfRule>
  </conditionalFormatting>
  <conditionalFormatting sqref="G70">
    <cfRule type="expression" dxfId="1822" priority="94">
      <formula>$R70="pas_justification"</formula>
    </cfRule>
  </conditionalFormatting>
  <conditionalFormatting sqref="G73:G74">
    <cfRule type="expression" dxfId="1821" priority="86">
      <formula>$R73="pas_justification"</formula>
    </cfRule>
  </conditionalFormatting>
  <conditionalFormatting sqref="G84:G89">
    <cfRule type="expression" dxfId="1820" priority="46">
      <formula>$Q84="pas_justification_omi"</formula>
    </cfRule>
  </conditionalFormatting>
  <conditionalFormatting sqref="G92">
    <cfRule type="expression" dxfId="1819" priority="45">
      <formula>$Q92="pas_justification_omi"</formula>
    </cfRule>
  </conditionalFormatting>
  <conditionalFormatting sqref="G95:G96">
    <cfRule type="expression" dxfId="1818" priority="44">
      <formula>$Q95="pas_justification_omi"</formula>
    </cfRule>
  </conditionalFormatting>
  <conditionalFormatting sqref="G99">
    <cfRule type="expression" dxfId="1817" priority="43">
      <formula>$Q99="pas_justification_omi"</formula>
    </cfRule>
  </conditionalFormatting>
  <conditionalFormatting sqref="G102:G103">
    <cfRule type="expression" dxfId="1816" priority="42">
      <formula>$Q102="pas_justification_omi"</formula>
    </cfRule>
  </conditionalFormatting>
  <conditionalFormatting sqref="G106:G109">
    <cfRule type="expression" dxfId="1815" priority="41">
      <formula>$Q106="pas_justification_omi"</formula>
    </cfRule>
  </conditionalFormatting>
  <conditionalFormatting sqref="G112">
    <cfRule type="expression" dxfId="1814" priority="40">
      <formula>$Q112="pas_justification_omi"</formula>
    </cfRule>
  </conditionalFormatting>
  <conditionalFormatting sqref="G115">
    <cfRule type="expression" dxfId="1813" priority="39">
      <formula>$Q115="pas_justification_omi"</formula>
    </cfRule>
  </conditionalFormatting>
  <conditionalFormatting sqref="G118:G120">
    <cfRule type="expression" dxfId="1812" priority="38">
      <formula>$Q118="pas_justification_omi"</formula>
    </cfRule>
  </conditionalFormatting>
  <conditionalFormatting sqref="H13:H18">
    <cfRule type="expression" dxfId="1811" priority="173">
      <formula>$Q13="pas_modification"</formula>
    </cfRule>
  </conditionalFormatting>
  <conditionalFormatting sqref="H13:H40 H42:H61">
    <cfRule type="cellIs" dxfId="1810" priority="84" operator="equal">
      <formula>"Refusée"</formula>
    </cfRule>
  </conditionalFormatting>
  <conditionalFormatting sqref="H13:H40 H42:H74">
    <cfRule type="cellIs" dxfId="1809" priority="85" operator="equal">
      <formula>"Acceptée"</formula>
    </cfRule>
    <cfRule type="cellIs" dxfId="1808" priority="83" operator="equal">
      <formula>"NSP"</formula>
    </cfRule>
  </conditionalFormatting>
  <conditionalFormatting sqref="H21:H26">
    <cfRule type="expression" dxfId="1807" priority="169">
      <formula>$Q21="pas_modification"</formula>
    </cfRule>
  </conditionalFormatting>
  <conditionalFormatting sqref="H29:H35">
    <cfRule type="expression" dxfId="1806" priority="161">
      <formula>$Q29="pas_modification"</formula>
    </cfRule>
  </conditionalFormatting>
  <conditionalFormatting sqref="H38:H40">
    <cfRule type="expression" dxfId="1805" priority="152">
      <formula>$Q38="pas_modification"</formula>
    </cfRule>
  </conditionalFormatting>
  <conditionalFormatting sqref="H43:H44">
    <cfRule type="expression" dxfId="1804" priority="145">
      <formula>$Q43="pas_modification"</formula>
    </cfRule>
  </conditionalFormatting>
  <conditionalFormatting sqref="H47:H49">
    <cfRule type="expression" dxfId="1803" priority="137">
      <formula>$Q47="pas_modification"</formula>
    </cfRule>
  </conditionalFormatting>
  <conditionalFormatting sqref="H52:H53">
    <cfRule type="expression" dxfId="1802" priority="129">
      <formula>$Q52="pas_modification"</formula>
    </cfRule>
  </conditionalFormatting>
  <conditionalFormatting sqref="H56:H57">
    <cfRule type="expression" dxfId="1801" priority="121">
      <formula>$Q56="pas_modification"</formula>
    </cfRule>
  </conditionalFormatting>
  <conditionalFormatting sqref="H60:H61">
    <cfRule type="expression" dxfId="1800" priority="113">
      <formula>$Q60="pas_modification"</formula>
    </cfRule>
  </conditionalFormatting>
  <conditionalFormatting sqref="H65:H67">
    <cfRule type="expression" dxfId="1799" priority="105">
      <formula>$Q65="pas_modification"</formula>
    </cfRule>
  </conditionalFormatting>
  <conditionalFormatting sqref="H70">
    <cfRule type="expression" dxfId="1798" priority="97">
      <formula>$Q70="pas_modification"</formula>
    </cfRule>
  </conditionalFormatting>
  <conditionalFormatting sqref="H73:H74">
    <cfRule type="expression" dxfId="1797" priority="89">
      <formula>$Q73="pas_modification"</formula>
    </cfRule>
  </conditionalFormatting>
  <conditionalFormatting sqref="H84:H89">
    <cfRule type="cellIs" dxfId="1796" priority="30" operator="equal">
      <formula>"Refusée"</formula>
    </cfRule>
    <cfRule type="cellIs" dxfId="1795" priority="31" operator="equal">
      <formula>"Acceptée"</formula>
    </cfRule>
  </conditionalFormatting>
  <conditionalFormatting sqref="H92">
    <cfRule type="cellIs" dxfId="1794" priority="34" operator="equal">
      <formula>"Refusée"</formula>
    </cfRule>
    <cfRule type="cellIs" dxfId="1793" priority="35" operator="equal">
      <formula>"Acceptée"</formula>
    </cfRule>
  </conditionalFormatting>
  <conditionalFormatting sqref="H95:H96">
    <cfRule type="cellIs" dxfId="1792" priority="26" operator="equal">
      <formula>"Refusée"</formula>
    </cfRule>
    <cfRule type="cellIs" dxfId="1791" priority="27" operator="equal">
      <formula>"Acceptée"</formula>
    </cfRule>
  </conditionalFormatting>
  <conditionalFormatting sqref="H99">
    <cfRule type="cellIs" dxfId="1790" priority="22" operator="equal">
      <formula>"Refusée"</formula>
    </cfRule>
    <cfRule type="cellIs" dxfId="1789" priority="23" operator="equal">
      <formula>"Acceptée"</formula>
    </cfRule>
  </conditionalFormatting>
  <conditionalFormatting sqref="H102:H103">
    <cfRule type="cellIs" dxfId="1788" priority="18" operator="equal">
      <formula>"Refusée"</formula>
    </cfRule>
    <cfRule type="cellIs" dxfId="1787" priority="19" operator="equal">
      <formula>"Acceptée"</formula>
    </cfRule>
  </conditionalFormatting>
  <conditionalFormatting sqref="H106:H109">
    <cfRule type="cellIs" dxfId="1786" priority="14" operator="equal">
      <formula>"Refusée"</formula>
    </cfRule>
    <cfRule type="cellIs" dxfId="1785" priority="15" operator="equal">
      <formula>"Acceptée"</formula>
    </cfRule>
  </conditionalFormatting>
  <conditionalFormatting sqref="H112">
    <cfRule type="cellIs" dxfId="1784" priority="11" operator="equal">
      <formula>"Acceptée"</formula>
    </cfRule>
    <cfRule type="cellIs" dxfId="1783" priority="10" operator="equal">
      <formula>"Refusée"</formula>
    </cfRule>
  </conditionalFormatting>
  <conditionalFormatting sqref="H115">
    <cfRule type="cellIs" dxfId="1782" priority="7" operator="equal">
      <formula>"Acceptée"</formula>
    </cfRule>
    <cfRule type="cellIs" dxfId="1781" priority="6" operator="equal">
      <formula>"Refusée"</formula>
    </cfRule>
  </conditionalFormatting>
  <conditionalFormatting sqref="H118:H120">
    <cfRule type="cellIs" dxfId="1780" priority="3" operator="equal">
      <formula>"Acceptée"</formula>
    </cfRule>
    <cfRule type="cellIs" dxfId="1779" priority="2" operator="equal">
      <formula>"Refusée"</formula>
    </cfRule>
  </conditionalFormatting>
  <conditionalFormatting sqref="H84:I89">
    <cfRule type="expression" dxfId="1778" priority="33">
      <formula>$R84="pas_proposition_omi"</formula>
    </cfRule>
  </conditionalFormatting>
  <conditionalFormatting sqref="H92:I92">
    <cfRule type="expression" dxfId="1777" priority="37">
      <formula>$R92="pas_proposition_omi"</formula>
    </cfRule>
  </conditionalFormatting>
  <conditionalFormatting sqref="H95:I96">
    <cfRule type="expression" dxfId="1776" priority="29">
      <formula>$R95="pas_proposition_omi"</formula>
    </cfRule>
  </conditionalFormatting>
  <conditionalFormatting sqref="H99:I99">
    <cfRule type="expression" dxfId="1775" priority="25">
      <formula>$R99="pas_proposition_omi"</formula>
    </cfRule>
  </conditionalFormatting>
  <conditionalFormatting sqref="H102:I103">
    <cfRule type="expression" dxfId="1774" priority="21">
      <formula>$R102="pas_proposition_omi"</formula>
    </cfRule>
  </conditionalFormatting>
  <conditionalFormatting sqref="H106:I109">
    <cfRule type="expression" dxfId="1773" priority="17">
      <formula>$R106="pas_proposition_omi"</formula>
    </cfRule>
  </conditionalFormatting>
  <conditionalFormatting sqref="H112:I112">
    <cfRule type="expression" dxfId="1772" priority="13">
      <formula>$R112="pas_proposition_omi"</formula>
    </cfRule>
  </conditionalFormatting>
  <conditionalFormatting sqref="H115:I115">
    <cfRule type="expression" dxfId="1771" priority="9">
      <formula>$R115="pas_proposition_omi"</formula>
    </cfRule>
  </conditionalFormatting>
  <conditionalFormatting sqref="H118:I120">
    <cfRule type="expression" dxfId="1770"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633F0E36-C90A-486B-A6CF-850745D71A1E}">
      <formula1>64</formula1>
      <formula2>150</formula2>
    </dataValidation>
    <dataValidation type="list" allowBlank="1" showInputMessage="1" showErrorMessage="1" sqref="D13" xr:uid="{ACD96716-FCD2-4401-9EA7-C1BCB2D5B5EC}">
      <formula1>INDIRECT($P$13)</formula1>
    </dataValidation>
    <dataValidation type="list" allowBlank="1" showInputMessage="1" showErrorMessage="1" sqref="E13" xr:uid="{B69DA914-D5E1-4EBC-9FFD-58D7E06A1004}">
      <formula1>INDIRECT($Q$13)</formula1>
    </dataValidation>
    <dataValidation type="list" allowBlank="1" showInputMessage="1" showErrorMessage="1" sqref="G13" xr:uid="{A206BC34-4F92-497E-A071-284FA948E647}">
      <formula1>INDIRECT($R$13)</formula1>
    </dataValidation>
    <dataValidation type="list" allowBlank="1" showInputMessage="1" showErrorMessage="1" sqref="H13" xr:uid="{8A6386E0-07D0-40AC-A85F-F8C0563E1B7A}">
      <formula1>INDIRECT($S$13)</formula1>
    </dataValidation>
    <dataValidation type="whole" allowBlank="1" showInputMessage="1" showErrorMessage="1" errorTitle="Chiffre uniquement" error="Saisir une valeur en chiffre/nombre (pas de texte)" sqref="G4 G6" xr:uid="{F22ADEA7-8D6A-4C03-8084-6E773C88E153}">
      <formula1>0</formula1>
      <formula2>100</formula2>
    </dataValidation>
    <dataValidation type="textLength" allowBlank="1" showInputMessage="1" showErrorMessage="1" sqref="G5" xr:uid="{BED2B64F-AD5F-4005-8ED7-2221CEB6E989}">
      <formula1>0</formula1>
      <formula2>0</formula2>
    </dataValidation>
    <dataValidation type="list" allowBlank="1" showInputMessage="1" showErrorMessage="1" sqref="D21" xr:uid="{045E73D0-4C57-4B4D-A606-3F44FAC458F2}">
      <formula1>INDIRECT($P$21)</formula1>
    </dataValidation>
    <dataValidation type="list" allowBlank="1" showInputMessage="1" showErrorMessage="1" sqref="E21" xr:uid="{DA50D711-2851-45EE-9120-1F0F340C13B2}">
      <formula1>INDIRECT($Q$21)</formula1>
    </dataValidation>
    <dataValidation type="list" allowBlank="1" showInputMessage="1" showErrorMessage="1" sqref="G21" xr:uid="{B5E9F3A0-D188-4688-BD70-0327C35B3045}">
      <formula1>INDIRECT($R$21)</formula1>
    </dataValidation>
    <dataValidation type="list" allowBlank="1" showInputMessage="1" showErrorMessage="1" sqref="H21" xr:uid="{8FE90AAA-BC81-418F-B155-FBEF8F4EDABD}">
      <formula1>INDIRECT($S$21)</formula1>
    </dataValidation>
    <dataValidation type="list" allowBlank="1" showInputMessage="1" showErrorMessage="1" sqref="D22" xr:uid="{2D6B4258-F2DE-4136-A02C-5A480C3FD0BD}">
      <formula1>INDIRECT($P$22)</formula1>
    </dataValidation>
    <dataValidation type="list" allowBlank="1" showInputMessage="1" showErrorMessage="1" sqref="E22" xr:uid="{B823520C-EBCE-43CF-BE51-C9F1D3E76105}">
      <formula1>INDIRECT($Q$22)</formula1>
    </dataValidation>
    <dataValidation type="list" allowBlank="1" showInputMessage="1" showErrorMessage="1" sqref="G22" xr:uid="{63A1FC45-E566-46F5-8DD5-5DB6383E78B9}">
      <formula1>INDIRECT($R$22)</formula1>
    </dataValidation>
    <dataValidation type="list" allowBlank="1" showInputMessage="1" showErrorMessage="1" sqref="H22" xr:uid="{5FCDAE62-A6EE-436A-B62F-7CB9D1659C57}">
      <formula1>INDIRECT($S$22)</formula1>
    </dataValidation>
    <dataValidation type="list" allowBlank="1" showInputMessage="1" showErrorMessage="1" sqref="D23" xr:uid="{8EFE8BD2-166B-4FF8-AC6D-9822EFB0817B}">
      <formula1>INDIRECT($P$23)</formula1>
    </dataValidation>
    <dataValidation type="list" allowBlank="1" showInputMessage="1" showErrorMessage="1" sqref="E23" xr:uid="{25C8A06E-4B7B-4CD3-A42B-E408A4CBD4A7}">
      <formula1>INDIRECT($Q$23)</formula1>
    </dataValidation>
    <dataValidation type="list" allowBlank="1" showInputMessage="1" showErrorMessage="1" sqref="G23" xr:uid="{A8B4E066-AB06-41E9-97E6-991A2ECD6922}">
      <formula1>INDIRECT($R$23)</formula1>
    </dataValidation>
    <dataValidation type="list" allowBlank="1" showInputMessage="1" showErrorMessage="1" sqref="H23" xr:uid="{C20AD0D7-5C82-4AE3-AF4D-13FC2CF69DF7}">
      <formula1>INDIRECT($S$23)</formula1>
    </dataValidation>
    <dataValidation type="list" allowBlank="1" showInputMessage="1" showErrorMessage="1" sqref="D24" xr:uid="{5226BBAE-61CE-4F73-B752-FC9C692E8236}">
      <formula1>INDIRECT($P$24)</formula1>
    </dataValidation>
    <dataValidation type="list" allowBlank="1" showInputMessage="1" showErrorMessage="1" sqref="E24" xr:uid="{76D236D2-C0AD-40BA-9945-5467D55727B7}">
      <formula1>INDIRECT($Q$24)</formula1>
    </dataValidation>
    <dataValidation type="list" allowBlank="1" showInputMessage="1" showErrorMessage="1" sqref="G24" xr:uid="{BA118EBF-028A-4064-B2FD-A993F4D6A089}">
      <formula1>INDIRECT($R$24)</formula1>
    </dataValidation>
    <dataValidation type="list" allowBlank="1" showInputMessage="1" showErrorMessage="1" sqref="H24" xr:uid="{C07C9130-F141-4ED0-90FF-C7ECE3788D64}">
      <formula1>INDIRECT($S$24)</formula1>
    </dataValidation>
    <dataValidation type="list" allowBlank="1" showInputMessage="1" showErrorMessage="1" sqref="D25" xr:uid="{AA18CA8E-3FBB-48FD-A126-92676831BA38}">
      <formula1>INDIRECT($P$25)</formula1>
    </dataValidation>
    <dataValidation type="list" allowBlank="1" showInputMessage="1" showErrorMessage="1" sqref="E25" xr:uid="{A040E390-833A-4E80-93C4-BA8EA24A9099}">
      <formula1>INDIRECT($Q$25)</formula1>
    </dataValidation>
    <dataValidation type="list" allowBlank="1" showInputMessage="1" showErrorMessage="1" sqref="G25" xr:uid="{B2834100-6AF5-441C-B55C-E34D73268C79}">
      <formula1>INDIRECT($R$25)</formula1>
    </dataValidation>
    <dataValidation type="list" allowBlank="1" showInputMessage="1" showErrorMessage="1" sqref="H25" xr:uid="{8D3E37F7-F816-445D-8C87-AE5FA144087A}">
      <formula1>INDIRECT($S$25)</formula1>
    </dataValidation>
    <dataValidation type="list" allowBlank="1" showInputMessage="1" showErrorMessage="1" sqref="D26" xr:uid="{D666449D-55BE-4A49-8B2B-2E9C89DAFDFF}">
      <formula1>INDIRECT($P$26)</formula1>
    </dataValidation>
    <dataValidation type="list" allowBlank="1" showInputMessage="1" showErrorMessage="1" sqref="E26" xr:uid="{FA083E33-B116-4A7F-8014-EF4FA854DC42}">
      <formula1>INDIRECT($Q$26)</formula1>
    </dataValidation>
    <dataValidation type="list" allowBlank="1" showInputMessage="1" showErrorMessage="1" sqref="G26" xr:uid="{3F493BC5-5698-486C-B8BD-8ED2C471F6E3}">
      <formula1>INDIRECT($R$26)</formula1>
    </dataValidation>
    <dataValidation type="list" allowBlank="1" showInputMessage="1" showErrorMessage="1" sqref="H26" xr:uid="{880CA85D-A7A4-40E7-B8CE-260A088DFD8C}">
      <formula1>INDIRECT($S$26)</formula1>
    </dataValidation>
    <dataValidation type="list" allowBlank="1" showInputMessage="1" showErrorMessage="1" sqref="D29" xr:uid="{C2286AEB-E069-44E5-A1D5-446752D5663F}">
      <formula1>INDIRECT($P$29)</formula1>
    </dataValidation>
    <dataValidation type="list" allowBlank="1" showInputMessage="1" showErrorMessage="1" sqref="E29" xr:uid="{0050291A-DC31-4871-B8F8-125334F6F6A2}">
      <formula1>INDIRECT($Q$29)</formula1>
    </dataValidation>
    <dataValidation type="list" allowBlank="1" showInputMessage="1" showErrorMessage="1" sqref="G29" xr:uid="{40F6DEC9-9521-4DC3-9F3B-ACB1A6EB9F36}">
      <formula1>INDIRECT($R$29)</formula1>
    </dataValidation>
    <dataValidation type="list" allowBlank="1" showInputMessage="1" showErrorMessage="1" sqref="H29" xr:uid="{34CCDB87-22D6-4E14-BDAC-72CE759CC14B}">
      <formula1>INDIRECT($S$29)</formula1>
    </dataValidation>
    <dataValidation type="list" allowBlank="1" showInputMessage="1" showErrorMessage="1" sqref="D30" xr:uid="{12C550ED-984F-4F04-AD06-730CA64517F5}">
      <formula1>INDIRECT($P$30)</formula1>
    </dataValidation>
    <dataValidation type="list" allowBlank="1" showInputMessage="1" showErrorMessage="1" sqref="E30" xr:uid="{81835DF6-BF63-4EF5-800F-17186AA7E5B0}">
      <formula1>INDIRECT($Q$30)</formula1>
    </dataValidation>
    <dataValidation type="list" allowBlank="1" showInputMessage="1" showErrorMessage="1" sqref="G30" xr:uid="{14254787-40ED-4604-B6F1-8DCD73BFD6F8}">
      <formula1>INDIRECT($R$30)</formula1>
    </dataValidation>
    <dataValidation type="list" allowBlank="1" showInputMessage="1" showErrorMessage="1" sqref="H30" xr:uid="{A41AF816-2E4F-47C8-BB2D-9BE924F6238E}">
      <formula1>INDIRECT($S$30)</formula1>
    </dataValidation>
    <dataValidation type="list" allowBlank="1" showInputMessage="1" showErrorMessage="1" sqref="D31" xr:uid="{D3BF156B-97E9-4D09-B3B3-4FAF5A1C9020}">
      <formula1>INDIRECT($P$31)</formula1>
    </dataValidation>
    <dataValidation type="list" allowBlank="1" showInputMessage="1" showErrorMessage="1" sqref="E31" xr:uid="{45571033-85CE-41E7-9845-71E27D8B7D07}">
      <formula1>INDIRECT($Q$31)</formula1>
    </dataValidation>
    <dataValidation type="list" allowBlank="1" showInputMessage="1" showErrorMessage="1" sqref="G31" xr:uid="{37342035-421C-45C2-91A0-1EAE68F3B331}">
      <formula1>INDIRECT($R$31)</formula1>
    </dataValidation>
    <dataValidation type="list" allowBlank="1" showInputMessage="1" showErrorMessage="1" sqref="H31" xr:uid="{EFE9AE01-1445-41CB-B972-AF91DC330F47}">
      <formula1>INDIRECT($S$31)</formula1>
    </dataValidation>
    <dataValidation type="list" allowBlank="1" showInputMessage="1" showErrorMessage="1" sqref="D32" xr:uid="{9CE3EE27-3A92-4E69-868E-222017413866}">
      <formula1>INDIRECT($P$32)</formula1>
    </dataValidation>
    <dataValidation type="list" allowBlank="1" showInputMessage="1" showErrorMessage="1" sqref="E32" xr:uid="{4371C023-6415-4798-8B83-0DFE27ADE159}">
      <formula1>INDIRECT($Q$32)</formula1>
    </dataValidation>
    <dataValidation type="list" allowBlank="1" showInputMessage="1" showErrorMessage="1" sqref="G32" xr:uid="{55952265-A6A4-43F7-9569-2A1A68A48592}">
      <formula1>INDIRECT($R$32)</formula1>
    </dataValidation>
    <dataValidation type="list" allowBlank="1" showInputMessage="1" showErrorMessage="1" sqref="H32" xr:uid="{394BCE94-D568-4C27-B6C1-25443E61AE3F}">
      <formula1>INDIRECT($S$32)</formula1>
    </dataValidation>
    <dataValidation type="list" allowBlank="1" showInputMessage="1" showErrorMessage="1" sqref="D33" xr:uid="{EB2714A2-AD6C-4323-AC06-84853988FE69}">
      <formula1>INDIRECT($P$33)</formula1>
    </dataValidation>
    <dataValidation type="list" allowBlank="1" showInputMessage="1" showErrorMessage="1" sqref="E33" xr:uid="{9EBB3947-2497-4A5F-B77C-43889950DE26}">
      <formula1>INDIRECT($Q$33)</formula1>
    </dataValidation>
    <dataValidation type="list" allowBlank="1" showInputMessage="1" showErrorMessage="1" sqref="G33" xr:uid="{21214AAC-5250-409D-AA1E-7EDA9A499FD9}">
      <formula1>INDIRECT($R$33)</formula1>
    </dataValidation>
    <dataValidation type="list" allowBlank="1" showInputMessage="1" showErrorMessage="1" sqref="H33" xr:uid="{66B91BE0-7292-4F3C-ADD2-D3195F35289D}">
      <formula1>INDIRECT($S$33)</formula1>
    </dataValidation>
    <dataValidation type="list" allowBlank="1" showInputMessage="1" showErrorMessage="1" sqref="D34" xr:uid="{833B4F53-6B35-46CD-9870-31908627EA68}">
      <formula1>INDIRECT($P$34)</formula1>
    </dataValidation>
    <dataValidation type="list" allowBlank="1" showInputMessage="1" showErrorMessage="1" sqref="E34" xr:uid="{3CEF054B-9318-42C4-8709-F1CC97C24AE4}">
      <formula1>INDIRECT($Q$34)</formula1>
    </dataValidation>
    <dataValidation type="list" allowBlank="1" showInputMessage="1" showErrorMessage="1" sqref="G34" xr:uid="{BA3D1C11-0DB9-4DF9-8ACC-B9B275829224}">
      <formula1>INDIRECT($R$34)</formula1>
    </dataValidation>
    <dataValidation type="list" allowBlank="1" showInputMessage="1" showErrorMessage="1" sqref="H34" xr:uid="{A0B22BF3-1F11-46AC-820F-3423D9ABF28B}">
      <formula1>INDIRECT($S$34)</formula1>
    </dataValidation>
    <dataValidation type="list" allowBlank="1" showInputMessage="1" showErrorMessage="1" sqref="D35" xr:uid="{64CE0F6C-FD36-4C0A-8CDC-74253B576602}">
      <formula1>INDIRECT($P$35)</formula1>
    </dataValidation>
    <dataValidation type="list" allowBlank="1" showInputMessage="1" showErrorMessage="1" sqref="E35" xr:uid="{6FDA568A-0EE5-4667-BD92-2C6571C9F080}">
      <formula1>INDIRECT($Q$35)</formula1>
    </dataValidation>
    <dataValidation type="list" allowBlank="1" showInputMessage="1" showErrorMessage="1" sqref="G35" xr:uid="{F28A3019-7141-44A0-9C3C-7D760992DBFD}">
      <formula1>INDIRECT($R$35)</formula1>
    </dataValidation>
    <dataValidation type="list" allowBlank="1" showInputMessage="1" showErrorMessage="1" sqref="H35" xr:uid="{01CE75B7-EBC9-4CBD-B12A-339B28820842}">
      <formula1>INDIRECT($S$35)</formula1>
    </dataValidation>
    <dataValidation type="list" allowBlank="1" showInputMessage="1" showErrorMessage="1" sqref="D38" xr:uid="{F087D6A6-F4D5-4ACF-8427-0FE17A1223F6}">
      <formula1>INDIRECT($P$38)</formula1>
    </dataValidation>
    <dataValidation type="list" allowBlank="1" showInputMessage="1" showErrorMessage="1" sqref="E38" xr:uid="{6D9C7D4D-BAD2-46DC-B41B-2F63BFE3BC27}">
      <formula1>INDIRECT($Q$38)</formula1>
    </dataValidation>
    <dataValidation type="list" allowBlank="1" showInputMessage="1" showErrorMessage="1" sqref="G38" xr:uid="{E299D339-7BC1-400B-97B6-68E4A4C67CC5}">
      <formula1>INDIRECT($R$38)</formula1>
    </dataValidation>
    <dataValidation type="list" allowBlank="1" showInputMessage="1" showErrorMessage="1" sqref="H38" xr:uid="{E212963F-42AD-4D30-B4F9-CD95186F8F75}">
      <formula1>INDIRECT($S$38)</formula1>
    </dataValidation>
    <dataValidation type="list" allowBlank="1" showInputMessage="1" showErrorMessage="1" sqref="D39" xr:uid="{792EA6B5-06ED-45EF-97A0-1B0629B23056}">
      <formula1>INDIRECT($P$39)</formula1>
    </dataValidation>
    <dataValidation type="list" allowBlank="1" showInputMessage="1" showErrorMessage="1" sqref="E39" xr:uid="{98E5A6F6-A4B8-4014-8782-73E9FCF8716B}">
      <formula1>INDIRECT($Q$39)</formula1>
    </dataValidation>
    <dataValidation type="list" allowBlank="1" showInputMessage="1" showErrorMessage="1" sqref="G39" xr:uid="{444F26CE-6403-422C-80D7-E907E5EE23E7}">
      <formula1>INDIRECT($R$39)</formula1>
    </dataValidation>
    <dataValidation type="list" allowBlank="1" showInputMessage="1" showErrorMessage="1" sqref="H39" xr:uid="{8BFC35CD-AB64-479B-ACA5-CEEF4F6909E2}">
      <formula1>INDIRECT($S$39)</formula1>
    </dataValidation>
    <dataValidation type="list" allowBlank="1" showInputMessage="1" showErrorMessage="1" sqref="D40" xr:uid="{FD333AB0-E844-4B2D-AD62-EB6EC128B9A7}">
      <formula1>INDIRECT($P$40)</formula1>
    </dataValidation>
    <dataValidation type="list" allowBlank="1" showInputMessage="1" showErrorMessage="1" sqref="E40" xr:uid="{89834631-75FF-4D60-9163-B1F314EBBFDC}">
      <formula1>INDIRECT($Q$40)</formula1>
    </dataValidation>
    <dataValidation type="list" allowBlank="1" showInputMessage="1" showErrorMessage="1" sqref="G40" xr:uid="{4740C16D-AF96-4623-86A8-514E6D5C2B53}">
      <formula1>INDIRECT($R$40)</formula1>
    </dataValidation>
    <dataValidation type="list" allowBlank="1" showInputMessage="1" showErrorMessage="1" sqref="H40" xr:uid="{3C0053D7-3B20-4F40-8D4A-CCE82E17E011}">
      <formula1>INDIRECT($S$40)</formula1>
    </dataValidation>
    <dataValidation type="list" allowBlank="1" showInputMessage="1" showErrorMessage="1" sqref="D43" xr:uid="{23029456-AEEB-4801-92E1-78867029A730}">
      <formula1>INDIRECT($P$43)</formula1>
    </dataValidation>
    <dataValidation type="list" allowBlank="1" showInputMessage="1" showErrorMessage="1" sqref="E43" xr:uid="{0DD7D7A7-7975-4011-82D7-207F55E35EA9}">
      <formula1>INDIRECT($Q$43)</formula1>
    </dataValidation>
    <dataValidation type="list" allowBlank="1" showInputMessage="1" showErrorMessage="1" sqref="G43" xr:uid="{FC0D4D13-5D01-4FB6-9261-9338A1C9E6B6}">
      <formula1>INDIRECT($R$43)</formula1>
    </dataValidation>
    <dataValidation type="list" allowBlank="1" showInputMessage="1" showErrorMessage="1" sqref="H43" xr:uid="{FE8728E6-1312-46EF-8DFD-9EBDEC6C472E}">
      <formula1>INDIRECT($S$43)</formula1>
    </dataValidation>
    <dataValidation type="list" allowBlank="1" showInputMessage="1" showErrorMessage="1" sqref="D44" xr:uid="{A9B2D4F9-696F-4532-AC11-AB89B0438BB6}">
      <formula1>INDIRECT($P$44)</formula1>
    </dataValidation>
    <dataValidation type="list" allowBlank="1" showInputMessage="1" showErrorMessage="1" sqref="E44" xr:uid="{85DE1C19-FC18-4D45-8D5A-B8CD78C4726D}">
      <formula1>INDIRECT($Q$44)</formula1>
    </dataValidation>
    <dataValidation type="list" allowBlank="1" showInputMessage="1" showErrorMessage="1" sqref="G44" xr:uid="{1EB6AE7F-6887-4F89-BE21-4665AEA2D8B2}">
      <formula1>INDIRECT($R$44)</formula1>
    </dataValidation>
    <dataValidation type="list" allowBlank="1" showInputMessage="1" showErrorMessage="1" sqref="H44" xr:uid="{D9D6D0B1-3E6F-4A64-9142-DFDEFBC4FD33}">
      <formula1>INDIRECT($S$44)</formula1>
    </dataValidation>
    <dataValidation type="list" allowBlank="1" showInputMessage="1" showErrorMessage="1" sqref="D47" xr:uid="{3D880480-3B3A-42A7-B4F8-8BCDC33132C4}">
      <formula1>INDIRECT($P$47)</formula1>
    </dataValidation>
    <dataValidation type="list" allowBlank="1" showInputMessage="1" showErrorMessage="1" sqref="E47" xr:uid="{77DE3DD7-FA6E-470D-8D0B-CD19AE4BA534}">
      <formula1>INDIRECT($Q$47)</formula1>
    </dataValidation>
    <dataValidation type="list" allowBlank="1" showInputMessage="1" showErrorMessage="1" sqref="G47" xr:uid="{46D116FD-B0A5-45DC-8DE6-A81F88DE305E}">
      <formula1>INDIRECT($R$47)</formula1>
    </dataValidation>
    <dataValidation type="list" allowBlank="1" showInputMessage="1" showErrorMessage="1" sqref="H47" xr:uid="{384DCD08-A191-4B09-8FAC-233547B91689}">
      <formula1>INDIRECT($S$47)</formula1>
    </dataValidation>
    <dataValidation type="list" allowBlank="1" showInputMessage="1" showErrorMessage="1" sqref="D48" xr:uid="{583A25FA-A36A-4753-B26A-B2CDF367A576}">
      <formula1>INDIRECT($P$48)</formula1>
    </dataValidation>
    <dataValidation type="list" allowBlank="1" showInputMessage="1" showErrorMessage="1" sqref="E48" xr:uid="{468958A9-D961-4A35-9BE7-539EDBA84E76}">
      <formula1>INDIRECT($Q$48)</formula1>
    </dataValidation>
    <dataValidation type="list" allowBlank="1" showInputMessage="1" showErrorMessage="1" sqref="G48" xr:uid="{3C965E43-8605-4135-9B03-F90DCA8ADFE2}">
      <formula1>INDIRECT($R$48)</formula1>
    </dataValidation>
    <dataValidation type="list" allowBlank="1" showInputMessage="1" showErrorMessage="1" sqref="H48" xr:uid="{776D29B6-097F-48D0-A75A-D97538B922D9}">
      <formula1>INDIRECT($S$48)</formula1>
    </dataValidation>
    <dataValidation type="list" allowBlank="1" showInputMessage="1" showErrorMessage="1" sqref="D49" xr:uid="{C0CF63BD-DF3D-479D-AB2C-0F4E6DEEB352}">
      <formula1>INDIRECT($P$49)</formula1>
    </dataValidation>
    <dataValidation type="list" allowBlank="1" showInputMessage="1" showErrorMessage="1" sqref="E49" xr:uid="{CD17016A-8676-4E90-80BD-012D8D3FE5D0}">
      <formula1>INDIRECT($Q$49)</formula1>
    </dataValidation>
    <dataValidation type="list" allowBlank="1" showInputMessage="1" showErrorMessage="1" sqref="G49" xr:uid="{3BF9165D-298E-44E2-BD62-698607753A0D}">
      <formula1>INDIRECT($R$49)</formula1>
    </dataValidation>
    <dataValidation type="list" allowBlank="1" showInputMessage="1" showErrorMessage="1" sqref="H49" xr:uid="{FF9EF64D-BBC1-4362-8F8F-668A67E252BA}">
      <formula1>INDIRECT($S$49)</formula1>
    </dataValidation>
    <dataValidation type="list" allowBlank="1" showInputMessage="1" showErrorMessage="1" sqref="D52" xr:uid="{C0400BE5-D2D2-44B5-A31E-0EA47E7ED4E0}">
      <formula1>INDIRECT($P$52)</formula1>
    </dataValidation>
    <dataValidation type="list" allowBlank="1" showInputMessage="1" showErrorMessage="1" sqref="E52" xr:uid="{0E1F00B5-01BF-43CA-B9B7-E65052CF3A84}">
      <formula1>INDIRECT($Q$52)</formula1>
    </dataValidation>
    <dataValidation type="list" allowBlank="1" showInputMessage="1" showErrorMessage="1" sqref="G52" xr:uid="{6AF5AE5C-515E-4B7C-BDCB-DDFA3B214AB1}">
      <formula1>INDIRECT($R$52)</formula1>
    </dataValidation>
    <dataValidation type="list" allowBlank="1" showInputMessage="1" showErrorMessage="1" sqref="H52" xr:uid="{01A8A33A-33F1-4D91-B487-9C5B307C5F07}">
      <formula1>INDIRECT($S$52)</formula1>
    </dataValidation>
    <dataValidation type="list" allowBlank="1" showInputMessage="1" showErrorMessage="1" sqref="D53" xr:uid="{160371AC-1EA6-444A-A408-40B467F4DB27}">
      <formula1>INDIRECT($P$53)</formula1>
    </dataValidation>
    <dataValidation type="list" allowBlank="1" showInputMessage="1" showErrorMessage="1" sqref="E53" xr:uid="{E7F707B7-2BC4-4953-8AF6-E974D345B535}">
      <formula1>INDIRECT($Q$53)</formula1>
    </dataValidation>
    <dataValidation type="list" allowBlank="1" showInputMessage="1" showErrorMessage="1" sqref="G53" xr:uid="{9FDE7BAA-8A48-4FE1-9122-106BE252B8B0}">
      <formula1>INDIRECT($R$53)</formula1>
    </dataValidation>
    <dataValidation type="list" allowBlank="1" showInputMessage="1" showErrorMessage="1" sqref="H53" xr:uid="{AC1EAD6C-5B16-415F-B0EB-F251CDA668A5}">
      <formula1>INDIRECT($S$53)</formula1>
    </dataValidation>
    <dataValidation type="list" allowBlank="1" showInputMessage="1" showErrorMessage="1" sqref="D56" xr:uid="{BE147CFE-FF8F-4AC4-872B-15C5266D5E91}">
      <formula1>INDIRECT($P$56)</formula1>
    </dataValidation>
    <dataValidation type="list" allowBlank="1" showInputMessage="1" showErrorMessage="1" sqref="E56" xr:uid="{F96F0B09-6ADD-4D35-8A73-34D3F0798B8A}">
      <formula1>INDIRECT($Q$56)</formula1>
    </dataValidation>
    <dataValidation type="list" allowBlank="1" showInputMessage="1" showErrorMessage="1" sqref="G56" xr:uid="{67090338-61ED-41CF-A2EC-3CA000A838A0}">
      <formula1>INDIRECT($R$56)</formula1>
    </dataValidation>
    <dataValidation type="list" allowBlank="1" showInputMessage="1" showErrorMessage="1" sqref="H56" xr:uid="{8E456DA1-0C98-4B47-BEEA-18406C5038F7}">
      <formula1>INDIRECT($S$56)</formula1>
    </dataValidation>
    <dataValidation type="list" allowBlank="1" showInputMessage="1" showErrorMessage="1" sqref="D57" xr:uid="{95E951F3-36A4-4A5F-B4CD-8EC0C4772302}">
      <formula1>INDIRECT($P$57)</formula1>
    </dataValidation>
    <dataValidation type="list" allowBlank="1" showInputMessage="1" showErrorMessage="1" sqref="E57" xr:uid="{9C64495B-89F0-4D64-AE21-276BA0059771}">
      <formula1>INDIRECT($Q$57)</formula1>
    </dataValidation>
    <dataValidation type="list" allowBlank="1" showInputMessage="1" showErrorMessage="1" sqref="G57" xr:uid="{2935FFA9-722D-4131-8CAB-A6AF9F6FD54A}">
      <formula1>INDIRECT($R$57)</formula1>
    </dataValidation>
    <dataValidation type="list" allowBlank="1" showInputMessage="1" showErrorMessage="1" sqref="H57" xr:uid="{0B7CDF72-A46E-4A3A-93E4-01F35A9DE511}">
      <formula1>INDIRECT($S$57)</formula1>
    </dataValidation>
    <dataValidation type="list" allowBlank="1" showInputMessage="1" showErrorMessage="1" sqref="D60" xr:uid="{B41E6343-990D-4848-98BC-C6EDD860A0FF}">
      <formula1>INDIRECT($P$60)</formula1>
    </dataValidation>
    <dataValidation type="list" allowBlank="1" showInputMessage="1" showErrorMessage="1" sqref="E60" xr:uid="{4EE83A57-B65F-46AA-B35C-253618375557}">
      <formula1>INDIRECT($Q$60)</formula1>
    </dataValidation>
    <dataValidation type="list" allowBlank="1" showInputMessage="1" showErrorMessage="1" sqref="G60" xr:uid="{CDDC54D0-48CC-4C42-A3E0-BA4BF817F116}">
      <formula1>INDIRECT($R$60)</formula1>
    </dataValidation>
    <dataValidation type="list" allowBlank="1" showInputMessage="1" showErrorMessage="1" sqref="H60" xr:uid="{26984064-DC4E-41DE-AD82-2795C4A2D474}">
      <formula1>INDIRECT($S$60)</formula1>
    </dataValidation>
    <dataValidation type="list" allowBlank="1" showInputMessage="1" showErrorMessage="1" sqref="D61" xr:uid="{1764D8B7-7E4E-4733-9174-939FF8859FE7}">
      <formula1>INDIRECT($P$61)</formula1>
    </dataValidation>
    <dataValidation type="list" allowBlank="1" showInputMessage="1" showErrorMessage="1" sqref="E61" xr:uid="{F9289E65-BD1F-4552-BFA3-E9B765ADECAE}">
      <formula1>INDIRECT($Q$61)</formula1>
    </dataValidation>
    <dataValidation type="list" allowBlank="1" showInputMessage="1" showErrorMessage="1" sqref="G61" xr:uid="{D61A0D0B-FB03-4102-8AED-CDE0F2B97B6C}">
      <formula1>INDIRECT($R$61)</formula1>
    </dataValidation>
    <dataValidation type="list" allowBlank="1" showInputMessage="1" showErrorMessage="1" sqref="H61" xr:uid="{9E751C14-1236-4C2F-B710-EDA3D8FCA9D5}">
      <formula1>INDIRECT($S$61)</formula1>
    </dataValidation>
    <dataValidation type="list" allowBlank="1" showInputMessage="1" showErrorMessage="1" sqref="D65" xr:uid="{BB3872B4-0798-4CD0-BA76-8FA8AD152DF2}">
      <formula1>INDIRECT($P$65)</formula1>
    </dataValidation>
    <dataValidation type="list" allowBlank="1" showInputMessage="1" showErrorMessage="1" sqref="E65" xr:uid="{40CA9816-9BF9-466C-8497-683D5DA9E307}">
      <formula1>INDIRECT($Q$65)</formula1>
    </dataValidation>
    <dataValidation type="list" allowBlank="1" showInputMessage="1" showErrorMessage="1" sqref="G65" xr:uid="{9BB47457-3354-4DFE-BD14-5B3BFFE62C63}">
      <formula1>INDIRECT($R$65)</formula1>
    </dataValidation>
    <dataValidation type="list" allowBlank="1" showInputMessage="1" showErrorMessage="1" sqref="H65" xr:uid="{C61E3CB9-C3F7-43AB-8924-E69309BEE06C}">
      <formula1>INDIRECT($S$65)</formula1>
    </dataValidation>
    <dataValidation type="list" allowBlank="1" showInputMessage="1" showErrorMessage="1" sqref="D66" xr:uid="{BD3754C6-3BA6-4BEA-8C61-B857B72CF2F1}">
      <formula1>INDIRECT($P$66)</formula1>
    </dataValidation>
    <dataValidation type="list" allowBlank="1" showInputMessage="1" showErrorMessage="1" sqref="E66" xr:uid="{F928111E-862F-41A5-AE5C-8A788059DFFA}">
      <formula1>INDIRECT($Q$66)</formula1>
    </dataValidation>
    <dataValidation type="list" allowBlank="1" showInputMessage="1" showErrorMessage="1" sqref="G66" xr:uid="{0E3E91E0-F0BA-472D-8BF1-644F64C77C1C}">
      <formula1>INDIRECT($R$66)</formula1>
    </dataValidation>
    <dataValidation type="list" allowBlank="1" showInputMessage="1" showErrorMessage="1" sqref="H66" xr:uid="{77F63FB0-AD83-4C09-8D50-FE1CACB1CB19}">
      <formula1>INDIRECT($S$66)</formula1>
    </dataValidation>
    <dataValidation type="list" allowBlank="1" showInputMessage="1" showErrorMessage="1" sqref="D67" xr:uid="{A4810F8D-F560-474B-AAA6-505F5F284A51}">
      <formula1>INDIRECT($P$67)</formula1>
    </dataValidation>
    <dataValidation type="list" allowBlank="1" showInputMessage="1" showErrorMessage="1" sqref="E67" xr:uid="{D38029B4-A611-4077-8F63-6ACAB31317C6}">
      <formula1>INDIRECT($Q$67)</formula1>
    </dataValidation>
    <dataValidation type="list" allowBlank="1" showInputMessage="1" showErrorMessage="1" sqref="G67" xr:uid="{53979919-C608-40F8-B478-9ECFE9C41901}">
      <formula1>INDIRECT($R$67)</formula1>
    </dataValidation>
    <dataValidation type="list" allowBlank="1" showInputMessage="1" showErrorMessage="1" sqref="H67" xr:uid="{3DCCB2AD-68A8-4FEC-B771-7896BF7F42E5}">
      <formula1>INDIRECT($S$67)</formula1>
    </dataValidation>
    <dataValidation type="list" allowBlank="1" showInputMessage="1" showErrorMessage="1" sqref="D70" xr:uid="{9E5D4B0A-C3F8-44D5-936A-58B890F01533}">
      <formula1>INDIRECT($P$70)</formula1>
    </dataValidation>
    <dataValidation type="list" allowBlank="1" showInputMessage="1" showErrorMessage="1" sqref="E70" xr:uid="{1834D815-878B-4EAC-8B95-5AF2FF77FF9D}">
      <formula1>INDIRECT($Q$70)</formula1>
    </dataValidation>
    <dataValidation type="list" allowBlank="1" showInputMessage="1" showErrorMessage="1" sqref="G70" xr:uid="{CB81A88B-B519-44D7-8B76-9982794913F4}">
      <formula1>INDIRECT($R$70)</formula1>
    </dataValidation>
    <dataValidation type="list" allowBlank="1" showInputMessage="1" showErrorMessage="1" sqref="H70" xr:uid="{A9EFAB22-F595-47D7-B577-430CB3D501C7}">
      <formula1>INDIRECT($S$70)</formula1>
    </dataValidation>
    <dataValidation type="list" allowBlank="1" showInputMessage="1" showErrorMessage="1" sqref="D73" xr:uid="{411E3632-A700-44CC-BBCE-BCA46E2AEFD5}">
      <formula1>INDIRECT($P$73)</formula1>
    </dataValidation>
    <dataValidation type="list" allowBlank="1" showInputMessage="1" showErrorMessage="1" sqref="E73" xr:uid="{3E4959BB-822F-49D7-942A-04E40AB93161}">
      <formula1>INDIRECT($Q$73)</formula1>
    </dataValidation>
    <dataValidation type="list" allowBlank="1" showInputMessage="1" showErrorMessage="1" sqref="G73" xr:uid="{5DEF2208-5B1F-405C-8508-816128F10574}">
      <formula1>INDIRECT($R$73)</formula1>
    </dataValidation>
    <dataValidation type="list" allowBlank="1" showInputMessage="1" showErrorMessage="1" sqref="H73" xr:uid="{632D387C-431B-4796-8098-813D34AF3103}">
      <formula1>INDIRECT($S$73)</formula1>
    </dataValidation>
    <dataValidation type="list" allowBlank="1" showInputMessage="1" showErrorMessage="1" sqref="D74" xr:uid="{D1748C43-7BF3-4DFB-9BD8-4B8C834CD546}">
      <formula1>INDIRECT($P$74)</formula1>
    </dataValidation>
    <dataValidation type="list" allowBlank="1" showInputMessage="1" showErrorMessage="1" sqref="E74" xr:uid="{E925A393-BC2D-42A8-864F-6348229DC4E4}">
      <formula1>INDIRECT($Q$74)</formula1>
    </dataValidation>
    <dataValidation type="list" allowBlank="1" showInputMessage="1" showErrorMessage="1" sqref="G74" xr:uid="{8A12A9FF-047B-4C0F-AC8C-2D6FE1C4DC20}">
      <formula1>INDIRECT($R$74)</formula1>
    </dataValidation>
    <dataValidation type="list" allowBlank="1" showInputMessage="1" showErrorMessage="1" sqref="H74" xr:uid="{A17E68AC-39BC-4090-B70A-51D4BE122535}">
      <formula1>INDIRECT($S$74)</formula1>
    </dataValidation>
    <dataValidation type="list" allowBlank="1" showInputMessage="1" showErrorMessage="1" sqref="D14" xr:uid="{1F682DC1-243D-4BC2-9D2C-77FFEFAC8396}">
      <formula1>INDIRECT($P$14)</formula1>
    </dataValidation>
    <dataValidation type="list" allowBlank="1" showInputMessage="1" showErrorMessage="1" sqref="E14" xr:uid="{C8CAD79C-3B5B-4A89-BF81-1DC7D904D100}">
      <formula1>INDIRECT($Q$14)</formula1>
    </dataValidation>
    <dataValidation type="list" allowBlank="1" showInputMessage="1" showErrorMessage="1" sqref="G14" xr:uid="{D78AE12B-AF5E-4BA6-A8B2-D24529E9E1D0}">
      <formula1>INDIRECT($R$14)</formula1>
    </dataValidation>
    <dataValidation type="list" allowBlank="1" showInputMessage="1" showErrorMessage="1" sqref="H14" xr:uid="{EB942ACC-4AEE-47F1-9CB7-D43EFD14432D}">
      <formula1>INDIRECT($S$14)</formula1>
    </dataValidation>
    <dataValidation type="list" allowBlank="1" showInputMessage="1" showErrorMessage="1" sqref="D15" xr:uid="{C6506C75-D2E9-48BE-9319-01FBE56F35D5}">
      <formula1>INDIRECT($P$15)</formula1>
    </dataValidation>
    <dataValidation type="list" allowBlank="1" showInputMessage="1" showErrorMessage="1" sqref="E15" xr:uid="{C6117568-19D5-4987-8E65-13C3F4B99E80}">
      <formula1>INDIRECT($Q$15)</formula1>
    </dataValidation>
    <dataValidation type="list" allowBlank="1" showInputMessage="1" showErrorMessage="1" sqref="G15" xr:uid="{E750BA94-2BB0-4916-89D0-BB6E0B5BF8BA}">
      <formula1>INDIRECT($R$15)</formula1>
    </dataValidation>
    <dataValidation type="list" allowBlank="1" showInputMessage="1" showErrorMessage="1" sqref="H15" xr:uid="{3EA9FC50-9AD4-48CF-8569-4768210A5E91}">
      <formula1>INDIRECT($S$15)</formula1>
    </dataValidation>
    <dataValidation type="list" allowBlank="1" showInputMessage="1" showErrorMessage="1" sqref="D16" xr:uid="{36F7B16E-4611-49E1-B5BA-D10D2B5A1A95}">
      <formula1>INDIRECT($P$16)</formula1>
    </dataValidation>
    <dataValidation type="list" allowBlank="1" showInputMessage="1" showErrorMessage="1" sqref="E16" xr:uid="{1250FFD2-D017-4225-977D-A723D0CBB359}">
      <formula1>INDIRECT($Q$16)</formula1>
    </dataValidation>
    <dataValidation type="list" allowBlank="1" showInputMessage="1" showErrorMessage="1" sqref="G16" xr:uid="{4EDFA0AC-121C-4326-B405-CBBB3EA48653}">
      <formula1>INDIRECT($R$16)</formula1>
    </dataValidation>
    <dataValidation type="list" allowBlank="1" showInputMessage="1" showErrorMessage="1" sqref="H16" xr:uid="{BAA26129-40DE-413B-A290-64A7A9AAF2B9}">
      <formula1>INDIRECT($S$16)</formula1>
    </dataValidation>
    <dataValidation type="list" allowBlank="1" showInputMessage="1" showErrorMessage="1" sqref="D17" xr:uid="{A29689F2-5092-485A-83D8-0859457C9DA0}">
      <formula1>INDIRECT($P$17)</formula1>
    </dataValidation>
    <dataValidation type="list" allowBlank="1" showInputMessage="1" showErrorMessage="1" sqref="E17" xr:uid="{674FAFB4-4C4D-44C0-A96C-381E2521DF39}">
      <formula1>INDIRECT($Q$17)</formula1>
    </dataValidation>
    <dataValidation type="list" allowBlank="1" showInputMessage="1" showErrorMessage="1" sqref="G17" xr:uid="{618CF5C1-0373-4804-A2B9-63039BB959B7}">
      <formula1>INDIRECT($R$17)</formula1>
    </dataValidation>
    <dataValidation type="list" allowBlank="1" showInputMessage="1" showErrorMessage="1" sqref="H17" xr:uid="{A8F56B63-2B28-4112-9E8C-274979FA9B86}">
      <formula1>INDIRECT($S$17)</formula1>
    </dataValidation>
    <dataValidation type="list" allowBlank="1" showInputMessage="1" showErrorMessage="1" sqref="D18" xr:uid="{51F17DBA-59B5-4B83-896E-26888D674117}">
      <formula1>INDIRECT($P$18)</formula1>
    </dataValidation>
    <dataValidation type="list" allowBlank="1" showInputMessage="1" showErrorMessage="1" sqref="E18" xr:uid="{FF668E0E-5DCD-453E-A31F-8FA225D8C641}">
      <formula1>INDIRECT($Q$18)</formula1>
    </dataValidation>
    <dataValidation type="list" allowBlank="1" showInputMessage="1" showErrorMessage="1" sqref="G18" xr:uid="{02EBE9AD-5AE9-4260-A17D-573578D0E58B}">
      <formula1>INDIRECT($R$18)</formula1>
    </dataValidation>
    <dataValidation type="list" allowBlank="1" showInputMessage="1" showErrorMessage="1" sqref="H18" xr:uid="{CDF49636-7D58-4321-9930-40D94BAF6CF4}">
      <formula1>INDIRECT($S$18)</formula1>
    </dataValidation>
    <dataValidation type="list" allowBlank="1" showInputMessage="1" sqref="E110:H110 E116:H116 E113:H114" xr:uid="{A06497DF-C729-4027-8C37-4661CE9F4E7E}">
      <formula1>$D$195</formula1>
    </dataValidation>
    <dataValidation type="list" allowBlank="1" showInputMessage="1" showErrorMessage="1" sqref="D116 D110 D113:D114" xr:uid="{D39CD17E-662F-4E9A-B94E-4EF1DF20BED7}">
      <formula1>$D$192:$D$195</formula1>
    </dataValidation>
    <dataValidation type="list" allowBlank="1" showInputMessage="1" showErrorMessage="1" sqref="G84:G89 G115 G92 G95:G96 G99 G102:G103 G106:G109 G112 G118:G120" xr:uid="{D591180A-9CA8-47D5-A18C-93CD9C828432}">
      <formula1>INDIRECT($Q84)</formula1>
    </dataValidation>
    <dataValidation type="list" allowBlank="1" showInputMessage="1" showErrorMessage="1" sqref="H92 H115 H84:H89 H95:H96 H99 H102:H103 H106:H109 H112 H118:H120" xr:uid="{5783FBAE-280D-4FE5-A5B4-4E4FA7931C4F}">
      <formula1>INDIRECT($R84)</formula1>
    </dataValidation>
    <dataValidation type="list" allowBlank="1" showInputMessage="1" showErrorMessage="1" sqref="E84:E89 E92 E95:E96 E99 E102:E103 E118:E120 E112 E115 E106:E109" xr:uid="{637D0389-77AE-45D5-97A1-F4FA51C137EF}">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C014E02-AD31-49E9-AD10-D31EF4A8ABFE}">
          <x14:formula1>
            <xm:f>'Menu déroulant'!$F$2:$F$5</xm:f>
          </x14:formula1>
          <xm:sqref>C60:C61 C56:C57 C43:C44 C21:C26 C29:C35 C47:C49 C52:C53 C65:C67 C70 C38:C40 C13:C18 C73:C74</xm:sqref>
        </x14:dataValidation>
        <x14:dataValidation type="list" allowBlank="1" showInputMessage="1" showErrorMessage="1" xr:uid="{5B2D7935-16A8-4BF2-806A-DEBB39D138C0}">
          <x14:formula1>
            <xm:f>'Menu déroulant'!$D$2:$D$3</xm:f>
          </x14:formula1>
          <xm:sqref>C6</xm:sqref>
        </x14:dataValidation>
        <x14:dataValidation type="list" allowBlank="1" showInputMessage="1" showErrorMessage="1" xr:uid="{8BEBCF60-57F9-457C-8031-0B9CD95808D3}">
          <x14:formula1>
            <xm:f>'Menu déroulant'!$E$2:$E$11</xm:f>
          </x14:formula1>
          <xm:sqref>C4</xm:sqref>
        </x14:dataValidation>
        <x14:dataValidation type="list" allowBlank="1" showInputMessage="1" showErrorMessage="1" xr:uid="{F2BE191D-30E5-4DCA-947E-9E5A9DDC98F7}">
          <x14:formula1>
            <xm:f>'Menu conditionnel'!$A$14:$A$17</xm:f>
          </x14:formula1>
          <xm:sqref>D84:D89 D92 D95:D96 D99 D102:D103 D106:D109 D112 D115 D118:D120</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C508A-DA41-4BC8-A0C5-0997B33E67CF}">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1061</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N°8</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fBxAU406fl18JRhpW+Ja5lDoYswQZKdXlSYoqgpn0Ku3aTDysGKfw7ov+O3lYVxfoJETXe5U8WiQ70NoQVd0eA==" saltValue="uDc7e7YTZm1c4apItT7wkQ=="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769" priority="176" operator="equal">
      <formula>"NON"</formula>
    </cfRule>
    <cfRule type="cellIs" dxfId="1768" priority="177" operator="equal">
      <formula>"OUI"</formula>
    </cfRule>
    <cfRule type="cellIs" dxfId="1767" priority="174" operator="equal">
      <formula>"Non concerné"</formula>
    </cfRule>
    <cfRule type="cellIs" dxfId="1766" priority="175" operator="equal">
      <formula>"Ne sait pas"</formula>
    </cfRule>
  </conditionalFormatting>
  <conditionalFormatting sqref="C29:C35">
    <cfRule type="cellIs" dxfId="1765" priority="165" operator="equal">
      <formula>"OUI"</formula>
    </cfRule>
    <cfRule type="cellIs" dxfId="1764" priority="164" operator="equal">
      <formula>"NON"</formula>
    </cfRule>
    <cfRule type="cellIs" dxfId="1763" priority="163" operator="equal">
      <formula>"Ne sait pas"</formula>
    </cfRule>
    <cfRule type="cellIs" dxfId="1762" priority="162" operator="equal">
      <formula>"Non concerné"</formula>
    </cfRule>
  </conditionalFormatting>
  <conditionalFormatting sqref="C38:C40">
    <cfRule type="cellIs" dxfId="1761" priority="156" operator="equal">
      <formula>"OUI"</formula>
    </cfRule>
    <cfRule type="cellIs" dxfId="1760" priority="154" operator="equal">
      <formula>"Ne sait pas"</formula>
    </cfRule>
    <cfRule type="cellIs" dxfId="1759" priority="153" operator="equal">
      <formula>"Non concerné"</formula>
    </cfRule>
    <cfRule type="cellIs" dxfId="1758" priority="155" operator="equal">
      <formula>"NON"</formula>
    </cfRule>
  </conditionalFormatting>
  <conditionalFormatting sqref="C43:C44">
    <cfRule type="cellIs" dxfId="1757" priority="149" operator="equal">
      <formula>"OUI"</formula>
    </cfRule>
    <cfRule type="cellIs" dxfId="1756" priority="148" operator="equal">
      <formula>"NON"</formula>
    </cfRule>
    <cfRule type="cellIs" dxfId="1755" priority="147" operator="equal">
      <formula>"Ne sait pas"</formula>
    </cfRule>
    <cfRule type="cellIs" dxfId="1754" priority="146" operator="equal">
      <formula>"Non concerné"</formula>
    </cfRule>
  </conditionalFormatting>
  <conditionalFormatting sqref="C47:C49">
    <cfRule type="cellIs" dxfId="1753" priority="140" operator="equal">
      <formula>"NON"</formula>
    </cfRule>
    <cfRule type="cellIs" dxfId="1752" priority="141" operator="equal">
      <formula>"OUI"</formula>
    </cfRule>
    <cfRule type="cellIs" dxfId="1751" priority="139" operator="equal">
      <formula>"Ne sait pas"</formula>
    </cfRule>
    <cfRule type="cellIs" dxfId="1750" priority="138" operator="equal">
      <formula>"Non concerné"</formula>
    </cfRule>
  </conditionalFormatting>
  <conditionalFormatting sqref="C52:C53">
    <cfRule type="cellIs" dxfId="1749" priority="132" operator="equal">
      <formula>"NON"</formula>
    </cfRule>
    <cfRule type="cellIs" dxfId="1748" priority="131" operator="equal">
      <formula>"Ne sait pas"</formula>
    </cfRule>
    <cfRule type="cellIs" dxfId="1747" priority="130" operator="equal">
      <formula>"Non concerné"</formula>
    </cfRule>
    <cfRule type="cellIs" dxfId="1746" priority="133" operator="equal">
      <formula>"OUI"</formula>
    </cfRule>
  </conditionalFormatting>
  <conditionalFormatting sqref="C56:C57">
    <cfRule type="cellIs" dxfId="1745" priority="125" operator="equal">
      <formula>"OUI"</formula>
    </cfRule>
    <cfRule type="cellIs" dxfId="1744" priority="124" operator="equal">
      <formula>"NON"</formula>
    </cfRule>
    <cfRule type="cellIs" dxfId="1743" priority="123" operator="equal">
      <formula>"Ne sait pas"</formula>
    </cfRule>
    <cfRule type="cellIs" dxfId="1742" priority="122" operator="equal">
      <formula>"Non concerné"</formula>
    </cfRule>
  </conditionalFormatting>
  <conditionalFormatting sqref="C60:C61">
    <cfRule type="cellIs" dxfId="1741" priority="114" operator="equal">
      <formula>"Non concerné"</formula>
    </cfRule>
    <cfRule type="cellIs" dxfId="1740" priority="115" operator="equal">
      <formula>"Ne sait pas"</formula>
    </cfRule>
    <cfRule type="cellIs" dxfId="1739" priority="116" operator="equal">
      <formula>"NON"</formula>
    </cfRule>
    <cfRule type="cellIs" dxfId="1738" priority="117" operator="equal">
      <formula>"OUI"</formula>
    </cfRule>
  </conditionalFormatting>
  <conditionalFormatting sqref="C65:C67">
    <cfRule type="cellIs" dxfId="1737" priority="107" operator="equal">
      <formula>"Ne sait pas"</formula>
    </cfRule>
    <cfRule type="cellIs" dxfId="1736" priority="106" operator="equal">
      <formula>"Non concerné"</formula>
    </cfRule>
    <cfRule type="cellIs" dxfId="1735" priority="109" operator="equal">
      <formula>"OUI"</formula>
    </cfRule>
    <cfRule type="cellIs" dxfId="1734" priority="108" operator="equal">
      <formula>"NON"</formula>
    </cfRule>
  </conditionalFormatting>
  <conditionalFormatting sqref="C70">
    <cfRule type="cellIs" dxfId="1733" priority="101" operator="equal">
      <formula>"OUI"</formula>
    </cfRule>
    <cfRule type="cellIs" dxfId="1732" priority="100" operator="equal">
      <formula>"NON"</formula>
    </cfRule>
    <cfRule type="cellIs" dxfId="1731" priority="99" operator="equal">
      <formula>"Ne sait pas"</formula>
    </cfRule>
    <cfRule type="cellIs" dxfId="1730" priority="98" operator="equal">
      <formula>"Non concerné"</formula>
    </cfRule>
  </conditionalFormatting>
  <conditionalFormatting sqref="C73:C74">
    <cfRule type="cellIs" dxfId="1729" priority="92" operator="equal">
      <formula>"NON"</formula>
    </cfRule>
    <cfRule type="cellIs" dxfId="1728" priority="91" operator="equal">
      <formula>"Ne sait pas"</formula>
    </cfRule>
    <cfRule type="cellIs" dxfId="1727" priority="93" operator="equal">
      <formula>"OUI"</formula>
    </cfRule>
    <cfRule type="cellIs" dxfId="1726" priority="90" operator="equal">
      <formula>"Non concerné"</formula>
    </cfRule>
  </conditionalFormatting>
  <conditionalFormatting sqref="D84:D89">
    <cfRule type="cellIs" dxfId="1725" priority="79" operator="equal">
      <formula>"Non concerné"</formula>
    </cfRule>
    <cfRule type="cellIs" dxfId="1724" priority="80" operator="equal">
      <formula>"Ne sait pas"</formula>
    </cfRule>
    <cfRule type="cellIs" dxfId="1723" priority="81" operator="equal">
      <formula>"NON"</formula>
    </cfRule>
    <cfRule type="cellIs" dxfId="1722" priority="82" operator="equal">
      <formula>"OUI"</formula>
    </cfRule>
  </conditionalFormatting>
  <conditionalFormatting sqref="D92">
    <cfRule type="cellIs" dxfId="1721" priority="75" operator="equal">
      <formula>"Non concerné"</formula>
    </cfRule>
    <cfRule type="cellIs" dxfId="1720" priority="77" operator="equal">
      <formula>"NON"</formula>
    </cfRule>
    <cfRule type="cellIs" dxfId="1719" priority="76" operator="equal">
      <formula>"Ne sait pas"</formula>
    </cfRule>
    <cfRule type="cellIs" dxfId="1718" priority="78" operator="equal">
      <formula>"OUI"</formula>
    </cfRule>
  </conditionalFormatting>
  <conditionalFormatting sqref="D95:D96">
    <cfRule type="cellIs" dxfId="1717" priority="72" operator="equal">
      <formula>"Ne sait pas"</formula>
    </cfRule>
    <cfRule type="cellIs" dxfId="1716" priority="74" operator="equal">
      <formula>"OUI"</formula>
    </cfRule>
    <cfRule type="cellIs" dxfId="1715" priority="73" operator="equal">
      <formula>"NON"</formula>
    </cfRule>
    <cfRule type="cellIs" dxfId="1714" priority="71" operator="equal">
      <formula>"Non concerné"</formula>
    </cfRule>
  </conditionalFormatting>
  <conditionalFormatting sqref="D99">
    <cfRule type="cellIs" dxfId="1713" priority="70" operator="equal">
      <formula>"OUI"</formula>
    </cfRule>
    <cfRule type="cellIs" dxfId="1712" priority="69" operator="equal">
      <formula>"NON"</formula>
    </cfRule>
    <cfRule type="cellIs" dxfId="1711" priority="68" operator="equal">
      <formula>"Ne sait pas"</formula>
    </cfRule>
    <cfRule type="cellIs" dxfId="1710" priority="67" operator="equal">
      <formula>"Non concerné"</formula>
    </cfRule>
  </conditionalFormatting>
  <conditionalFormatting sqref="D102:D103">
    <cfRule type="cellIs" dxfId="1709" priority="65" operator="equal">
      <formula>"NON"</formula>
    </cfRule>
    <cfRule type="cellIs" dxfId="1708" priority="66" operator="equal">
      <formula>"OUI"</formula>
    </cfRule>
    <cfRule type="cellIs" dxfId="1707" priority="63" operator="equal">
      <formula>"Non concerné"</formula>
    </cfRule>
    <cfRule type="cellIs" dxfId="1706" priority="64" operator="equal">
      <formula>"Ne sait pas"</formula>
    </cfRule>
  </conditionalFormatting>
  <conditionalFormatting sqref="D106:D109">
    <cfRule type="cellIs" dxfId="1705" priority="59" operator="equal">
      <formula>"Non concerné"</formula>
    </cfRule>
    <cfRule type="cellIs" dxfId="1704" priority="60" operator="equal">
      <formula>"Ne sait pas"</formula>
    </cfRule>
    <cfRule type="cellIs" dxfId="1703" priority="61" operator="equal">
      <formula>"NON"</formula>
    </cfRule>
    <cfRule type="cellIs" dxfId="1702" priority="62" operator="equal">
      <formula>"OUI"</formula>
    </cfRule>
  </conditionalFormatting>
  <conditionalFormatting sqref="D112">
    <cfRule type="cellIs" dxfId="1701" priority="58" operator="equal">
      <formula>"OUI"</formula>
    </cfRule>
    <cfRule type="cellIs" dxfId="1700" priority="57" operator="equal">
      <formula>"NON"</formula>
    </cfRule>
    <cfRule type="cellIs" dxfId="1699" priority="56" operator="equal">
      <formula>"Ne sait pas"</formula>
    </cfRule>
    <cfRule type="cellIs" dxfId="1698" priority="55" operator="equal">
      <formula>"Non concerné"</formula>
    </cfRule>
  </conditionalFormatting>
  <conditionalFormatting sqref="D115">
    <cfRule type="cellIs" dxfId="1697" priority="53" operator="equal">
      <formula>"NON"</formula>
    </cfRule>
    <cfRule type="cellIs" dxfId="1696" priority="54" operator="equal">
      <formula>"OUI"</formula>
    </cfRule>
    <cfRule type="cellIs" dxfId="1695" priority="51" operator="equal">
      <formula>"Non concerné"</formula>
    </cfRule>
    <cfRule type="cellIs" dxfId="1694" priority="52" operator="equal">
      <formula>"Ne sait pas"</formula>
    </cfRule>
  </conditionalFormatting>
  <conditionalFormatting sqref="D118:D120">
    <cfRule type="cellIs" dxfId="1693" priority="50" operator="equal">
      <formula>"OUI"</formula>
    </cfRule>
    <cfRule type="cellIs" dxfId="1692" priority="49" operator="equal">
      <formula>"NON"</formula>
    </cfRule>
    <cfRule type="cellIs" dxfId="1691" priority="48" operator="equal">
      <formula>"Ne sait pas"</formula>
    </cfRule>
    <cfRule type="cellIs" dxfId="1690" priority="47" operator="equal">
      <formula>"Non concerné"</formula>
    </cfRule>
  </conditionalFormatting>
  <conditionalFormatting sqref="D13:I18">
    <cfRule type="expression" dxfId="1689" priority="172">
      <formula>$P13="non_prescrit"</formula>
    </cfRule>
  </conditionalFormatting>
  <conditionalFormatting sqref="D21:I26">
    <cfRule type="expression" dxfId="1688" priority="168">
      <formula>$P21="non_prescrit"</formula>
    </cfRule>
  </conditionalFormatting>
  <conditionalFormatting sqref="D29:I35">
    <cfRule type="expression" dxfId="1687" priority="160">
      <formula>$P29="non_prescrit"</formula>
    </cfRule>
  </conditionalFormatting>
  <conditionalFormatting sqref="D38:I40">
    <cfRule type="expression" dxfId="1686" priority="157">
      <formula>$P38="non_prescrit"</formula>
    </cfRule>
  </conditionalFormatting>
  <conditionalFormatting sqref="D43:I44">
    <cfRule type="expression" dxfId="1685" priority="144">
      <formula>$P43="non_prescrit"</formula>
    </cfRule>
  </conditionalFormatting>
  <conditionalFormatting sqref="D47:I49">
    <cfRule type="expression" dxfId="1684" priority="136">
      <formula>$P47="non_prescrit"</formula>
    </cfRule>
  </conditionalFormatting>
  <conditionalFormatting sqref="D52:I53">
    <cfRule type="expression" dxfId="1683" priority="128">
      <formula>$P52="non_prescrit"</formula>
    </cfRule>
  </conditionalFormatting>
  <conditionalFormatting sqref="D56:I57">
    <cfRule type="expression" dxfId="1682" priority="120">
      <formula>$P56="non_prescrit"</formula>
    </cfRule>
  </conditionalFormatting>
  <conditionalFormatting sqref="D60:I61">
    <cfRule type="expression" dxfId="1681" priority="112">
      <formula>$P60="non_prescrit"</formula>
    </cfRule>
  </conditionalFormatting>
  <conditionalFormatting sqref="D65:I67">
    <cfRule type="expression" dxfId="1680" priority="104">
      <formula>$P65="non_prescrit"</formula>
    </cfRule>
  </conditionalFormatting>
  <conditionalFormatting sqref="D70:I70">
    <cfRule type="expression" dxfId="1679" priority="96">
      <formula>$P70="non_prescrit"</formula>
    </cfRule>
  </conditionalFormatting>
  <conditionalFormatting sqref="D73:I74">
    <cfRule type="expression" dxfId="1678" priority="88">
      <formula>$P73="non_prescrit"</formula>
    </cfRule>
  </conditionalFormatting>
  <conditionalFormatting sqref="E13:F18">
    <cfRule type="expression" dxfId="1677" priority="171">
      <formula>$Q13="pas_modification"</formula>
    </cfRule>
  </conditionalFormatting>
  <conditionalFormatting sqref="E21:F26">
    <cfRule type="expression" dxfId="1676" priority="167">
      <formula>$Q21="pas_modification"</formula>
    </cfRule>
  </conditionalFormatting>
  <conditionalFormatting sqref="E29:F35">
    <cfRule type="expression" dxfId="1675" priority="159">
      <formula>$Q29="pas_modification"</formula>
    </cfRule>
  </conditionalFormatting>
  <conditionalFormatting sqref="E38:F40">
    <cfRule type="expression" dxfId="1674" priority="151">
      <formula>$Q38="pas_modification"</formula>
    </cfRule>
  </conditionalFormatting>
  <conditionalFormatting sqref="E43:F44">
    <cfRule type="expression" dxfId="1673" priority="143">
      <formula>$Q43="pas_modification"</formula>
    </cfRule>
  </conditionalFormatting>
  <conditionalFormatting sqref="E47:F49">
    <cfRule type="expression" dxfId="1672" priority="135">
      <formula>$Q47="pas_modification"</formula>
    </cfRule>
  </conditionalFormatting>
  <conditionalFormatting sqref="E52:F53">
    <cfRule type="expression" dxfId="1671" priority="127">
      <formula>$Q52="pas_modification"</formula>
    </cfRule>
  </conditionalFormatting>
  <conditionalFormatting sqref="E56:F57">
    <cfRule type="expression" dxfId="1670" priority="119">
      <formula>$Q56="pas_modification"</formula>
    </cfRule>
  </conditionalFormatting>
  <conditionalFormatting sqref="E60:F61">
    <cfRule type="expression" dxfId="1669" priority="111">
      <formula>$Q60="pas_modification"</formula>
    </cfRule>
  </conditionalFormatting>
  <conditionalFormatting sqref="E65:F67">
    <cfRule type="expression" dxfId="1668" priority="103">
      <formula>$Q65="pas_modification"</formula>
    </cfRule>
  </conditionalFormatting>
  <conditionalFormatting sqref="E70:F70">
    <cfRule type="expression" dxfId="1667" priority="95">
      <formula>$Q70="pas_modification"</formula>
    </cfRule>
  </conditionalFormatting>
  <conditionalFormatting sqref="E73:F74">
    <cfRule type="expression" dxfId="1666" priority="87">
      <formula>$Q73="pas_modification"</formula>
    </cfRule>
  </conditionalFormatting>
  <conditionalFormatting sqref="E7:G7">
    <cfRule type="cellIs" dxfId="1665" priority="1" operator="equal">
      <formula>"ERREUR : nombre médicaments prescrits &gt; nb MIPA"</formula>
    </cfRule>
  </conditionalFormatting>
  <conditionalFormatting sqref="E84:I89">
    <cfRule type="expression" dxfId="1664" priority="32">
      <formula>$P84="non_omi"</formula>
    </cfRule>
  </conditionalFormatting>
  <conditionalFormatting sqref="E92:I92">
    <cfRule type="expression" dxfId="1663" priority="36">
      <formula>$P92="non_omi"</formula>
    </cfRule>
  </conditionalFormatting>
  <conditionalFormatting sqref="E95:I96">
    <cfRule type="expression" dxfId="1662" priority="28">
      <formula>$P95="non_omi"</formula>
    </cfRule>
  </conditionalFormatting>
  <conditionalFormatting sqref="E99:I99">
    <cfRule type="expression" dxfId="1661" priority="24">
      <formula>$P99="non_omi"</formula>
    </cfRule>
  </conditionalFormatting>
  <conditionalFormatting sqref="E102:I103">
    <cfRule type="expression" dxfId="1660" priority="20">
      <formula>$P102="non_omi"</formula>
    </cfRule>
  </conditionalFormatting>
  <conditionalFormatting sqref="E106:I109">
    <cfRule type="expression" dxfId="1659" priority="16">
      <formula>$P106="non_omi"</formula>
    </cfRule>
  </conditionalFormatting>
  <conditionalFormatting sqref="E112:I112">
    <cfRule type="expression" dxfId="1658" priority="12">
      <formula>$P112="non_omi"</formula>
    </cfRule>
  </conditionalFormatting>
  <conditionalFormatting sqref="E115:I115">
    <cfRule type="expression" dxfId="1657" priority="8">
      <formula>$P115="non_omi"</formula>
    </cfRule>
  </conditionalFormatting>
  <conditionalFormatting sqref="E118:I120">
    <cfRule type="expression" dxfId="1656" priority="4">
      <formula>$P118="non_omi"</formula>
    </cfRule>
  </conditionalFormatting>
  <conditionalFormatting sqref="G13:G18">
    <cfRule type="expression" dxfId="1655" priority="170">
      <formula>$R13="pas_justification"</formula>
    </cfRule>
  </conditionalFormatting>
  <conditionalFormatting sqref="G21:G26">
    <cfRule type="expression" dxfId="1654" priority="166">
      <formula>$R21="pas_justification"</formula>
    </cfRule>
  </conditionalFormatting>
  <conditionalFormatting sqref="G29:G35">
    <cfRule type="expression" dxfId="1653" priority="158">
      <formula>$R29="pas_justification"</formula>
    </cfRule>
  </conditionalFormatting>
  <conditionalFormatting sqref="G38:G40">
    <cfRule type="expression" dxfId="1652" priority="150">
      <formula>$R38="pas_justification"</formula>
    </cfRule>
  </conditionalFormatting>
  <conditionalFormatting sqref="G43:G44">
    <cfRule type="expression" dxfId="1651" priority="142">
      <formula>$R43="pas_justification"</formula>
    </cfRule>
  </conditionalFormatting>
  <conditionalFormatting sqref="G47:G49">
    <cfRule type="expression" dxfId="1650" priority="134">
      <formula>$R47="pas_justification"</formula>
    </cfRule>
  </conditionalFormatting>
  <conditionalFormatting sqref="G52:G53">
    <cfRule type="expression" dxfId="1649" priority="126">
      <formula>$R52="pas_justification"</formula>
    </cfRule>
  </conditionalFormatting>
  <conditionalFormatting sqref="G56:G57">
    <cfRule type="expression" dxfId="1648" priority="118">
      <formula>$R56="pas_justification"</formula>
    </cfRule>
  </conditionalFormatting>
  <conditionalFormatting sqref="G60:G61">
    <cfRule type="expression" dxfId="1647" priority="110">
      <formula>$R60="pas_justification"</formula>
    </cfRule>
  </conditionalFormatting>
  <conditionalFormatting sqref="G65:G67">
    <cfRule type="expression" dxfId="1646" priority="102">
      <formula>$R65="pas_justification"</formula>
    </cfRule>
  </conditionalFormatting>
  <conditionalFormatting sqref="G70">
    <cfRule type="expression" dxfId="1645" priority="94">
      <formula>$R70="pas_justification"</formula>
    </cfRule>
  </conditionalFormatting>
  <conditionalFormatting sqref="G73:G74">
    <cfRule type="expression" dxfId="1644" priority="86">
      <formula>$R73="pas_justification"</formula>
    </cfRule>
  </conditionalFormatting>
  <conditionalFormatting sqref="G84:G89">
    <cfRule type="expression" dxfId="1643" priority="46">
      <formula>$Q84="pas_justification_omi"</formula>
    </cfRule>
  </conditionalFormatting>
  <conditionalFormatting sqref="G92">
    <cfRule type="expression" dxfId="1642" priority="45">
      <formula>$Q92="pas_justification_omi"</formula>
    </cfRule>
  </conditionalFormatting>
  <conditionalFormatting sqref="G95:G96">
    <cfRule type="expression" dxfId="1641" priority="44">
      <formula>$Q95="pas_justification_omi"</formula>
    </cfRule>
  </conditionalFormatting>
  <conditionalFormatting sqref="G99">
    <cfRule type="expression" dxfId="1640" priority="43">
      <formula>$Q99="pas_justification_omi"</formula>
    </cfRule>
  </conditionalFormatting>
  <conditionalFormatting sqref="G102:G103">
    <cfRule type="expression" dxfId="1639" priority="42">
      <formula>$Q102="pas_justification_omi"</formula>
    </cfRule>
  </conditionalFormatting>
  <conditionalFormatting sqref="G106:G109">
    <cfRule type="expression" dxfId="1638" priority="41">
      <formula>$Q106="pas_justification_omi"</formula>
    </cfRule>
  </conditionalFormatting>
  <conditionalFormatting sqref="G112">
    <cfRule type="expression" dxfId="1637" priority="40">
      <formula>$Q112="pas_justification_omi"</formula>
    </cfRule>
  </conditionalFormatting>
  <conditionalFormatting sqref="G115">
    <cfRule type="expression" dxfId="1636" priority="39">
      <formula>$Q115="pas_justification_omi"</formula>
    </cfRule>
  </conditionalFormatting>
  <conditionalFormatting sqref="G118:G120">
    <cfRule type="expression" dxfId="1635" priority="38">
      <formula>$Q118="pas_justification_omi"</formula>
    </cfRule>
  </conditionalFormatting>
  <conditionalFormatting sqref="H13:H18">
    <cfRule type="expression" dxfId="1634" priority="173">
      <formula>$Q13="pas_modification"</formula>
    </cfRule>
  </conditionalFormatting>
  <conditionalFormatting sqref="H13:H40 H42:H61">
    <cfRule type="cellIs" dxfId="1633" priority="84" operator="equal">
      <formula>"Refusée"</formula>
    </cfRule>
  </conditionalFormatting>
  <conditionalFormatting sqref="H13:H40 H42:H74">
    <cfRule type="cellIs" dxfId="1632" priority="85" operator="equal">
      <formula>"Acceptée"</formula>
    </cfRule>
    <cfRule type="cellIs" dxfId="1631" priority="83" operator="equal">
      <formula>"NSP"</formula>
    </cfRule>
  </conditionalFormatting>
  <conditionalFormatting sqref="H21:H26">
    <cfRule type="expression" dxfId="1630" priority="169">
      <formula>$Q21="pas_modification"</formula>
    </cfRule>
  </conditionalFormatting>
  <conditionalFormatting sqref="H29:H35">
    <cfRule type="expression" dxfId="1629" priority="161">
      <formula>$Q29="pas_modification"</formula>
    </cfRule>
  </conditionalFormatting>
  <conditionalFormatting sqref="H38:H40">
    <cfRule type="expression" dxfId="1628" priority="152">
      <formula>$Q38="pas_modification"</formula>
    </cfRule>
  </conditionalFormatting>
  <conditionalFormatting sqref="H43:H44">
    <cfRule type="expression" dxfId="1627" priority="145">
      <formula>$Q43="pas_modification"</formula>
    </cfRule>
  </conditionalFormatting>
  <conditionalFormatting sqref="H47:H49">
    <cfRule type="expression" dxfId="1626" priority="137">
      <formula>$Q47="pas_modification"</formula>
    </cfRule>
  </conditionalFormatting>
  <conditionalFormatting sqref="H52:H53">
    <cfRule type="expression" dxfId="1625" priority="129">
      <formula>$Q52="pas_modification"</formula>
    </cfRule>
  </conditionalFormatting>
  <conditionalFormatting sqref="H56:H57">
    <cfRule type="expression" dxfId="1624" priority="121">
      <formula>$Q56="pas_modification"</formula>
    </cfRule>
  </conditionalFormatting>
  <conditionalFormatting sqref="H60:H61">
    <cfRule type="expression" dxfId="1623" priority="113">
      <formula>$Q60="pas_modification"</formula>
    </cfRule>
  </conditionalFormatting>
  <conditionalFormatting sqref="H65:H67">
    <cfRule type="expression" dxfId="1622" priority="105">
      <formula>$Q65="pas_modification"</formula>
    </cfRule>
  </conditionalFormatting>
  <conditionalFormatting sqref="H70">
    <cfRule type="expression" dxfId="1621" priority="97">
      <formula>$Q70="pas_modification"</formula>
    </cfRule>
  </conditionalFormatting>
  <conditionalFormatting sqref="H73:H74">
    <cfRule type="expression" dxfId="1620" priority="89">
      <formula>$Q73="pas_modification"</formula>
    </cfRule>
  </conditionalFormatting>
  <conditionalFormatting sqref="H84:H89">
    <cfRule type="cellIs" dxfId="1619" priority="30" operator="equal">
      <formula>"Refusée"</formula>
    </cfRule>
    <cfRule type="cellIs" dxfId="1618" priority="31" operator="equal">
      <formula>"Acceptée"</formula>
    </cfRule>
  </conditionalFormatting>
  <conditionalFormatting sqref="H92">
    <cfRule type="cellIs" dxfId="1617" priority="34" operator="equal">
      <formula>"Refusée"</formula>
    </cfRule>
    <cfRule type="cellIs" dxfId="1616" priority="35" operator="equal">
      <formula>"Acceptée"</formula>
    </cfRule>
  </conditionalFormatting>
  <conditionalFormatting sqref="H95:H96">
    <cfRule type="cellIs" dxfId="1615" priority="26" operator="equal">
      <formula>"Refusée"</formula>
    </cfRule>
    <cfRule type="cellIs" dxfId="1614" priority="27" operator="equal">
      <formula>"Acceptée"</formula>
    </cfRule>
  </conditionalFormatting>
  <conditionalFormatting sqref="H99">
    <cfRule type="cellIs" dxfId="1613" priority="22" operator="equal">
      <formula>"Refusée"</formula>
    </cfRule>
    <cfRule type="cellIs" dxfId="1612" priority="23" operator="equal">
      <formula>"Acceptée"</formula>
    </cfRule>
  </conditionalFormatting>
  <conditionalFormatting sqref="H102:H103">
    <cfRule type="cellIs" dxfId="1611" priority="18" operator="equal">
      <formula>"Refusée"</formula>
    </cfRule>
    <cfRule type="cellIs" dxfId="1610" priority="19" operator="equal">
      <formula>"Acceptée"</formula>
    </cfRule>
  </conditionalFormatting>
  <conditionalFormatting sqref="H106:H109">
    <cfRule type="cellIs" dxfId="1609" priority="14" operator="equal">
      <formula>"Refusée"</formula>
    </cfRule>
    <cfRule type="cellIs" dxfId="1608" priority="15" operator="equal">
      <formula>"Acceptée"</formula>
    </cfRule>
  </conditionalFormatting>
  <conditionalFormatting sqref="H112">
    <cfRule type="cellIs" dxfId="1607" priority="11" operator="equal">
      <formula>"Acceptée"</formula>
    </cfRule>
    <cfRule type="cellIs" dxfId="1606" priority="10" operator="equal">
      <formula>"Refusée"</formula>
    </cfRule>
  </conditionalFormatting>
  <conditionalFormatting sqref="H115">
    <cfRule type="cellIs" dxfId="1605" priority="7" operator="equal">
      <formula>"Acceptée"</formula>
    </cfRule>
    <cfRule type="cellIs" dxfId="1604" priority="6" operator="equal">
      <formula>"Refusée"</formula>
    </cfRule>
  </conditionalFormatting>
  <conditionalFormatting sqref="H118:H120">
    <cfRule type="cellIs" dxfId="1603" priority="3" operator="equal">
      <formula>"Acceptée"</formula>
    </cfRule>
    <cfRule type="cellIs" dxfId="1602" priority="2" operator="equal">
      <formula>"Refusée"</formula>
    </cfRule>
  </conditionalFormatting>
  <conditionalFormatting sqref="H84:I89">
    <cfRule type="expression" dxfId="1601" priority="33">
      <formula>$R84="pas_proposition_omi"</formula>
    </cfRule>
  </conditionalFormatting>
  <conditionalFormatting sqref="H92:I92">
    <cfRule type="expression" dxfId="1600" priority="37">
      <formula>$R92="pas_proposition_omi"</formula>
    </cfRule>
  </conditionalFormatting>
  <conditionalFormatting sqref="H95:I96">
    <cfRule type="expression" dxfId="1599" priority="29">
      <formula>$R95="pas_proposition_omi"</formula>
    </cfRule>
  </conditionalFormatting>
  <conditionalFormatting sqref="H99:I99">
    <cfRule type="expression" dxfId="1598" priority="25">
      <formula>$R99="pas_proposition_omi"</formula>
    </cfRule>
  </conditionalFormatting>
  <conditionalFormatting sqref="H102:I103">
    <cfRule type="expression" dxfId="1597" priority="21">
      <formula>$R102="pas_proposition_omi"</formula>
    </cfRule>
  </conditionalFormatting>
  <conditionalFormatting sqref="H106:I109">
    <cfRule type="expression" dxfId="1596" priority="17">
      <formula>$R106="pas_proposition_omi"</formula>
    </cfRule>
  </conditionalFormatting>
  <conditionalFormatting sqref="H112:I112">
    <cfRule type="expression" dxfId="1595" priority="13">
      <formula>$R112="pas_proposition_omi"</formula>
    </cfRule>
  </conditionalFormatting>
  <conditionalFormatting sqref="H115:I115">
    <cfRule type="expression" dxfId="1594" priority="9">
      <formula>$R115="pas_proposition_omi"</formula>
    </cfRule>
  </conditionalFormatting>
  <conditionalFormatting sqref="H118:I120">
    <cfRule type="expression" dxfId="1593" priority="5">
      <formula>$R118="pas_proposition_omi"</formula>
    </cfRule>
  </conditionalFormatting>
  <dataValidations count="164">
    <dataValidation type="list" allowBlank="1" showInputMessage="1" showErrorMessage="1" sqref="E84:E89 E92 E95:E96 E99 E102:E103 E118:E120 E112 E115 E106:E109" xr:uid="{803A5CF6-0181-4DC9-A9E0-9BE7C12E81BA}">
      <formula1>INDIRECT($P84)</formula1>
    </dataValidation>
    <dataValidation type="list" allowBlank="1" showInputMessage="1" showErrorMessage="1" sqref="H92 H115 H84:H89 H95:H96 H99 H102:H103 H106:H109 H112 H118:H120" xr:uid="{EDE7539E-295E-4C39-B760-FF77BCE62487}">
      <formula1>INDIRECT($R84)</formula1>
    </dataValidation>
    <dataValidation type="list" allowBlank="1" showInputMessage="1" showErrorMessage="1" sqref="G84:G89 G115 G92 G95:G96 G99 G102:G103 G106:G109 G112 G118:G120" xr:uid="{8194ED43-10C6-4A44-8304-B115D7954F1C}">
      <formula1>INDIRECT($Q84)</formula1>
    </dataValidation>
    <dataValidation type="list" allowBlank="1" showInputMessage="1" showErrorMessage="1" sqref="D116 D110 D113:D114" xr:uid="{6BA7CA77-F60B-4178-A4FE-603A90E336C3}">
      <formula1>$D$192:$D$195</formula1>
    </dataValidation>
    <dataValidation type="list" allowBlank="1" showInputMessage="1" sqref="E110:H110 E116:H116 E113:H114" xr:uid="{5C112510-2C91-4EED-9D62-FE2358303AF9}">
      <formula1>$D$195</formula1>
    </dataValidation>
    <dataValidation type="list" allowBlank="1" showInputMessage="1" showErrorMessage="1" sqref="H18" xr:uid="{0C4D3F06-F968-43EA-A6E3-F369FF9F5DE5}">
      <formula1>INDIRECT($S$18)</formula1>
    </dataValidation>
    <dataValidation type="list" allowBlank="1" showInputMessage="1" showErrorMessage="1" sqref="G18" xr:uid="{24C030BC-7BA0-44BB-96E6-E1DDA0130288}">
      <formula1>INDIRECT($R$18)</formula1>
    </dataValidation>
    <dataValidation type="list" allowBlank="1" showInputMessage="1" showErrorMessage="1" sqref="E18" xr:uid="{940AC744-C876-4116-B645-D03BEA286B72}">
      <formula1>INDIRECT($Q$18)</formula1>
    </dataValidation>
    <dataValidation type="list" allowBlank="1" showInputMessage="1" showErrorMessage="1" sqref="D18" xr:uid="{891A3B69-10C5-4979-8CDE-F0B760CC6B89}">
      <formula1>INDIRECT($P$18)</formula1>
    </dataValidation>
    <dataValidation type="list" allowBlank="1" showInputMessage="1" showErrorMessage="1" sqref="H17" xr:uid="{FA05860E-BB10-4031-96AE-57B68D8E9679}">
      <formula1>INDIRECT($S$17)</formula1>
    </dataValidation>
    <dataValidation type="list" allowBlank="1" showInputMessage="1" showErrorMessage="1" sqref="G17" xr:uid="{32272065-F9FA-44F3-8D87-0390016C2B8F}">
      <formula1>INDIRECT($R$17)</formula1>
    </dataValidation>
    <dataValidation type="list" allowBlank="1" showInputMessage="1" showErrorMessage="1" sqref="E17" xr:uid="{9C01E8CF-1B4F-44D3-92C7-02501B7560DD}">
      <formula1>INDIRECT($Q$17)</formula1>
    </dataValidation>
    <dataValidation type="list" allowBlank="1" showInputMessage="1" showErrorMessage="1" sqref="D17" xr:uid="{0FC05506-2834-4002-AD25-D5206CD0A7AE}">
      <formula1>INDIRECT($P$17)</formula1>
    </dataValidation>
    <dataValidation type="list" allowBlank="1" showInputMessage="1" showErrorMessage="1" sqref="H16" xr:uid="{C833AA2A-62AF-4AB4-952F-A968DC863FC6}">
      <formula1>INDIRECT($S$16)</formula1>
    </dataValidation>
    <dataValidation type="list" allowBlank="1" showInputMessage="1" showErrorMessage="1" sqref="G16" xr:uid="{2F9F4A06-31B7-4AE4-955E-81B0863DF9B9}">
      <formula1>INDIRECT($R$16)</formula1>
    </dataValidation>
    <dataValidation type="list" allowBlank="1" showInputMessage="1" showErrorMessage="1" sqref="E16" xr:uid="{EA7E0581-757E-436F-96B3-A15ADA232DFD}">
      <formula1>INDIRECT($Q$16)</formula1>
    </dataValidation>
    <dataValidation type="list" allowBlank="1" showInputMessage="1" showErrorMessage="1" sqref="D16" xr:uid="{2094EB97-6890-40FD-8971-4D7E03A1839F}">
      <formula1>INDIRECT($P$16)</formula1>
    </dataValidation>
    <dataValidation type="list" allowBlank="1" showInputMessage="1" showErrorMessage="1" sqref="H15" xr:uid="{5B084A08-319E-4446-B7A6-F5E2914FEC07}">
      <formula1>INDIRECT($S$15)</formula1>
    </dataValidation>
    <dataValidation type="list" allowBlank="1" showInputMessage="1" showErrorMessage="1" sqref="G15" xr:uid="{021AA5CD-278C-42E9-B71B-A9C1777A0904}">
      <formula1>INDIRECT($R$15)</formula1>
    </dataValidation>
    <dataValidation type="list" allowBlank="1" showInputMessage="1" showErrorMessage="1" sqref="E15" xr:uid="{397B454E-8788-4FFF-BB85-8A01FEB2E797}">
      <formula1>INDIRECT($Q$15)</formula1>
    </dataValidation>
    <dataValidation type="list" allowBlank="1" showInputMessage="1" showErrorMessage="1" sqref="D15" xr:uid="{DA7B825B-6D62-4A66-B1C4-2B860B8312B6}">
      <formula1>INDIRECT($P$15)</formula1>
    </dataValidation>
    <dataValidation type="list" allowBlank="1" showInputMessage="1" showErrorMessage="1" sqref="H14" xr:uid="{6E688CD9-F2CF-41B1-B929-B535258596B6}">
      <formula1>INDIRECT($S$14)</formula1>
    </dataValidation>
    <dataValidation type="list" allowBlank="1" showInputMessage="1" showErrorMessage="1" sqref="G14" xr:uid="{7E7BB33B-BA7B-4570-B7EE-8C5F8D19E581}">
      <formula1>INDIRECT($R$14)</formula1>
    </dataValidation>
    <dataValidation type="list" allowBlank="1" showInputMessage="1" showErrorMessage="1" sqref="E14" xr:uid="{17C16CDD-57F8-4D16-A481-194909BE2682}">
      <formula1>INDIRECT($Q$14)</formula1>
    </dataValidation>
    <dataValidation type="list" allowBlank="1" showInputMessage="1" showErrorMessage="1" sqref="D14" xr:uid="{6FCFDA51-5F80-4F06-BA33-1CFDBB44DF70}">
      <formula1>INDIRECT($P$14)</formula1>
    </dataValidation>
    <dataValidation type="list" allowBlank="1" showInputMessage="1" showErrorMessage="1" sqref="H74" xr:uid="{AC40D691-04D3-4317-A68E-5DCFC133C040}">
      <formula1>INDIRECT($S$74)</formula1>
    </dataValidation>
    <dataValidation type="list" allowBlank="1" showInputMessage="1" showErrorMessage="1" sqref="G74" xr:uid="{989B4689-C939-4ABF-AA95-4C981AEB3ACC}">
      <formula1>INDIRECT($R$74)</formula1>
    </dataValidation>
    <dataValidation type="list" allowBlank="1" showInputMessage="1" showErrorMessage="1" sqref="E74" xr:uid="{827FD402-88FC-4325-A674-C2347023D607}">
      <formula1>INDIRECT($Q$74)</formula1>
    </dataValidation>
    <dataValidation type="list" allowBlank="1" showInputMessage="1" showErrorMessage="1" sqref="D74" xr:uid="{8A4DDCA9-D1F1-4C57-B411-14E7DEF42287}">
      <formula1>INDIRECT($P$74)</formula1>
    </dataValidation>
    <dataValidation type="list" allowBlank="1" showInputMessage="1" showErrorMessage="1" sqref="H73" xr:uid="{FB52A248-73D0-4645-9A30-B76AE337B238}">
      <formula1>INDIRECT($S$73)</formula1>
    </dataValidation>
    <dataValidation type="list" allowBlank="1" showInputMessage="1" showErrorMessage="1" sqref="G73" xr:uid="{DC3A4DFA-5DE2-4F15-8485-235B4F4675CB}">
      <formula1>INDIRECT($R$73)</formula1>
    </dataValidation>
    <dataValidation type="list" allowBlank="1" showInputMessage="1" showErrorMessage="1" sqref="E73" xr:uid="{71D4232E-3F6C-4525-AFB7-CF25CDA5C006}">
      <formula1>INDIRECT($Q$73)</formula1>
    </dataValidation>
    <dataValidation type="list" allowBlank="1" showInputMessage="1" showErrorMessage="1" sqref="D73" xr:uid="{0C610651-7D31-4729-83E0-58142A263AA6}">
      <formula1>INDIRECT($P$73)</formula1>
    </dataValidation>
    <dataValidation type="list" allowBlank="1" showInputMessage="1" showErrorMessage="1" sqref="H70" xr:uid="{B9AF62AB-67B2-4BE4-B2CC-3C677A3956D6}">
      <formula1>INDIRECT($S$70)</formula1>
    </dataValidation>
    <dataValidation type="list" allowBlank="1" showInputMessage="1" showErrorMessage="1" sqref="G70" xr:uid="{23514316-6DF0-4AF3-996E-DE6D63BBF0C3}">
      <formula1>INDIRECT($R$70)</formula1>
    </dataValidation>
    <dataValidation type="list" allowBlank="1" showInputMessage="1" showErrorMessage="1" sqref="E70" xr:uid="{AD02A2B4-79A0-4D3D-9C4E-978D814AED2C}">
      <formula1>INDIRECT($Q$70)</formula1>
    </dataValidation>
    <dataValidation type="list" allowBlank="1" showInputMessage="1" showErrorMessage="1" sqref="D70" xr:uid="{547109E7-E529-4B1A-8F7E-7FAA477CF532}">
      <formula1>INDIRECT($P$70)</formula1>
    </dataValidation>
    <dataValidation type="list" allowBlank="1" showInputMessage="1" showErrorMessage="1" sqref="H67" xr:uid="{406374C0-4529-4D0D-8D42-A74714E3C116}">
      <formula1>INDIRECT($S$67)</formula1>
    </dataValidation>
    <dataValidation type="list" allowBlank="1" showInputMessage="1" showErrorMessage="1" sqref="G67" xr:uid="{E185E68D-4AD6-41C6-9FDC-B737C6E381A3}">
      <formula1>INDIRECT($R$67)</formula1>
    </dataValidation>
    <dataValidation type="list" allowBlank="1" showInputMessage="1" showErrorMessage="1" sqref="E67" xr:uid="{F26E56F8-6F2A-48EE-B4E9-29AF991E80A5}">
      <formula1>INDIRECT($Q$67)</formula1>
    </dataValidation>
    <dataValidation type="list" allowBlank="1" showInputMessage="1" showErrorMessage="1" sqref="D67" xr:uid="{970D98E3-5089-441D-AFC7-425F3860E5C2}">
      <formula1>INDIRECT($P$67)</formula1>
    </dataValidation>
    <dataValidation type="list" allowBlank="1" showInputMessage="1" showErrorMessage="1" sqref="H66" xr:uid="{A6473E7E-51A3-4828-8C11-9BA0023691D0}">
      <formula1>INDIRECT($S$66)</formula1>
    </dataValidation>
    <dataValidation type="list" allowBlank="1" showInputMessage="1" showErrorMessage="1" sqref="G66" xr:uid="{04B04907-0657-47A3-AF7E-CA763C373454}">
      <formula1>INDIRECT($R$66)</formula1>
    </dataValidation>
    <dataValidation type="list" allowBlank="1" showInputMessage="1" showErrorMessage="1" sqref="E66" xr:uid="{6E437F2F-F6ED-4509-BAB5-96C1C4CEF8CA}">
      <formula1>INDIRECT($Q$66)</formula1>
    </dataValidation>
    <dataValidation type="list" allowBlank="1" showInputMessage="1" showErrorMessage="1" sqref="D66" xr:uid="{7CC6057B-DE40-4685-B7FF-8103DA95EB57}">
      <formula1>INDIRECT($P$66)</formula1>
    </dataValidation>
    <dataValidation type="list" allowBlank="1" showInputMessage="1" showErrorMessage="1" sqref="H65" xr:uid="{E1AF4241-EB29-4AF6-BE11-7B4BD3E76060}">
      <formula1>INDIRECT($S$65)</formula1>
    </dataValidation>
    <dataValidation type="list" allowBlank="1" showInputMessage="1" showErrorMessage="1" sqref="G65" xr:uid="{465CEE8B-7AA8-4EDA-AE8F-19B444343903}">
      <formula1>INDIRECT($R$65)</formula1>
    </dataValidation>
    <dataValidation type="list" allowBlank="1" showInputMessage="1" showErrorMessage="1" sqref="E65" xr:uid="{1FEF3161-B32F-4A67-A595-EA4DF557AC5F}">
      <formula1>INDIRECT($Q$65)</formula1>
    </dataValidation>
    <dataValidation type="list" allowBlank="1" showInputMessage="1" showErrorMessage="1" sqref="D65" xr:uid="{2DD0D7A2-8AC9-4D71-BB9D-99B69DA6F247}">
      <formula1>INDIRECT($P$65)</formula1>
    </dataValidation>
    <dataValidation type="list" allowBlank="1" showInputMessage="1" showErrorMessage="1" sqref="H61" xr:uid="{FB23E1E6-2EF4-44AB-8A27-37093B1943C5}">
      <formula1>INDIRECT($S$61)</formula1>
    </dataValidation>
    <dataValidation type="list" allowBlank="1" showInputMessage="1" showErrorMessage="1" sqref="G61" xr:uid="{6600C401-5F8A-413A-A9B5-22E1CE88DDAC}">
      <formula1>INDIRECT($R$61)</formula1>
    </dataValidation>
    <dataValidation type="list" allowBlank="1" showInputMessage="1" showErrorMessage="1" sqref="E61" xr:uid="{5D601BD3-0CC0-486A-B144-710D477B6DBB}">
      <formula1>INDIRECT($Q$61)</formula1>
    </dataValidation>
    <dataValidation type="list" allowBlank="1" showInputMessage="1" showErrorMessage="1" sqref="D61" xr:uid="{44BF5553-4CB4-4582-8A49-58BC9555245B}">
      <formula1>INDIRECT($P$61)</formula1>
    </dataValidation>
    <dataValidation type="list" allowBlank="1" showInputMessage="1" showErrorMessage="1" sqref="H60" xr:uid="{BB2BB0CE-07F9-4669-91D8-CC21CD03F4D3}">
      <formula1>INDIRECT($S$60)</formula1>
    </dataValidation>
    <dataValidation type="list" allowBlank="1" showInputMessage="1" showErrorMessage="1" sqref="G60" xr:uid="{4B701006-3DCC-41D9-8239-C9113E03CCBC}">
      <formula1>INDIRECT($R$60)</formula1>
    </dataValidation>
    <dataValidation type="list" allowBlank="1" showInputMessage="1" showErrorMessage="1" sqref="E60" xr:uid="{7D3C722B-1E7C-4521-A9A5-CBA683ACBA35}">
      <formula1>INDIRECT($Q$60)</formula1>
    </dataValidation>
    <dataValidation type="list" allowBlank="1" showInputMessage="1" showErrorMessage="1" sqref="D60" xr:uid="{0064A022-59A1-4A28-93D1-40F6407155A9}">
      <formula1>INDIRECT($P$60)</formula1>
    </dataValidation>
    <dataValidation type="list" allowBlank="1" showInputMessage="1" showErrorMessage="1" sqref="H57" xr:uid="{84F656EC-682E-4C43-BB65-B4EDAA5F6072}">
      <formula1>INDIRECT($S$57)</formula1>
    </dataValidation>
    <dataValidation type="list" allowBlank="1" showInputMessage="1" showErrorMessage="1" sqref="G57" xr:uid="{B15FD7A5-D3E0-4F37-9907-E900B75E3615}">
      <formula1>INDIRECT($R$57)</formula1>
    </dataValidation>
    <dataValidation type="list" allowBlank="1" showInputMessage="1" showErrorMessage="1" sqref="E57" xr:uid="{DAFB51B1-81D4-42B3-93F3-A3B69D4329CE}">
      <formula1>INDIRECT($Q$57)</formula1>
    </dataValidation>
    <dataValidation type="list" allowBlank="1" showInputMessage="1" showErrorMessage="1" sqref="D57" xr:uid="{DA9BAF03-84BE-4AB4-802A-844EF38564BF}">
      <formula1>INDIRECT($P$57)</formula1>
    </dataValidation>
    <dataValidation type="list" allowBlank="1" showInputMessage="1" showErrorMessage="1" sqref="H56" xr:uid="{2144535F-0430-4EF4-AEA3-069571C9E199}">
      <formula1>INDIRECT($S$56)</formula1>
    </dataValidation>
    <dataValidation type="list" allowBlank="1" showInputMessage="1" showErrorMessage="1" sqref="G56" xr:uid="{D3E1AE8E-3DC9-483B-9018-9E1FE15DC045}">
      <formula1>INDIRECT($R$56)</formula1>
    </dataValidation>
    <dataValidation type="list" allowBlank="1" showInputMessage="1" showErrorMessage="1" sqref="E56" xr:uid="{C3BA8D07-C804-47B3-A73E-ACE074D88081}">
      <formula1>INDIRECT($Q$56)</formula1>
    </dataValidation>
    <dataValidation type="list" allowBlank="1" showInputMessage="1" showErrorMessage="1" sqref="D56" xr:uid="{BCAFA859-BBA3-4304-A970-EDF0BB20898B}">
      <formula1>INDIRECT($P$56)</formula1>
    </dataValidation>
    <dataValidation type="list" allowBlank="1" showInputMessage="1" showErrorMessage="1" sqref="H53" xr:uid="{1BDB7358-3E58-433E-B93E-C4F16D22D24A}">
      <formula1>INDIRECT($S$53)</formula1>
    </dataValidation>
    <dataValidation type="list" allowBlank="1" showInputMessage="1" showErrorMessage="1" sqref="G53" xr:uid="{6A674189-3BFA-4A49-8412-69B13CA283CF}">
      <formula1>INDIRECT($R$53)</formula1>
    </dataValidation>
    <dataValidation type="list" allowBlank="1" showInputMessage="1" showErrorMessage="1" sqref="E53" xr:uid="{41761B4E-B5E7-4012-AEB0-8EF143E43D89}">
      <formula1>INDIRECT($Q$53)</formula1>
    </dataValidation>
    <dataValidation type="list" allowBlank="1" showInputMessage="1" showErrorMessage="1" sqref="D53" xr:uid="{4EAEB013-8203-4F63-AA73-0018E47087D9}">
      <formula1>INDIRECT($P$53)</formula1>
    </dataValidation>
    <dataValidation type="list" allowBlank="1" showInputMessage="1" showErrorMessage="1" sqref="H52" xr:uid="{86CACC71-19BC-437E-AFD4-4C07A7E1C4CB}">
      <formula1>INDIRECT($S$52)</formula1>
    </dataValidation>
    <dataValidation type="list" allowBlank="1" showInputMessage="1" showErrorMessage="1" sqref="G52" xr:uid="{41FE817A-618A-4483-BC3D-C25006ACEACF}">
      <formula1>INDIRECT($R$52)</formula1>
    </dataValidation>
    <dataValidation type="list" allowBlank="1" showInputMessage="1" showErrorMessage="1" sqref="E52" xr:uid="{F255C20E-84FD-48DC-9E95-27279CE0224B}">
      <formula1>INDIRECT($Q$52)</formula1>
    </dataValidation>
    <dataValidation type="list" allowBlank="1" showInputMessage="1" showErrorMessage="1" sqref="D52" xr:uid="{94CCF16A-BA3C-488F-818B-679DCFCE6B13}">
      <formula1>INDIRECT($P$52)</formula1>
    </dataValidation>
    <dataValidation type="list" allowBlank="1" showInputMessage="1" showErrorMessage="1" sqref="H49" xr:uid="{88534E7C-B696-4E86-8CC1-13E15D6590B3}">
      <formula1>INDIRECT($S$49)</formula1>
    </dataValidation>
    <dataValidation type="list" allowBlank="1" showInputMessage="1" showErrorMessage="1" sqref="G49" xr:uid="{60258124-CDFE-4091-961F-90340EADCDEE}">
      <formula1>INDIRECT($R$49)</formula1>
    </dataValidation>
    <dataValidation type="list" allowBlank="1" showInputMessage="1" showErrorMessage="1" sqref="E49" xr:uid="{8E0BE0FA-2D30-48CC-B4E4-3D8324BB70A0}">
      <formula1>INDIRECT($Q$49)</formula1>
    </dataValidation>
    <dataValidation type="list" allowBlank="1" showInputMessage="1" showErrorMessage="1" sqref="D49" xr:uid="{F36B4FB7-60A2-4476-930B-11BBDA47281C}">
      <formula1>INDIRECT($P$49)</formula1>
    </dataValidation>
    <dataValidation type="list" allowBlank="1" showInputMessage="1" showErrorMessage="1" sqref="H48" xr:uid="{EDA803C2-BC04-4364-B564-E739F9114F9A}">
      <formula1>INDIRECT($S$48)</formula1>
    </dataValidation>
    <dataValidation type="list" allowBlank="1" showInputMessage="1" showErrorMessage="1" sqref="G48" xr:uid="{C55C0E41-AE7D-41AF-B975-9EDEEE19C011}">
      <formula1>INDIRECT($R$48)</formula1>
    </dataValidation>
    <dataValidation type="list" allowBlank="1" showInputMessage="1" showErrorMessage="1" sqref="E48" xr:uid="{CFA29CCA-2D6F-4BA8-91E6-D526F6BFE16C}">
      <formula1>INDIRECT($Q$48)</formula1>
    </dataValidation>
    <dataValidation type="list" allowBlank="1" showInputMessage="1" showErrorMessage="1" sqref="D48" xr:uid="{8E70A399-C75D-4652-BFFE-71E026D68347}">
      <formula1>INDIRECT($P$48)</formula1>
    </dataValidation>
    <dataValidation type="list" allowBlank="1" showInputMessage="1" showErrorMessage="1" sqref="H47" xr:uid="{6373558D-FFED-46C8-A7F1-6429D79D9E2A}">
      <formula1>INDIRECT($S$47)</formula1>
    </dataValidation>
    <dataValidation type="list" allowBlank="1" showInputMessage="1" showErrorMessage="1" sqref="G47" xr:uid="{1375EAC9-54C8-4850-A7A2-0701B239F284}">
      <formula1>INDIRECT($R$47)</formula1>
    </dataValidation>
    <dataValidation type="list" allowBlank="1" showInputMessage="1" showErrorMessage="1" sqref="E47" xr:uid="{BDEE10DA-3C84-445E-8D65-137011743175}">
      <formula1>INDIRECT($Q$47)</formula1>
    </dataValidation>
    <dataValidation type="list" allowBlank="1" showInputMessage="1" showErrorMessage="1" sqref="D47" xr:uid="{9DFF1F2D-84A5-4602-9ABD-AC3F02BE683A}">
      <formula1>INDIRECT($P$47)</formula1>
    </dataValidation>
    <dataValidation type="list" allowBlank="1" showInputMessage="1" showErrorMessage="1" sqref="H44" xr:uid="{BC36A823-577E-4631-951B-08FEA6E391AD}">
      <formula1>INDIRECT($S$44)</formula1>
    </dataValidation>
    <dataValidation type="list" allowBlank="1" showInputMessage="1" showErrorMessage="1" sqref="G44" xr:uid="{530158F0-4B3C-4F48-A11C-CE8EF843BB03}">
      <formula1>INDIRECT($R$44)</formula1>
    </dataValidation>
    <dataValidation type="list" allowBlank="1" showInputMessage="1" showErrorMessage="1" sqref="E44" xr:uid="{E8AB10CC-7630-491B-8D55-23EAB4DE6F54}">
      <formula1>INDIRECT($Q$44)</formula1>
    </dataValidation>
    <dataValidation type="list" allowBlank="1" showInputMessage="1" showErrorMessage="1" sqref="D44" xr:uid="{AF22A78B-E389-4F25-A683-E43D4D29931A}">
      <formula1>INDIRECT($P$44)</formula1>
    </dataValidation>
    <dataValidation type="list" allowBlank="1" showInputMessage="1" showErrorMessage="1" sqref="H43" xr:uid="{F0D4976C-D3DB-42EC-B728-7AD7AB7F61E0}">
      <formula1>INDIRECT($S$43)</formula1>
    </dataValidation>
    <dataValidation type="list" allowBlank="1" showInputMessage="1" showErrorMessage="1" sqref="G43" xr:uid="{F8BCF2E3-6E6B-470F-89FC-2F6F711A34DB}">
      <formula1>INDIRECT($R$43)</formula1>
    </dataValidation>
    <dataValidation type="list" allowBlank="1" showInputMessage="1" showErrorMessage="1" sqref="E43" xr:uid="{99AF6E06-A35E-486F-A198-3D566793CAE5}">
      <formula1>INDIRECT($Q$43)</formula1>
    </dataValidation>
    <dataValidation type="list" allowBlank="1" showInputMessage="1" showErrorMessage="1" sqref="D43" xr:uid="{1713DDD9-9898-4DCB-9B23-B9099C7FF013}">
      <formula1>INDIRECT($P$43)</formula1>
    </dataValidation>
    <dataValidation type="list" allowBlank="1" showInputMessage="1" showErrorMessage="1" sqref="H40" xr:uid="{1CEA0B87-BD99-49EB-B4A4-3855370D6F1B}">
      <formula1>INDIRECT($S$40)</formula1>
    </dataValidation>
    <dataValidation type="list" allowBlank="1" showInputMessage="1" showErrorMessage="1" sqref="G40" xr:uid="{BBC84E37-4CE3-4C33-8C31-5B3C1CBEF4E9}">
      <formula1>INDIRECT($R$40)</formula1>
    </dataValidation>
    <dataValidation type="list" allowBlank="1" showInputMessage="1" showErrorMessage="1" sqref="E40" xr:uid="{B53C7CC9-BC4C-4AA5-9C3A-3C5CFC66FA95}">
      <formula1>INDIRECT($Q$40)</formula1>
    </dataValidation>
    <dataValidation type="list" allowBlank="1" showInputMessage="1" showErrorMessage="1" sqref="D40" xr:uid="{9B73BF3C-86F4-40F9-A2C5-C63921BD1AD6}">
      <formula1>INDIRECT($P$40)</formula1>
    </dataValidation>
    <dataValidation type="list" allowBlank="1" showInputMessage="1" showErrorMessage="1" sqref="H39" xr:uid="{4B163E53-8A05-4F9F-A91F-418AA94E8AAF}">
      <formula1>INDIRECT($S$39)</formula1>
    </dataValidation>
    <dataValidation type="list" allowBlank="1" showInputMessage="1" showErrorMessage="1" sqref="G39" xr:uid="{AE5CBF88-5A76-4A63-8398-7139B0F0D467}">
      <formula1>INDIRECT($R$39)</formula1>
    </dataValidation>
    <dataValidation type="list" allowBlank="1" showInputMessage="1" showErrorMessage="1" sqref="E39" xr:uid="{AA6C2E3E-BD70-4D81-A2A5-EC2AEDAC0114}">
      <formula1>INDIRECT($Q$39)</formula1>
    </dataValidation>
    <dataValidation type="list" allowBlank="1" showInputMessage="1" showErrorMessage="1" sqref="D39" xr:uid="{E134AB62-BD12-4764-A252-209182ACDCD1}">
      <formula1>INDIRECT($P$39)</formula1>
    </dataValidation>
    <dataValidation type="list" allowBlank="1" showInputMessage="1" showErrorMessage="1" sqref="H38" xr:uid="{9726CD9C-CFAA-46C3-A1A9-21C10538BD32}">
      <formula1>INDIRECT($S$38)</formula1>
    </dataValidation>
    <dataValidation type="list" allowBlank="1" showInputMessage="1" showErrorMessage="1" sqref="G38" xr:uid="{B9B09EBE-C973-47D3-9E63-A31B2560320A}">
      <formula1>INDIRECT($R$38)</formula1>
    </dataValidation>
    <dataValidation type="list" allowBlank="1" showInputMessage="1" showErrorMessage="1" sqref="E38" xr:uid="{0ACC9869-4F70-49B5-BB8D-5F7EFC9223A7}">
      <formula1>INDIRECT($Q$38)</formula1>
    </dataValidation>
    <dataValidation type="list" allowBlank="1" showInputMessage="1" showErrorMessage="1" sqref="D38" xr:uid="{1C518A14-FC68-4330-8FB2-55625CD704A9}">
      <formula1>INDIRECT($P$38)</formula1>
    </dataValidation>
    <dataValidation type="list" allowBlank="1" showInputMessage="1" showErrorMessage="1" sqref="H35" xr:uid="{CA559EDF-3F9C-4FF6-9156-5C1D1DE115F2}">
      <formula1>INDIRECT($S$35)</formula1>
    </dataValidation>
    <dataValidation type="list" allowBlank="1" showInputMessage="1" showErrorMessage="1" sqref="G35" xr:uid="{DF7BF5CF-7874-4B2C-A0E7-35538D7112E3}">
      <formula1>INDIRECT($R$35)</formula1>
    </dataValidation>
    <dataValidation type="list" allowBlank="1" showInputMessage="1" showErrorMessage="1" sqref="E35" xr:uid="{062BE3E4-FA08-4619-8E84-DC19072F9DDE}">
      <formula1>INDIRECT($Q$35)</formula1>
    </dataValidation>
    <dataValidation type="list" allowBlank="1" showInputMessage="1" showErrorMessage="1" sqref="D35" xr:uid="{2BBC6E51-7AF2-4306-8BED-B6D9A118EC16}">
      <formula1>INDIRECT($P$35)</formula1>
    </dataValidation>
    <dataValidation type="list" allowBlank="1" showInputMessage="1" showErrorMessage="1" sqref="H34" xr:uid="{4DD1728A-BF11-48D6-B6C5-0AB8E00E7382}">
      <formula1>INDIRECT($S$34)</formula1>
    </dataValidation>
    <dataValidation type="list" allowBlank="1" showInputMessage="1" showErrorMessage="1" sqref="G34" xr:uid="{11971F79-E215-462A-AB6C-258B245C0884}">
      <formula1>INDIRECT($R$34)</formula1>
    </dataValidation>
    <dataValidation type="list" allowBlank="1" showInputMessage="1" showErrorMessage="1" sqref="E34" xr:uid="{E4A394B2-EC51-4FBF-9A8A-C6052DD179B6}">
      <formula1>INDIRECT($Q$34)</formula1>
    </dataValidation>
    <dataValidation type="list" allowBlank="1" showInputMessage="1" showErrorMessage="1" sqref="D34" xr:uid="{E1E55129-DB86-4398-A055-8FFF376F0976}">
      <formula1>INDIRECT($P$34)</formula1>
    </dataValidation>
    <dataValidation type="list" allowBlank="1" showInputMessage="1" showErrorMessage="1" sqref="H33" xr:uid="{CEECCB4B-8A6B-4149-8943-4600DFCD3A86}">
      <formula1>INDIRECT($S$33)</formula1>
    </dataValidation>
    <dataValidation type="list" allowBlank="1" showInputMessage="1" showErrorMessage="1" sqref="G33" xr:uid="{EA1B4240-D8CD-472A-894E-594FE25BEE78}">
      <formula1>INDIRECT($R$33)</formula1>
    </dataValidation>
    <dataValidation type="list" allowBlank="1" showInputMessage="1" showErrorMessage="1" sqref="E33" xr:uid="{589DBB3C-5748-4892-A7B9-444EB44E38BF}">
      <formula1>INDIRECT($Q$33)</formula1>
    </dataValidation>
    <dataValidation type="list" allowBlank="1" showInputMessage="1" showErrorMessage="1" sqref="D33" xr:uid="{26F51AE7-8985-46BF-84D8-1FB43A297369}">
      <formula1>INDIRECT($P$33)</formula1>
    </dataValidation>
    <dataValidation type="list" allowBlank="1" showInputMessage="1" showErrorMessage="1" sqref="H32" xr:uid="{DD097CE9-F97E-4565-AA59-AF5DA84F3C1C}">
      <formula1>INDIRECT($S$32)</formula1>
    </dataValidation>
    <dataValidation type="list" allowBlank="1" showInputMessage="1" showErrorMessage="1" sqref="G32" xr:uid="{1106DB34-4324-4129-B04E-87F755B2BAFD}">
      <formula1>INDIRECT($R$32)</formula1>
    </dataValidation>
    <dataValidation type="list" allowBlank="1" showInputMessage="1" showErrorMessage="1" sqref="E32" xr:uid="{03DC85E8-1C78-4A5B-B89C-1BD522C3DF57}">
      <formula1>INDIRECT($Q$32)</formula1>
    </dataValidation>
    <dataValidation type="list" allowBlank="1" showInputMessage="1" showErrorMessage="1" sqref="D32" xr:uid="{3D9A0E90-6128-4507-8EE0-A2164CF9E233}">
      <formula1>INDIRECT($P$32)</formula1>
    </dataValidation>
    <dataValidation type="list" allowBlank="1" showInputMessage="1" showErrorMessage="1" sqref="H31" xr:uid="{E671F242-7131-4872-88DF-845CCBEE3609}">
      <formula1>INDIRECT($S$31)</formula1>
    </dataValidation>
    <dataValidation type="list" allowBlank="1" showInputMessage="1" showErrorMessage="1" sqref="G31" xr:uid="{17153C1B-1DA9-4B4F-94D5-846F90B65A91}">
      <formula1>INDIRECT($R$31)</formula1>
    </dataValidation>
    <dataValidation type="list" allowBlank="1" showInputMessage="1" showErrorMessage="1" sqref="E31" xr:uid="{93D3079D-3543-4209-BA9A-514F544C30E6}">
      <formula1>INDIRECT($Q$31)</formula1>
    </dataValidation>
    <dataValidation type="list" allowBlank="1" showInputMessage="1" showErrorMessage="1" sqref="D31" xr:uid="{1AC96344-31F3-4E52-BA18-CF1EC3552102}">
      <formula1>INDIRECT($P$31)</formula1>
    </dataValidation>
    <dataValidation type="list" allowBlank="1" showInputMessage="1" showErrorMessage="1" sqref="H30" xr:uid="{24502F5F-5EFD-475E-9187-2E5004E01E26}">
      <formula1>INDIRECT($S$30)</formula1>
    </dataValidation>
    <dataValidation type="list" allowBlank="1" showInputMessage="1" showErrorMessage="1" sqref="G30" xr:uid="{B3E46C20-6DF0-421D-A787-E31F7D629C12}">
      <formula1>INDIRECT($R$30)</formula1>
    </dataValidation>
    <dataValidation type="list" allowBlank="1" showInputMessage="1" showErrorMessage="1" sqref="E30" xr:uid="{B3B5D5F9-FAB1-4294-95FA-3D26E35A82F8}">
      <formula1>INDIRECT($Q$30)</formula1>
    </dataValidation>
    <dataValidation type="list" allowBlank="1" showInputMessage="1" showErrorMessage="1" sqref="D30" xr:uid="{AC1C7B64-494A-4BF2-B41F-31D24D7C275F}">
      <formula1>INDIRECT($P$30)</formula1>
    </dataValidation>
    <dataValidation type="list" allowBlank="1" showInputMessage="1" showErrorMessage="1" sqref="H29" xr:uid="{4E0905A8-29A9-44D9-AE99-8019732345EB}">
      <formula1>INDIRECT($S$29)</formula1>
    </dataValidation>
    <dataValidation type="list" allowBlank="1" showInputMessage="1" showErrorMessage="1" sqref="G29" xr:uid="{AF706F93-9EB4-466F-AA53-968902AFF778}">
      <formula1>INDIRECT($R$29)</formula1>
    </dataValidation>
    <dataValidation type="list" allowBlank="1" showInputMessage="1" showErrorMessage="1" sqref="E29" xr:uid="{6FC5BDE3-7C48-4B4A-BE43-5382041EF8AF}">
      <formula1>INDIRECT($Q$29)</formula1>
    </dataValidation>
    <dataValidation type="list" allowBlank="1" showInputMessage="1" showErrorMessage="1" sqref="D29" xr:uid="{148B3015-B3B1-4123-8149-0757F2032618}">
      <formula1>INDIRECT($P$29)</formula1>
    </dataValidation>
    <dataValidation type="list" allowBlank="1" showInputMessage="1" showErrorMessage="1" sqref="H26" xr:uid="{FFCDA746-F05A-4577-924F-740F8638FF31}">
      <formula1>INDIRECT($S$26)</formula1>
    </dataValidation>
    <dataValidation type="list" allowBlank="1" showInputMessage="1" showErrorMessage="1" sqref="G26" xr:uid="{B04DF9EC-C156-45A5-AAC3-817E27A10ACB}">
      <formula1>INDIRECT($R$26)</formula1>
    </dataValidation>
    <dataValidation type="list" allowBlank="1" showInputMessage="1" showErrorMessage="1" sqref="E26" xr:uid="{57AB538B-00A3-4CD0-B65C-79E9419E860A}">
      <formula1>INDIRECT($Q$26)</formula1>
    </dataValidation>
    <dataValidation type="list" allowBlank="1" showInputMessage="1" showErrorMessage="1" sqref="D26" xr:uid="{575CEF4E-C28A-423F-8C1C-B52628DA0D35}">
      <formula1>INDIRECT($P$26)</formula1>
    </dataValidation>
    <dataValidation type="list" allowBlank="1" showInputMessage="1" showErrorMessage="1" sqref="H25" xr:uid="{E6277EE5-8358-4C02-B3D5-D81FCB3D7AB2}">
      <formula1>INDIRECT($S$25)</formula1>
    </dataValidation>
    <dataValidation type="list" allowBlank="1" showInputMessage="1" showErrorMessage="1" sqref="G25" xr:uid="{F2253DDF-DFB8-46FD-A949-F13B6636DCD3}">
      <formula1>INDIRECT($R$25)</formula1>
    </dataValidation>
    <dataValidation type="list" allowBlank="1" showInputMessage="1" showErrorMessage="1" sqref="E25" xr:uid="{0B5CBDBA-22E7-4112-94DE-988C091A464D}">
      <formula1>INDIRECT($Q$25)</formula1>
    </dataValidation>
    <dataValidation type="list" allowBlank="1" showInputMessage="1" showErrorMessage="1" sqref="D25" xr:uid="{70AB1F62-60C8-4689-A6ED-739C42C9DB0D}">
      <formula1>INDIRECT($P$25)</formula1>
    </dataValidation>
    <dataValidation type="list" allowBlank="1" showInputMessage="1" showErrorMessage="1" sqref="H24" xr:uid="{43B52053-3397-4418-80F7-7C542E1966CC}">
      <formula1>INDIRECT($S$24)</formula1>
    </dataValidation>
    <dataValidation type="list" allowBlank="1" showInputMessage="1" showErrorMessage="1" sqref="G24" xr:uid="{A73E7C2A-548E-493A-B9F0-E0E24FB6EFE1}">
      <formula1>INDIRECT($R$24)</formula1>
    </dataValidation>
    <dataValidation type="list" allowBlank="1" showInputMessage="1" showErrorMessage="1" sqref="E24" xr:uid="{ECE4A55C-A551-4006-A6FC-26F1AD58A678}">
      <formula1>INDIRECT($Q$24)</formula1>
    </dataValidation>
    <dataValidation type="list" allowBlank="1" showInputMessage="1" showErrorMessage="1" sqref="D24" xr:uid="{59052F03-1008-4B7C-A374-080A0542F172}">
      <formula1>INDIRECT($P$24)</formula1>
    </dataValidation>
    <dataValidation type="list" allowBlank="1" showInputMessage="1" showErrorMessage="1" sqref="H23" xr:uid="{4B659E6A-6FD8-43AC-A3CA-46EB8C6A5B08}">
      <formula1>INDIRECT($S$23)</formula1>
    </dataValidation>
    <dataValidation type="list" allowBlank="1" showInputMessage="1" showErrorMessage="1" sqref="G23" xr:uid="{3CEFB8CA-1971-43EE-B809-BE2C079B7001}">
      <formula1>INDIRECT($R$23)</formula1>
    </dataValidation>
    <dataValidation type="list" allowBlank="1" showInputMessage="1" showErrorMessage="1" sqref="E23" xr:uid="{A2E6C640-B01F-4CB3-9459-6A06CDC64BAB}">
      <formula1>INDIRECT($Q$23)</formula1>
    </dataValidation>
    <dataValidation type="list" allowBlank="1" showInputMessage="1" showErrorMessage="1" sqref="D23" xr:uid="{D0E8D507-A4E7-4B2F-9D1F-0D8295B32476}">
      <formula1>INDIRECT($P$23)</formula1>
    </dataValidation>
    <dataValidation type="list" allowBlank="1" showInputMessage="1" showErrorMessage="1" sqref="H22" xr:uid="{A6DD60D0-325E-447B-8C7F-45CA5721A2C0}">
      <formula1>INDIRECT($S$22)</formula1>
    </dataValidation>
    <dataValidation type="list" allowBlank="1" showInputMessage="1" showErrorMessage="1" sqref="G22" xr:uid="{FA2843B0-5CA7-4505-B0F0-C0958BC33CD1}">
      <formula1>INDIRECT($R$22)</formula1>
    </dataValidation>
    <dataValidation type="list" allowBlank="1" showInputMessage="1" showErrorMessage="1" sqref="E22" xr:uid="{0D6CCDEF-44D6-485C-97F3-DF8C37A8351F}">
      <formula1>INDIRECT($Q$22)</formula1>
    </dataValidation>
    <dataValidation type="list" allowBlank="1" showInputMessage="1" showErrorMessage="1" sqref="D22" xr:uid="{4C88512B-87DB-4335-BA31-D2586CE6B6BC}">
      <formula1>INDIRECT($P$22)</formula1>
    </dataValidation>
    <dataValidation type="list" allowBlank="1" showInputMessage="1" showErrorMessage="1" sqref="H21" xr:uid="{6E40AC42-D0AF-44FA-AB0D-60E0D51DDB40}">
      <formula1>INDIRECT($S$21)</formula1>
    </dataValidation>
    <dataValidation type="list" allowBlank="1" showInputMessage="1" showErrorMessage="1" sqref="G21" xr:uid="{857EFF74-83CC-4B13-BF45-EDDD0B026BCA}">
      <formula1>INDIRECT($R$21)</formula1>
    </dataValidation>
    <dataValidation type="list" allowBlank="1" showInputMessage="1" showErrorMessage="1" sqref="E21" xr:uid="{854D89C9-5878-4C0E-BF92-4A13363AC366}">
      <formula1>INDIRECT($Q$21)</formula1>
    </dataValidation>
    <dataValidation type="list" allowBlank="1" showInputMessage="1" showErrorMessage="1" sqref="D21" xr:uid="{FA868931-4923-452D-AEAF-AEF07E4F1077}">
      <formula1>INDIRECT($P$21)</formula1>
    </dataValidation>
    <dataValidation type="textLength" allowBlank="1" showInputMessage="1" showErrorMessage="1" sqref="G5" xr:uid="{82FA497B-BA99-4F8B-B835-3E4A497E317B}">
      <formula1>0</formula1>
      <formula2>0</formula2>
    </dataValidation>
    <dataValidation type="whole" allowBlank="1" showInputMessage="1" showErrorMessage="1" errorTitle="Chiffre uniquement" error="Saisir une valeur en chiffre/nombre (pas de texte)" sqref="G4 G6" xr:uid="{8F8B0D5A-A783-4E1C-9FE0-0B4BB14C2DC8}">
      <formula1>0</formula1>
      <formula2>100</formula2>
    </dataValidation>
    <dataValidation type="list" allowBlank="1" showInputMessage="1" showErrorMessage="1" sqref="H13" xr:uid="{DE8FF52F-AF0C-4B48-84BC-50A2BD645D5A}">
      <formula1>INDIRECT($S$13)</formula1>
    </dataValidation>
    <dataValidation type="list" allowBlank="1" showInputMessage="1" showErrorMessage="1" sqref="G13" xr:uid="{EBE643E2-314A-4470-BB5E-246A8E7C3117}">
      <formula1>INDIRECT($R$13)</formula1>
    </dataValidation>
    <dataValidation type="list" allowBlank="1" showInputMessage="1" showErrorMessage="1" sqref="E13" xr:uid="{A3454773-8687-482B-9A73-7ED9E4D97260}">
      <formula1>INDIRECT($Q$13)</formula1>
    </dataValidation>
    <dataValidation type="list" allowBlank="1" showInputMessage="1" showErrorMessage="1" sqref="D13" xr:uid="{FDCFF521-A967-4A16-8A48-95EC622A944A}">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36FBBAFB-CB3C-4F07-B640-0F361527191E}">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2D24398-ACAE-49A8-9560-012D86AFC142}">
          <x14:formula1>
            <xm:f>'Menu conditionnel'!$A$14:$A$17</xm:f>
          </x14:formula1>
          <xm:sqref>D84:D89 D92 D95:D96 D99 D102:D103 D106:D109 D112 D115 D118:D120</xm:sqref>
        </x14:dataValidation>
        <x14:dataValidation type="list" allowBlank="1" showInputMessage="1" showErrorMessage="1" xr:uid="{213C2091-06B0-4154-8076-8AEAA7ED4263}">
          <x14:formula1>
            <xm:f>'Menu déroulant'!$E$2:$E$11</xm:f>
          </x14:formula1>
          <xm:sqref>C4</xm:sqref>
        </x14:dataValidation>
        <x14:dataValidation type="list" allowBlank="1" showInputMessage="1" showErrorMessage="1" xr:uid="{0490837C-1B40-4E5C-84A9-93E7ACAA235C}">
          <x14:formula1>
            <xm:f>'Menu déroulant'!$D$2:$D$3</xm:f>
          </x14:formula1>
          <xm:sqref>C6</xm:sqref>
        </x14:dataValidation>
        <x14:dataValidation type="list" allowBlank="1" showInputMessage="1" showErrorMessage="1" xr:uid="{E73E695C-8815-4F6A-A9F0-97B9C6BF9A31}">
          <x14:formula1>
            <xm:f>'Menu déroulant'!$F$2:$F$5</xm:f>
          </x14:formula1>
          <xm:sqref>C60:C61 C56:C57 C43:C44 C21:C26 C29:C35 C47:C49 C52:C53 C65:C67 C70 C38:C40 C13:C18 C73:C74</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0B0CD-3C0A-4A84-AFB1-F71EA21F88D3}">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1062</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N°9</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qoQMlDsdkdyYls2yrLWA1uLnyKJCbYK7SoI6U36R0f3RImK5CYsdNwFC6MmmWVzClx1H0ccR5A+cnvGESajuiA==" saltValue="UCJbh04sxxXtEltijfTNZ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592" priority="176" operator="equal">
      <formula>"NON"</formula>
    </cfRule>
    <cfRule type="cellIs" dxfId="1591" priority="177" operator="equal">
      <formula>"OUI"</formula>
    </cfRule>
    <cfRule type="cellIs" dxfId="1590" priority="174" operator="equal">
      <formula>"Non concerné"</formula>
    </cfRule>
    <cfRule type="cellIs" dxfId="1589" priority="175" operator="equal">
      <formula>"Ne sait pas"</formula>
    </cfRule>
  </conditionalFormatting>
  <conditionalFormatting sqref="C29:C35">
    <cfRule type="cellIs" dxfId="1588" priority="165" operator="equal">
      <formula>"OUI"</formula>
    </cfRule>
    <cfRule type="cellIs" dxfId="1587" priority="164" operator="equal">
      <formula>"NON"</formula>
    </cfRule>
    <cfRule type="cellIs" dxfId="1586" priority="163" operator="equal">
      <formula>"Ne sait pas"</formula>
    </cfRule>
    <cfRule type="cellIs" dxfId="1585" priority="162" operator="equal">
      <formula>"Non concerné"</formula>
    </cfRule>
  </conditionalFormatting>
  <conditionalFormatting sqref="C38:C40">
    <cfRule type="cellIs" dxfId="1584" priority="156" operator="equal">
      <formula>"OUI"</formula>
    </cfRule>
    <cfRule type="cellIs" dxfId="1583" priority="154" operator="equal">
      <formula>"Ne sait pas"</formula>
    </cfRule>
    <cfRule type="cellIs" dxfId="1582" priority="153" operator="equal">
      <formula>"Non concerné"</formula>
    </cfRule>
    <cfRule type="cellIs" dxfId="1581" priority="155" operator="equal">
      <formula>"NON"</formula>
    </cfRule>
  </conditionalFormatting>
  <conditionalFormatting sqref="C43:C44">
    <cfRule type="cellIs" dxfId="1580" priority="149" operator="equal">
      <formula>"OUI"</formula>
    </cfRule>
    <cfRule type="cellIs" dxfId="1579" priority="148" operator="equal">
      <formula>"NON"</formula>
    </cfRule>
    <cfRule type="cellIs" dxfId="1578" priority="147" operator="equal">
      <formula>"Ne sait pas"</formula>
    </cfRule>
    <cfRule type="cellIs" dxfId="1577" priority="146" operator="equal">
      <formula>"Non concerné"</formula>
    </cfRule>
  </conditionalFormatting>
  <conditionalFormatting sqref="C47:C49">
    <cfRule type="cellIs" dxfId="1576" priority="140" operator="equal">
      <formula>"NON"</formula>
    </cfRule>
    <cfRule type="cellIs" dxfId="1575" priority="141" operator="equal">
      <formula>"OUI"</formula>
    </cfRule>
    <cfRule type="cellIs" dxfId="1574" priority="139" operator="equal">
      <formula>"Ne sait pas"</formula>
    </cfRule>
    <cfRule type="cellIs" dxfId="1573" priority="138" operator="equal">
      <formula>"Non concerné"</formula>
    </cfRule>
  </conditionalFormatting>
  <conditionalFormatting sqref="C52:C53">
    <cfRule type="cellIs" dxfId="1572" priority="132" operator="equal">
      <formula>"NON"</formula>
    </cfRule>
    <cfRule type="cellIs" dxfId="1571" priority="131" operator="equal">
      <formula>"Ne sait pas"</formula>
    </cfRule>
    <cfRule type="cellIs" dxfId="1570" priority="130" operator="equal">
      <formula>"Non concerné"</formula>
    </cfRule>
    <cfRule type="cellIs" dxfId="1569" priority="133" operator="equal">
      <formula>"OUI"</formula>
    </cfRule>
  </conditionalFormatting>
  <conditionalFormatting sqref="C56:C57">
    <cfRule type="cellIs" dxfId="1568" priority="125" operator="equal">
      <formula>"OUI"</formula>
    </cfRule>
    <cfRule type="cellIs" dxfId="1567" priority="124" operator="equal">
      <formula>"NON"</formula>
    </cfRule>
    <cfRule type="cellIs" dxfId="1566" priority="123" operator="equal">
      <formula>"Ne sait pas"</formula>
    </cfRule>
    <cfRule type="cellIs" dxfId="1565" priority="122" operator="equal">
      <formula>"Non concerné"</formula>
    </cfRule>
  </conditionalFormatting>
  <conditionalFormatting sqref="C60:C61">
    <cfRule type="cellIs" dxfId="1564" priority="114" operator="equal">
      <formula>"Non concerné"</formula>
    </cfRule>
    <cfRule type="cellIs" dxfId="1563" priority="115" operator="equal">
      <formula>"Ne sait pas"</formula>
    </cfRule>
    <cfRule type="cellIs" dxfId="1562" priority="116" operator="equal">
      <formula>"NON"</formula>
    </cfRule>
    <cfRule type="cellIs" dxfId="1561" priority="117" operator="equal">
      <formula>"OUI"</formula>
    </cfRule>
  </conditionalFormatting>
  <conditionalFormatting sqref="C65:C67">
    <cfRule type="cellIs" dxfId="1560" priority="107" operator="equal">
      <formula>"Ne sait pas"</formula>
    </cfRule>
    <cfRule type="cellIs" dxfId="1559" priority="106" operator="equal">
      <formula>"Non concerné"</formula>
    </cfRule>
    <cfRule type="cellIs" dxfId="1558" priority="109" operator="equal">
      <formula>"OUI"</formula>
    </cfRule>
    <cfRule type="cellIs" dxfId="1557" priority="108" operator="equal">
      <formula>"NON"</formula>
    </cfRule>
  </conditionalFormatting>
  <conditionalFormatting sqref="C70">
    <cfRule type="cellIs" dxfId="1556" priority="101" operator="equal">
      <formula>"OUI"</formula>
    </cfRule>
    <cfRule type="cellIs" dxfId="1555" priority="100" operator="equal">
      <formula>"NON"</formula>
    </cfRule>
    <cfRule type="cellIs" dxfId="1554" priority="99" operator="equal">
      <formula>"Ne sait pas"</formula>
    </cfRule>
    <cfRule type="cellIs" dxfId="1553" priority="98" operator="equal">
      <formula>"Non concerné"</formula>
    </cfRule>
  </conditionalFormatting>
  <conditionalFormatting sqref="C73:C74">
    <cfRule type="cellIs" dxfId="1552" priority="92" operator="equal">
      <formula>"NON"</formula>
    </cfRule>
    <cfRule type="cellIs" dxfId="1551" priority="91" operator="equal">
      <formula>"Ne sait pas"</formula>
    </cfRule>
    <cfRule type="cellIs" dxfId="1550" priority="93" operator="equal">
      <formula>"OUI"</formula>
    </cfRule>
    <cfRule type="cellIs" dxfId="1549" priority="90" operator="equal">
      <formula>"Non concerné"</formula>
    </cfRule>
  </conditionalFormatting>
  <conditionalFormatting sqref="D84:D89">
    <cfRule type="cellIs" dxfId="1548" priority="79" operator="equal">
      <formula>"Non concerné"</formula>
    </cfRule>
    <cfRule type="cellIs" dxfId="1547" priority="80" operator="equal">
      <formula>"Ne sait pas"</formula>
    </cfRule>
    <cfRule type="cellIs" dxfId="1546" priority="81" operator="equal">
      <formula>"NON"</formula>
    </cfRule>
    <cfRule type="cellIs" dxfId="1545" priority="82" operator="equal">
      <formula>"OUI"</formula>
    </cfRule>
  </conditionalFormatting>
  <conditionalFormatting sqref="D92">
    <cfRule type="cellIs" dxfId="1544" priority="75" operator="equal">
      <formula>"Non concerné"</formula>
    </cfRule>
    <cfRule type="cellIs" dxfId="1543" priority="77" operator="equal">
      <formula>"NON"</formula>
    </cfRule>
    <cfRule type="cellIs" dxfId="1542" priority="76" operator="equal">
      <formula>"Ne sait pas"</formula>
    </cfRule>
    <cfRule type="cellIs" dxfId="1541" priority="78" operator="equal">
      <formula>"OUI"</formula>
    </cfRule>
  </conditionalFormatting>
  <conditionalFormatting sqref="D95:D96">
    <cfRule type="cellIs" dxfId="1540" priority="72" operator="equal">
      <formula>"Ne sait pas"</formula>
    </cfRule>
    <cfRule type="cellIs" dxfId="1539" priority="74" operator="equal">
      <formula>"OUI"</formula>
    </cfRule>
    <cfRule type="cellIs" dxfId="1538" priority="73" operator="equal">
      <formula>"NON"</formula>
    </cfRule>
    <cfRule type="cellIs" dxfId="1537" priority="71" operator="equal">
      <formula>"Non concerné"</formula>
    </cfRule>
  </conditionalFormatting>
  <conditionalFormatting sqref="D99">
    <cfRule type="cellIs" dxfId="1536" priority="70" operator="equal">
      <formula>"OUI"</formula>
    </cfRule>
    <cfRule type="cellIs" dxfId="1535" priority="69" operator="equal">
      <formula>"NON"</formula>
    </cfRule>
    <cfRule type="cellIs" dxfId="1534" priority="68" operator="equal">
      <formula>"Ne sait pas"</formula>
    </cfRule>
    <cfRule type="cellIs" dxfId="1533" priority="67" operator="equal">
      <formula>"Non concerné"</formula>
    </cfRule>
  </conditionalFormatting>
  <conditionalFormatting sqref="D102:D103">
    <cfRule type="cellIs" dxfId="1532" priority="65" operator="equal">
      <formula>"NON"</formula>
    </cfRule>
    <cfRule type="cellIs" dxfId="1531" priority="66" operator="equal">
      <formula>"OUI"</formula>
    </cfRule>
    <cfRule type="cellIs" dxfId="1530" priority="63" operator="equal">
      <formula>"Non concerné"</formula>
    </cfRule>
    <cfRule type="cellIs" dxfId="1529" priority="64" operator="equal">
      <formula>"Ne sait pas"</formula>
    </cfRule>
  </conditionalFormatting>
  <conditionalFormatting sqref="D106:D109">
    <cfRule type="cellIs" dxfId="1528" priority="59" operator="equal">
      <formula>"Non concerné"</formula>
    </cfRule>
    <cfRule type="cellIs" dxfId="1527" priority="60" operator="equal">
      <formula>"Ne sait pas"</formula>
    </cfRule>
    <cfRule type="cellIs" dxfId="1526" priority="61" operator="equal">
      <formula>"NON"</formula>
    </cfRule>
    <cfRule type="cellIs" dxfId="1525" priority="62" operator="equal">
      <formula>"OUI"</formula>
    </cfRule>
  </conditionalFormatting>
  <conditionalFormatting sqref="D112">
    <cfRule type="cellIs" dxfId="1524" priority="58" operator="equal">
      <formula>"OUI"</formula>
    </cfRule>
    <cfRule type="cellIs" dxfId="1523" priority="57" operator="equal">
      <formula>"NON"</formula>
    </cfRule>
    <cfRule type="cellIs" dxfId="1522" priority="56" operator="equal">
      <formula>"Ne sait pas"</formula>
    </cfRule>
    <cfRule type="cellIs" dxfId="1521" priority="55" operator="equal">
      <formula>"Non concerné"</formula>
    </cfRule>
  </conditionalFormatting>
  <conditionalFormatting sqref="D115">
    <cfRule type="cellIs" dxfId="1520" priority="53" operator="equal">
      <formula>"NON"</formula>
    </cfRule>
    <cfRule type="cellIs" dxfId="1519" priority="54" operator="equal">
      <formula>"OUI"</formula>
    </cfRule>
    <cfRule type="cellIs" dxfId="1518" priority="51" operator="equal">
      <formula>"Non concerné"</formula>
    </cfRule>
    <cfRule type="cellIs" dxfId="1517" priority="52" operator="equal">
      <formula>"Ne sait pas"</formula>
    </cfRule>
  </conditionalFormatting>
  <conditionalFormatting sqref="D118:D120">
    <cfRule type="cellIs" dxfId="1516" priority="50" operator="equal">
      <formula>"OUI"</formula>
    </cfRule>
    <cfRule type="cellIs" dxfId="1515" priority="49" operator="equal">
      <formula>"NON"</formula>
    </cfRule>
    <cfRule type="cellIs" dxfId="1514" priority="48" operator="equal">
      <formula>"Ne sait pas"</formula>
    </cfRule>
    <cfRule type="cellIs" dxfId="1513" priority="47" operator="equal">
      <formula>"Non concerné"</formula>
    </cfRule>
  </conditionalFormatting>
  <conditionalFormatting sqref="D13:I18">
    <cfRule type="expression" dxfId="1512" priority="172">
      <formula>$P13="non_prescrit"</formula>
    </cfRule>
  </conditionalFormatting>
  <conditionalFormatting sqref="D21:I26">
    <cfRule type="expression" dxfId="1511" priority="168">
      <formula>$P21="non_prescrit"</formula>
    </cfRule>
  </conditionalFormatting>
  <conditionalFormatting sqref="D29:I35">
    <cfRule type="expression" dxfId="1510" priority="160">
      <formula>$P29="non_prescrit"</formula>
    </cfRule>
  </conditionalFormatting>
  <conditionalFormatting sqref="D38:I40">
    <cfRule type="expression" dxfId="1509" priority="157">
      <formula>$P38="non_prescrit"</formula>
    </cfRule>
  </conditionalFormatting>
  <conditionalFormatting sqref="D43:I44">
    <cfRule type="expression" dxfId="1508" priority="144">
      <formula>$P43="non_prescrit"</formula>
    </cfRule>
  </conditionalFormatting>
  <conditionalFormatting sqref="D47:I49">
    <cfRule type="expression" dxfId="1507" priority="136">
      <formula>$P47="non_prescrit"</formula>
    </cfRule>
  </conditionalFormatting>
  <conditionalFormatting sqref="D52:I53">
    <cfRule type="expression" dxfId="1506" priority="128">
      <formula>$P52="non_prescrit"</formula>
    </cfRule>
  </conditionalFormatting>
  <conditionalFormatting sqref="D56:I57">
    <cfRule type="expression" dxfId="1505" priority="120">
      <formula>$P56="non_prescrit"</formula>
    </cfRule>
  </conditionalFormatting>
  <conditionalFormatting sqref="D60:I61">
    <cfRule type="expression" dxfId="1504" priority="112">
      <formula>$P60="non_prescrit"</formula>
    </cfRule>
  </conditionalFormatting>
  <conditionalFormatting sqref="D65:I67">
    <cfRule type="expression" dxfId="1503" priority="104">
      <formula>$P65="non_prescrit"</formula>
    </cfRule>
  </conditionalFormatting>
  <conditionalFormatting sqref="D70:I70">
    <cfRule type="expression" dxfId="1502" priority="96">
      <formula>$P70="non_prescrit"</formula>
    </cfRule>
  </conditionalFormatting>
  <conditionalFormatting sqref="D73:I74">
    <cfRule type="expression" dxfId="1501" priority="88">
      <formula>$P73="non_prescrit"</formula>
    </cfRule>
  </conditionalFormatting>
  <conditionalFormatting sqref="E13:F18">
    <cfRule type="expression" dxfId="1500" priority="171">
      <formula>$Q13="pas_modification"</formula>
    </cfRule>
  </conditionalFormatting>
  <conditionalFormatting sqref="E21:F26">
    <cfRule type="expression" dxfId="1499" priority="167">
      <formula>$Q21="pas_modification"</formula>
    </cfRule>
  </conditionalFormatting>
  <conditionalFormatting sqref="E29:F35">
    <cfRule type="expression" dxfId="1498" priority="159">
      <formula>$Q29="pas_modification"</formula>
    </cfRule>
  </conditionalFormatting>
  <conditionalFormatting sqref="E38:F40">
    <cfRule type="expression" dxfId="1497" priority="151">
      <formula>$Q38="pas_modification"</formula>
    </cfRule>
  </conditionalFormatting>
  <conditionalFormatting sqref="E43:F44">
    <cfRule type="expression" dxfId="1496" priority="143">
      <formula>$Q43="pas_modification"</formula>
    </cfRule>
  </conditionalFormatting>
  <conditionalFormatting sqref="E47:F49">
    <cfRule type="expression" dxfId="1495" priority="135">
      <formula>$Q47="pas_modification"</formula>
    </cfRule>
  </conditionalFormatting>
  <conditionalFormatting sqref="E52:F53">
    <cfRule type="expression" dxfId="1494" priority="127">
      <formula>$Q52="pas_modification"</formula>
    </cfRule>
  </conditionalFormatting>
  <conditionalFormatting sqref="E56:F57">
    <cfRule type="expression" dxfId="1493" priority="119">
      <formula>$Q56="pas_modification"</formula>
    </cfRule>
  </conditionalFormatting>
  <conditionalFormatting sqref="E60:F61">
    <cfRule type="expression" dxfId="1492" priority="111">
      <formula>$Q60="pas_modification"</formula>
    </cfRule>
  </conditionalFormatting>
  <conditionalFormatting sqref="E65:F67">
    <cfRule type="expression" dxfId="1491" priority="103">
      <formula>$Q65="pas_modification"</formula>
    </cfRule>
  </conditionalFormatting>
  <conditionalFormatting sqref="E70:F70">
    <cfRule type="expression" dxfId="1490" priority="95">
      <formula>$Q70="pas_modification"</formula>
    </cfRule>
  </conditionalFormatting>
  <conditionalFormatting sqref="E73:F74">
    <cfRule type="expression" dxfId="1489" priority="87">
      <formula>$Q73="pas_modification"</formula>
    </cfRule>
  </conditionalFormatting>
  <conditionalFormatting sqref="E7:G7">
    <cfRule type="cellIs" dxfId="1488" priority="1" operator="equal">
      <formula>"ERREUR : nombre médicaments prescrits &gt; nb MIPA"</formula>
    </cfRule>
  </conditionalFormatting>
  <conditionalFormatting sqref="E84:I89">
    <cfRule type="expression" dxfId="1487" priority="32">
      <formula>$P84="non_omi"</formula>
    </cfRule>
  </conditionalFormatting>
  <conditionalFormatting sqref="E92:I92">
    <cfRule type="expression" dxfId="1486" priority="36">
      <formula>$P92="non_omi"</formula>
    </cfRule>
  </conditionalFormatting>
  <conditionalFormatting sqref="E95:I96">
    <cfRule type="expression" dxfId="1485" priority="28">
      <formula>$P95="non_omi"</formula>
    </cfRule>
  </conditionalFormatting>
  <conditionalFormatting sqref="E99:I99">
    <cfRule type="expression" dxfId="1484" priority="24">
      <formula>$P99="non_omi"</formula>
    </cfRule>
  </conditionalFormatting>
  <conditionalFormatting sqref="E102:I103">
    <cfRule type="expression" dxfId="1483" priority="20">
      <formula>$P102="non_omi"</formula>
    </cfRule>
  </conditionalFormatting>
  <conditionalFormatting sqref="E106:I109">
    <cfRule type="expression" dxfId="1482" priority="16">
      <formula>$P106="non_omi"</formula>
    </cfRule>
  </conditionalFormatting>
  <conditionalFormatting sqref="E112:I112">
    <cfRule type="expression" dxfId="1481" priority="12">
      <formula>$P112="non_omi"</formula>
    </cfRule>
  </conditionalFormatting>
  <conditionalFormatting sqref="E115:I115">
    <cfRule type="expression" dxfId="1480" priority="8">
      <formula>$P115="non_omi"</formula>
    </cfRule>
  </conditionalFormatting>
  <conditionalFormatting sqref="E118:I120">
    <cfRule type="expression" dxfId="1479" priority="4">
      <formula>$P118="non_omi"</formula>
    </cfRule>
  </conditionalFormatting>
  <conditionalFormatting sqref="G13:G18">
    <cfRule type="expression" dxfId="1478" priority="170">
      <formula>$R13="pas_justification"</formula>
    </cfRule>
  </conditionalFormatting>
  <conditionalFormatting sqref="G21:G26">
    <cfRule type="expression" dxfId="1477" priority="166">
      <formula>$R21="pas_justification"</formula>
    </cfRule>
  </conditionalFormatting>
  <conditionalFormatting sqref="G29:G35">
    <cfRule type="expression" dxfId="1476" priority="158">
      <formula>$R29="pas_justification"</formula>
    </cfRule>
  </conditionalFormatting>
  <conditionalFormatting sqref="G38:G40">
    <cfRule type="expression" dxfId="1475" priority="150">
      <formula>$R38="pas_justification"</formula>
    </cfRule>
  </conditionalFormatting>
  <conditionalFormatting sqref="G43:G44">
    <cfRule type="expression" dxfId="1474" priority="142">
      <formula>$R43="pas_justification"</formula>
    </cfRule>
  </conditionalFormatting>
  <conditionalFormatting sqref="G47:G49">
    <cfRule type="expression" dxfId="1473" priority="134">
      <formula>$R47="pas_justification"</formula>
    </cfRule>
  </conditionalFormatting>
  <conditionalFormatting sqref="G52:G53">
    <cfRule type="expression" dxfId="1472" priority="126">
      <formula>$R52="pas_justification"</formula>
    </cfRule>
  </conditionalFormatting>
  <conditionalFormatting sqref="G56:G57">
    <cfRule type="expression" dxfId="1471" priority="118">
      <formula>$R56="pas_justification"</formula>
    </cfRule>
  </conditionalFormatting>
  <conditionalFormatting sqref="G60:G61">
    <cfRule type="expression" dxfId="1470" priority="110">
      <formula>$R60="pas_justification"</formula>
    </cfRule>
  </conditionalFormatting>
  <conditionalFormatting sqref="G65:G67">
    <cfRule type="expression" dxfId="1469" priority="102">
      <formula>$R65="pas_justification"</formula>
    </cfRule>
  </conditionalFormatting>
  <conditionalFormatting sqref="G70">
    <cfRule type="expression" dxfId="1468" priority="94">
      <formula>$R70="pas_justification"</formula>
    </cfRule>
  </conditionalFormatting>
  <conditionalFormatting sqref="G73:G74">
    <cfRule type="expression" dxfId="1467" priority="86">
      <formula>$R73="pas_justification"</formula>
    </cfRule>
  </conditionalFormatting>
  <conditionalFormatting sqref="G84:G89">
    <cfRule type="expression" dxfId="1466" priority="46">
      <formula>$Q84="pas_justification_omi"</formula>
    </cfRule>
  </conditionalFormatting>
  <conditionalFormatting sqref="G92">
    <cfRule type="expression" dxfId="1465" priority="45">
      <formula>$Q92="pas_justification_omi"</formula>
    </cfRule>
  </conditionalFormatting>
  <conditionalFormatting sqref="G95:G96">
    <cfRule type="expression" dxfId="1464" priority="44">
      <formula>$Q95="pas_justification_omi"</formula>
    </cfRule>
  </conditionalFormatting>
  <conditionalFormatting sqref="G99">
    <cfRule type="expression" dxfId="1463" priority="43">
      <formula>$Q99="pas_justification_omi"</formula>
    </cfRule>
  </conditionalFormatting>
  <conditionalFormatting sqref="G102:G103">
    <cfRule type="expression" dxfId="1462" priority="42">
      <formula>$Q102="pas_justification_omi"</formula>
    </cfRule>
  </conditionalFormatting>
  <conditionalFormatting sqref="G106:G109">
    <cfRule type="expression" dxfId="1461" priority="41">
      <formula>$Q106="pas_justification_omi"</formula>
    </cfRule>
  </conditionalFormatting>
  <conditionalFormatting sqref="G112">
    <cfRule type="expression" dxfId="1460" priority="40">
      <formula>$Q112="pas_justification_omi"</formula>
    </cfRule>
  </conditionalFormatting>
  <conditionalFormatting sqref="G115">
    <cfRule type="expression" dxfId="1459" priority="39">
      <formula>$Q115="pas_justification_omi"</formula>
    </cfRule>
  </conditionalFormatting>
  <conditionalFormatting sqref="G118:G120">
    <cfRule type="expression" dxfId="1458" priority="38">
      <formula>$Q118="pas_justification_omi"</formula>
    </cfRule>
  </conditionalFormatting>
  <conditionalFormatting sqref="H13:H18">
    <cfRule type="expression" dxfId="1457" priority="173">
      <formula>$Q13="pas_modification"</formula>
    </cfRule>
  </conditionalFormatting>
  <conditionalFormatting sqref="H13:H40 H42:H61">
    <cfRule type="cellIs" dxfId="1456" priority="84" operator="equal">
      <formula>"Refusée"</formula>
    </cfRule>
  </conditionalFormatting>
  <conditionalFormatting sqref="H13:H40 H42:H74">
    <cfRule type="cellIs" dxfId="1455" priority="85" operator="equal">
      <formula>"Acceptée"</formula>
    </cfRule>
    <cfRule type="cellIs" dxfId="1454" priority="83" operator="equal">
      <formula>"NSP"</formula>
    </cfRule>
  </conditionalFormatting>
  <conditionalFormatting sqref="H21:H26">
    <cfRule type="expression" dxfId="1453" priority="169">
      <formula>$Q21="pas_modification"</formula>
    </cfRule>
  </conditionalFormatting>
  <conditionalFormatting sqref="H29:H35">
    <cfRule type="expression" dxfId="1452" priority="161">
      <formula>$Q29="pas_modification"</formula>
    </cfRule>
  </conditionalFormatting>
  <conditionalFormatting sqref="H38:H40">
    <cfRule type="expression" dxfId="1451" priority="152">
      <formula>$Q38="pas_modification"</formula>
    </cfRule>
  </conditionalFormatting>
  <conditionalFormatting sqref="H43:H44">
    <cfRule type="expression" dxfId="1450" priority="145">
      <formula>$Q43="pas_modification"</formula>
    </cfRule>
  </conditionalFormatting>
  <conditionalFormatting sqref="H47:H49">
    <cfRule type="expression" dxfId="1449" priority="137">
      <formula>$Q47="pas_modification"</formula>
    </cfRule>
  </conditionalFormatting>
  <conditionalFormatting sqref="H52:H53">
    <cfRule type="expression" dxfId="1448" priority="129">
      <formula>$Q52="pas_modification"</formula>
    </cfRule>
  </conditionalFormatting>
  <conditionalFormatting sqref="H56:H57">
    <cfRule type="expression" dxfId="1447" priority="121">
      <formula>$Q56="pas_modification"</formula>
    </cfRule>
  </conditionalFormatting>
  <conditionalFormatting sqref="H60:H61">
    <cfRule type="expression" dxfId="1446" priority="113">
      <formula>$Q60="pas_modification"</formula>
    </cfRule>
  </conditionalFormatting>
  <conditionalFormatting sqref="H65:H67">
    <cfRule type="expression" dxfId="1445" priority="105">
      <formula>$Q65="pas_modification"</formula>
    </cfRule>
  </conditionalFormatting>
  <conditionalFormatting sqref="H70">
    <cfRule type="expression" dxfId="1444" priority="97">
      <formula>$Q70="pas_modification"</formula>
    </cfRule>
  </conditionalFormatting>
  <conditionalFormatting sqref="H73:H74">
    <cfRule type="expression" dxfId="1443" priority="89">
      <formula>$Q73="pas_modification"</formula>
    </cfRule>
  </conditionalFormatting>
  <conditionalFormatting sqref="H84:H89">
    <cfRule type="cellIs" dxfId="1442" priority="30" operator="equal">
      <formula>"Refusée"</formula>
    </cfRule>
    <cfRule type="cellIs" dxfId="1441" priority="31" operator="equal">
      <formula>"Acceptée"</formula>
    </cfRule>
  </conditionalFormatting>
  <conditionalFormatting sqref="H92">
    <cfRule type="cellIs" dxfId="1440" priority="34" operator="equal">
      <formula>"Refusée"</formula>
    </cfRule>
    <cfRule type="cellIs" dxfId="1439" priority="35" operator="equal">
      <formula>"Acceptée"</formula>
    </cfRule>
  </conditionalFormatting>
  <conditionalFormatting sqref="H95:H96">
    <cfRule type="cellIs" dxfId="1438" priority="26" operator="equal">
      <formula>"Refusée"</formula>
    </cfRule>
    <cfRule type="cellIs" dxfId="1437" priority="27" operator="equal">
      <formula>"Acceptée"</formula>
    </cfRule>
  </conditionalFormatting>
  <conditionalFormatting sqref="H99">
    <cfRule type="cellIs" dxfId="1436" priority="22" operator="equal">
      <formula>"Refusée"</formula>
    </cfRule>
    <cfRule type="cellIs" dxfId="1435" priority="23" operator="equal">
      <formula>"Acceptée"</formula>
    </cfRule>
  </conditionalFormatting>
  <conditionalFormatting sqref="H102:H103">
    <cfRule type="cellIs" dxfId="1434" priority="18" operator="equal">
      <formula>"Refusée"</formula>
    </cfRule>
    <cfRule type="cellIs" dxfId="1433" priority="19" operator="equal">
      <formula>"Acceptée"</formula>
    </cfRule>
  </conditionalFormatting>
  <conditionalFormatting sqref="H106:H109">
    <cfRule type="cellIs" dxfId="1432" priority="14" operator="equal">
      <formula>"Refusée"</formula>
    </cfRule>
    <cfRule type="cellIs" dxfId="1431" priority="15" operator="equal">
      <formula>"Acceptée"</formula>
    </cfRule>
  </conditionalFormatting>
  <conditionalFormatting sqref="H112">
    <cfRule type="cellIs" dxfId="1430" priority="11" operator="equal">
      <formula>"Acceptée"</formula>
    </cfRule>
    <cfRule type="cellIs" dxfId="1429" priority="10" operator="equal">
      <formula>"Refusée"</formula>
    </cfRule>
  </conditionalFormatting>
  <conditionalFormatting sqref="H115">
    <cfRule type="cellIs" dxfId="1428" priority="7" operator="equal">
      <formula>"Acceptée"</formula>
    </cfRule>
    <cfRule type="cellIs" dxfId="1427" priority="6" operator="equal">
      <formula>"Refusée"</formula>
    </cfRule>
  </conditionalFormatting>
  <conditionalFormatting sqref="H118:H120">
    <cfRule type="cellIs" dxfId="1426" priority="3" operator="equal">
      <formula>"Acceptée"</formula>
    </cfRule>
    <cfRule type="cellIs" dxfId="1425" priority="2" operator="equal">
      <formula>"Refusée"</formula>
    </cfRule>
  </conditionalFormatting>
  <conditionalFormatting sqref="H84:I89">
    <cfRule type="expression" dxfId="1424" priority="33">
      <formula>$R84="pas_proposition_omi"</formula>
    </cfRule>
  </conditionalFormatting>
  <conditionalFormatting sqref="H92:I92">
    <cfRule type="expression" dxfId="1423" priority="37">
      <formula>$R92="pas_proposition_omi"</formula>
    </cfRule>
  </conditionalFormatting>
  <conditionalFormatting sqref="H95:I96">
    <cfRule type="expression" dxfId="1422" priority="29">
      <formula>$R95="pas_proposition_omi"</formula>
    </cfRule>
  </conditionalFormatting>
  <conditionalFormatting sqref="H99:I99">
    <cfRule type="expression" dxfId="1421" priority="25">
      <formula>$R99="pas_proposition_omi"</formula>
    </cfRule>
  </conditionalFormatting>
  <conditionalFormatting sqref="H102:I103">
    <cfRule type="expression" dxfId="1420" priority="21">
      <formula>$R102="pas_proposition_omi"</formula>
    </cfRule>
  </conditionalFormatting>
  <conditionalFormatting sqref="H106:I109">
    <cfRule type="expression" dxfId="1419" priority="17">
      <formula>$R106="pas_proposition_omi"</formula>
    </cfRule>
  </conditionalFormatting>
  <conditionalFormatting sqref="H112:I112">
    <cfRule type="expression" dxfId="1418" priority="13">
      <formula>$R112="pas_proposition_omi"</formula>
    </cfRule>
  </conditionalFormatting>
  <conditionalFormatting sqref="H115:I115">
    <cfRule type="expression" dxfId="1417" priority="9">
      <formula>$R115="pas_proposition_omi"</formula>
    </cfRule>
  </conditionalFormatting>
  <conditionalFormatting sqref="H118:I120">
    <cfRule type="expression" dxfId="1416" priority="5">
      <formula>$R118="pas_proposition_omi"</formula>
    </cfRule>
  </conditionalFormatting>
  <dataValidations count="164">
    <dataValidation type="list" allowBlank="1" showInputMessage="1" showErrorMessage="1" sqref="E84:E89 E92 E95:E96 E99 E102:E103 E118:E120 E112 E115 E106:E109" xr:uid="{EE7EE540-5611-436B-B98B-EAB7635BB423}">
      <formula1>INDIRECT($P84)</formula1>
    </dataValidation>
    <dataValidation type="list" allowBlank="1" showInputMessage="1" showErrorMessage="1" sqref="H92 H115 H84:H89 H95:H96 H99 H102:H103 H106:H109 H112 H118:H120" xr:uid="{059E7BDD-442D-47EA-9697-75BEEE0915FF}">
      <formula1>INDIRECT($R84)</formula1>
    </dataValidation>
    <dataValidation type="list" allowBlank="1" showInputMessage="1" showErrorMessage="1" sqref="G84:G89 G115 G92 G95:G96 G99 G102:G103 G106:G109 G112 G118:G120" xr:uid="{3B1CC89D-9AE6-4DB1-83A3-6A23833FBB5A}">
      <formula1>INDIRECT($Q84)</formula1>
    </dataValidation>
    <dataValidation type="list" allowBlank="1" showInputMessage="1" showErrorMessage="1" sqref="D116 D110 D113:D114" xr:uid="{13A77453-C0BF-40D2-9829-B78760CD5624}">
      <formula1>$D$192:$D$195</formula1>
    </dataValidation>
    <dataValidation type="list" allowBlank="1" showInputMessage="1" sqref="E110:H110 E116:H116 E113:H114" xr:uid="{1082514C-1651-40E2-B2D3-1B0B330BABDE}">
      <formula1>$D$195</formula1>
    </dataValidation>
    <dataValidation type="list" allowBlank="1" showInputMessage="1" showErrorMessage="1" sqref="H18" xr:uid="{BA889600-6303-42E1-AC7B-D6BC04CED5A1}">
      <formula1>INDIRECT($S$18)</formula1>
    </dataValidation>
    <dataValidation type="list" allowBlank="1" showInputMessage="1" showErrorMessage="1" sqref="G18" xr:uid="{B2E2DB58-DF58-4F78-811E-1DAD62E6029E}">
      <formula1>INDIRECT($R$18)</formula1>
    </dataValidation>
    <dataValidation type="list" allowBlank="1" showInputMessage="1" showErrorMessage="1" sqref="E18" xr:uid="{ADD6B2F4-028D-4B34-AE17-99110E591DBF}">
      <formula1>INDIRECT($Q$18)</formula1>
    </dataValidation>
    <dataValidation type="list" allowBlank="1" showInputMessage="1" showErrorMessage="1" sqref="D18" xr:uid="{737409F8-43F4-4BBD-81EC-AA49637230D8}">
      <formula1>INDIRECT($P$18)</formula1>
    </dataValidation>
    <dataValidation type="list" allowBlank="1" showInputMessage="1" showErrorMessage="1" sqref="H17" xr:uid="{978829BD-1676-4FC7-816F-A0D483F5915B}">
      <formula1>INDIRECT($S$17)</formula1>
    </dataValidation>
    <dataValidation type="list" allowBlank="1" showInputMessage="1" showErrorMessage="1" sqref="G17" xr:uid="{18665EC9-5F8E-434E-B7D7-CF38F954B86C}">
      <formula1>INDIRECT($R$17)</formula1>
    </dataValidation>
    <dataValidation type="list" allowBlank="1" showInputMessage="1" showErrorMessage="1" sqref="E17" xr:uid="{0FADB1E1-C30B-4ED1-9DDD-7EED28A16022}">
      <formula1>INDIRECT($Q$17)</formula1>
    </dataValidation>
    <dataValidation type="list" allowBlank="1" showInputMessage="1" showErrorMessage="1" sqref="D17" xr:uid="{2DAC839A-99B1-4B3C-B556-33736BB97056}">
      <formula1>INDIRECT($P$17)</formula1>
    </dataValidation>
    <dataValidation type="list" allowBlank="1" showInputMessage="1" showErrorMessage="1" sqref="H16" xr:uid="{8F6ADF10-D7E3-4466-9F8E-9CA6DABE8DAC}">
      <formula1>INDIRECT($S$16)</formula1>
    </dataValidation>
    <dataValidation type="list" allowBlank="1" showInputMessage="1" showErrorMessage="1" sqref="G16" xr:uid="{9A4B2B0E-C5B1-40E8-83E6-8E37BFD25C56}">
      <formula1>INDIRECT($R$16)</formula1>
    </dataValidation>
    <dataValidation type="list" allowBlank="1" showInputMessage="1" showErrorMessage="1" sqref="E16" xr:uid="{D5B44C9C-DEDE-4BE9-A259-B5E333DC0286}">
      <formula1>INDIRECT($Q$16)</formula1>
    </dataValidation>
    <dataValidation type="list" allowBlank="1" showInputMessage="1" showErrorMessage="1" sqref="D16" xr:uid="{86C89C02-0320-4D77-9082-E0F5CC352370}">
      <formula1>INDIRECT($P$16)</formula1>
    </dataValidation>
    <dataValidation type="list" allowBlank="1" showInputMessage="1" showErrorMessage="1" sqref="H15" xr:uid="{ABCA5AD2-C885-443E-A47C-82624ADFA6BB}">
      <formula1>INDIRECT($S$15)</formula1>
    </dataValidation>
    <dataValidation type="list" allowBlank="1" showInputMessage="1" showErrorMessage="1" sqref="G15" xr:uid="{9DB540D2-7B2B-40EA-9AA7-9C9AEBB32BB7}">
      <formula1>INDIRECT($R$15)</formula1>
    </dataValidation>
    <dataValidation type="list" allowBlank="1" showInputMessage="1" showErrorMessage="1" sqref="E15" xr:uid="{72D6ECC2-CF05-43F1-A144-05E999388EEA}">
      <formula1>INDIRECT($Q$15)</formula1>
    </dataValidation>
    <dataValidation type="list" allowBlank="1" showInputMessage="1" showErrorMessage="1" sqref="D15" xr:uid="{E863AA65-8CA2-4A0A-B5D0-90B10185ACBB}">
      <formula1>INDIRECT($P$15)</formula1>
    </dataValidation>
    <dataValidation type="list" allowBlank="1" showInputMessage="1" showErrorMessage="1" sqref="H14" xr:uid="{D66AF235-AC88-4353-9D65-2835EF961699}">
      <formula1>INDIRECT($S$14)</formula1>
    </dataValidation>
    <dataValidation type="list" allowBlank="1" showInputMessage="1" showErrorMessage="1" sqref="G14" xr:uid="{6241164B-48EE-48D1-9C40-1700616BFA71}">
      <formula1>INDIRECT($R$14)</formula1>
    </dataValidation>
    <dataValidation type="list" allowBlank="1" showInputMessage="1" showErrorMessage="1" sqref="E14" xr:uid="{3A36CE94-34EF-438F-99E2-0A9CF7DADEDB}">
      <formula1>INDIRECT($Q$14)</formula1>
    </dataValidation>
    <dataValidation type="list" allowBlank="1" showInputMessage="1" showErrorMessage="1" sqref="D14" xr:uid="{1055C5B4-57AA-4331-BFD4-CAE28700879C}">
      <formula1>INDIRECT($P$14)</formula1>
    </dataValidation>
    <dataValidation type="list" allowBlank="1" showInputMessage="1" showErrorMessage="1" sqref="H74" xr:uid="{47A0B223-1C69-4324-9B20-1C759C220E12}">
      <formula1>INDIRECT($S$74)</formula1>
    </dataValidation>
    <dataValidation type="list" allowBlank="1" showInputMessage="1" showErrorMessage="1" sqref="G74" xr:uid="{91879632-E8DF-4D50-B190-776A72638900}">
      <formula1>INDIRECT($R$74)</formula1>
    </dataValidation>
    <dataValidation type="list" allowBlank="1" showInputMessage="1" showErrorMessage="1" sqref="E74" xr:uid="{CDAD84A0-89BC-42AC-BF8D-2A1FA6B634E9}">
      <formula1>INDIRECT($Q$74)</formula1>
    </dataValidation>
    <dataValidation type="list" allowBlank="1" showInputMessage="1" showErrorMessage="1" sqref="D74" xr:uid="{193BF5BC-FB87-4B25-B7F2-CAA3A2C19272}">
      <formula1>INDIRECT($P$74)</formula1>
    </dataValidation>
    <dataValidation type="list" allowBlank="1" showInputMessage="1" showErrorMessage="1" sqref="H73" xr:uid="{5384A8E4-4976-435F-9FFE-4E536A52D837}">
      <formula1>INDIRECT($S$73)</formula1>
    </dataValidation>
    <dataValidation type="list" allowBlank="1" showInputMessage="1" showErrorMessage="1" sqref="G73" xr:uid="{59E0C554-3FFE-47D5-B9D0-C67DD22C2BC9}">
      <formula1>INDIRECT($R$73)</formula1>
    </dataValidation>
    <dataValidation type="list" allowBlank="1" showInputMessage="1" showErrorMessage="1" sqref="E73" xr:uid="{14290B1C-F70C-4543-A940-08D3D7D6D78C}">
      <formula1>INDIRECT($Q$73)</formula1>
    </dataValidation>
    <dataValidation type="list" allowBlank="1" showInputMessage="1" showErrorMessage="1" sqref="D73" xr:uid="{86DA494C-DA23-46BF-97A4-AF02A2DB1213}">
      <formula1>INDIRECT($P$73)</formula1>
    </dataValidation>
    <dataValidation type="list" allowBlank="1" showInputMessage="1" showErrorMessage="1" sqref="H70" xr:uid="{4BCB054C-95C9-47AA-853A-55EB6563D7E3}">
      <formula1>INDIRECT($S$70)</formula1>
    </dataValidation>
    <dataValidation type="list" allowBlank="1" showInputMessage="1" showErrorMessage="1" sqref="G70" xr:uid="{50A170F0-BA23-41D2-A62E-BA7FB0C9AEC2}">
      <formula1>INDIRECT($R$70)</formula1>
    </dataValidation>
    <dataValidation type="list" allowBlank="1" showInputMessage="1" showErrorMessage="1" sqref="E70" xr:uid="{2A720AC3-D66E-41BD-99A6-253DE0F99344}">
      <formula1>INDIRECT($Q$70)</formula1>
    </dataValidation>
    <dataValidation type="list" allowBlank="1" showInputMessage="1" showErrorMessage="1" sqref="D70" xr:uid="{8A67B04B-B757-4299-AC5D-5B22DF9648BA}">
      <formula1>INDIRECT($P$70)</formula1>
    </dataValidation>
    <dataValidation type="list" allowBlank="1" showInputMessage="1" showErrorMessage="1" sqref="H67" xr:uid="{683C0C48-9E6C-4FDB-B52A-19AB38B61E74}">
      <formula1>INDIRECT($S$67)</formula1>
    </dataValidation>
    <dataValidation type="list" allowBlank="1" showInputMessage="1" showErrorMessage="1" sqref="G67" xr:uid="{CF8184DA-C5D4-45AB-8237-AEB91DE51C44}">
      <formula1>INDIRECT($R$67)</formula1>
    </dataValidation>
    <dataValidation type="list" allowBlank="1" showInputMessage="1" showErrorMessage="1" sqref="E67" xr:uid="{80760C1C-C141-4179-A4A3-88BF77E6CE36}">
      <formula1>INDIRECT($Q$67)</formula1>
    </dataValidation>
    <dataValidation type="list" allowBlank="1" showInputMessage="1" showErrorMessage="1" sqref="D67" xr:uid="{6255DE8E-75BD-4263-9686-AB688121CD01}">
      <formula1>INDIRECT($P$67)</formula1>
    </dataValidation>
    <dataValidation type="list" allowBlank="1" showInputMessage="1" showErrorMessage="1" sqref="H66" xr:uid="{55D3D64D-14B8-4F49-A395-1561CEB5742D}">
      <formula1>INDIRECT($S$66)</formula1>
    </dataValidation>
    <dataValidation type="list" allowBlank="1" showInputMessage="1" showErrorMessage="1" sqref="G66" xr:uid="{2A553904-56F0-4A08-9AD6-3EFED8947FB1}">
      <formula1>INDIRECT($R$66)</formula1>
    </dataValidation>
    <dataValidation type="list" allowBlank="1" showInputMessage="1" showErrorMessage="1" sqref="E66" xr:uid="{D6D6BA8E-B0E9-456A-8DA7-645B1F01CB62}">
      <formula1>INDIRECT($Q$66)</formula1>
    </dataValidation>
    <dataValidation type="list" allowBlank="1" showInputMessage="1" showErrorMessage="1" sqref="D66" xr:uid="{03AE07CE-3ACF-4D47-BD50-E29D8ED6953B}">
      <formula1>INDIRECT($P$66)</formula1>
    </dataValidation>
    <dataValidation type="list" allowBlank="1" showInputMessage="1" showErrorMessage="1" sqref="H65" xr:uid="{DCC9934F-4152-4FA4-B39A-3514A9BF4FBA}">
      <formula1>INDIRECT($S$65)</formula1>
    </dataValidation>
    <dataValidation type="list" allowBlank="1" showInputMessage="1" showErrorMessage="1" sqref="G65" xr:uid="{E622EFB7-B3AA-4D6A-ABD3-A38852C4C046}">
      <formula1>INDIRECT($R$65)</formula1>
    </dataValidation>
    <dataValidation type="list" allowBlank="1" showInputMessage="1" showErrorMessage="1" sqref="E65" xr:uid="{BBF0FFBF-C0C4-4DB4-AC4B-8BBBE4668104}">
      <formula1>INDIRECT($Q$65)</formula1>
    </dataValidation>
    <dataValidation type="list" allowBlank="1" showInputMessage="1" showErrorMessage="1" sqref="D65" xr:uid="{4E7A88A5-943E-49A3-8082-EB0963C253F4}">
      <formula1>INDIRECT($P$65)</formula1>
    </dataValidation>
    <dataValidation type="list" allowBlank="1" showInputMessage="1" showErrorMessage="1" sqref="H61" xr:uid="{D97E5B58-A69E-46DE-A41E-8891562232CE}">
      <formula1>INDIRECT($S$61)</formula1>
    </dataValidation>
    <dataValidation type="list" allowBlank="1" showInputMessage="1" showErrorMessage="1" sqref="G61" xr:uid="{3C01C53E-1EE0-4E84-AB4E-F4FC8744BDD3}">
      <formula1>INDIRECT($R$61)</formula1>
    </dataValidation>
    <dataValidation type="list" allowBlank="1" showInputMessage="1" showErrorMessage="1" sqref="E61" xr:uid="{BE6B89E1-F7C9-45FB-9E87-F146EF7AF220}">
      <formula1>INDIRECT($Q$61)</formula1>
    </dataValidation>
    <dataValidation type="list" allowBlank="1" showInputMessage="1" showErrorMessage="1" sqref="D61" xr:uid="{BDD43485-EBFA-424D-966D-1680664621D9}">
      <formula1>INDIRECT($P$61)</formula1>
    </dataValidation>
    <dataValidation type="list" allowBlank="1" showInputMessage="1" showErrorMessage="1" sqref="H60" xr:uid="{1DA181D7-3887-4003-9DFC-207618E84040}">
      <formula1>INDIRECT($S$60)</formula1>
    </dataValidation>
    <dataValidation type="list" allowBlank="1" showInputMessage="1" showErrorMessage="1" sqref="G60" xr:uid="{02901DAB-E338-4CA0-B284-4DEBDD00E5C8}">
      <formula1>INDIRECT($R$60)</formula1>
    </dataValidation>
    <dataValidation type="list" allowBlank="1" showInputMessage="1" showErrorMessage="1" sqref="E60" xr:uid="{CD6390A0-CE1F-403E-9DE5-9A0E36F50764}">
      <formula1>INDIRECT($Q$60)</formula1>
    </dataValidation>
    <dataValidation type="list" allowBlank="1" showInputMessage="1" showErrorMessage="1" sqref="D60" xr:uid="{AADC3109-82FE-4F71-B062-340E7EB6D405}">
      <formula1>INDIRECT($P$60)</formula1>
    </dataValidation>
    <dataValidation type="list" allowBlank="1" showInputMessage="1" showErrorMessage="1" sqref="H57" xr:uid="{48DE8839-866D-47C6-9B8D-28C6F829F062}">
      <formula1>INDIRECT($S$57)</formula1>
    </dataValidation>
    <dataValidation type="list" allowBlank="1" showInputMessage="1" showErrorMessage="1" sqref="G57" xr:uid="{B534015E-92FD-460C-B693-3B6F43949768}">
      <formula1>INDIRECT($R$57)</formula1>
    </dataValidation>
    <dataValidation type="list" allowBlank="1" showInputMessage="1" showErrorMessage="1" sqref="E57" xr:uid="{93633475-5212-443E-8936-9CF5073AFF83}">
      <formula1>INDIRECT($Q$57)</formula1>
    </dataValidation>
    <dataValidation type="list" allowBlank="1" showInputMessage="1" showErrorMessage="1" sqref="D57" xr:uid="{AE8738A7-8B96-4119-8A1C-79B1D6419494}">
      <formula1>INDIRECT($P$57)</formula1>
    </dataValidation>
    <dataValidation type="list" allowBlank="1" showInputMessage="1" showErrorMessage="1" sqref="H56" xr:uid="{0DA254A9-8757-4047-A7DF-85FDDF0C718D}">
      <formula1>INDIRECT($S$56)</formula1>
    </dataValidation>
    <dataValidation type="list" allowBlank="1" showInputMessage="1" showErrorMessage="1" sqref="G56" xr:uid="{E71681A0-459F-4892-A7E3-2DE1F1119979}">
      <formula1>INDIRECT($R$56)</formula1>
    </dataValidation>
    <dataValidation type="list" allowBlank="1" showInputMessage="1" showErrorMessage="1" sqref="E56" xr:uid="{EE4A1D8E-4174-41FE-941A-6BE1B5C5B01E}">
      <formula1>INDIRECT($Q$56)</formula1>
    </dataValidation>
    <dataValidation type="list" allowBlank="1" showInputMessage="1" showErrorMessage="1" sqref="D56" xr:uid="{18977A57-0525-49C0-A7F1-9FA5035594E4}">
      <formula1>INDIRECT($P$56)</formula1>
    </dataValidation>
    <dataValidation type="list" allowBlank="1" showInputMessage="1" showErrorMessage="1" sqref="H53" xr:uid="{D64DD3F7-ED9A-42C5-9A88-162F59F0ABD6}">
      <formula1>INDIRECT($S$53)</formula1>
    </dataValidation>
    <dataValidation type="list" allowBlank="1" showInputMessage="1" showErrorMessage="1" sqref="G53" xr:uid="{47828436-FAE5-4AFE-94D6-5BCF1AE9AC11}">
      <formula1>INDIRECT($R$53)</formula1>
    </dataValidation>
    <dataValidation type="list" allowBlank="1" showInputMessage="1" showErrorMessage="1" sqref="E53" xr:uid="{8432C87E-138C-407A-9F61-734E0B4B8CBB}">
      <formula1>INDIRECT($Q$53)</formula1>
    </dataValidation>
    <dataValidation type="list" allowBlank="1" showInputMessage="1" showErrorMessage="1" sqref="D53" xr:uid="{6BA5CB3C-06CE-4295-8984-4A28A2AA9700}">
      <formula1>INDIRECT($P$53)</formula1>
    </dataValidation>
    <dataValidation type="list" allowBlank="1" showInputMessage="1" showErrorMessage="1" sqref="H52" xr:uid="{4074D46C-1ECA-4ED7-8B30-B883138C1817}">
      <formula1>INDIRECT($S$52)</formula1>
    </dataValidation>
    <dataValidation type="list" allowBlank="1" showInputMessage="1" showErrorMessage="1" sqref="G52" xr:uid="{D9F4FD36-422B-4176-8565-A1AB467D94F8}">
      <formula1>INDIRECT($R$52)</formula1>
    </dataValidation>
    <dataValidation type="list" allowBlank="1" showInputMessage="1" showErrorMessage="1" sqref="E52" xr:uid="{5A50B52B-7293-467A-9E5C-B8266C2C56FD}">
      <formula1>INDIRECT($Q$52)</formula1>
    </dataValidation>
    <dataValidation type="list" allowBlank="1" showInputMessage="1" showErrorMessage="1" sqref="D52" xr:uid="{870402C9-B043-4036-93D3-6099F06D8DE8}">
      <formula1>INDIRECT($P$52)</formula1>
    </dataValidation>
    <dataValidation type="list" allowBlank="1" showInputMessage="1" showErrorMessage="1" sqref="H49" xr:uid="{88F39103-0035-47A7-84E7-9EF59E66D3FE}">
      <formula1>INDIRECT($S$49)</formula1>
    </dataValidation>
    <dataValidation type="list" allowBlank="1" showInputMessage="1" showErrorMessage="1" sqref="G49" xr:uid="{EFC7B878-7569-410C-A184-0F7BC8E73930}">
      <formula1>INDIRECT($R$49)</formula1>
    </dataValidation>
    <dataValidation type="list" allowBlank="1" showInputMessage="1" showErrorMessage="1" sqref="E49" xr:uid="{9E21CC06-30D9-4C52-9059-F7F6821C2478}">
      <formula1>INDIRECT($Q$49)</formula1>
    </dataValidation>
    <dataValidation type="list" allowBlank="1" showInputMessage="1" showErrorMessage="1" sqref="D49" xr:uid="{EC1E3B81-FF3F-4B4D-B87B-84921D25BF01}">
      <formula1>INDIRECT($P$49)</formula1>
    </dataValidation>
    <dataValidation type="list" allowBlank="1" showInputMessage="1" showErrorMessage="1" sqref="H48" xr:uid="{A77E4BAE-FC23-42DF-973D-1015B82AC243}">
      <formula1>INDIRECT($S$48)</formula1>
    </dataValidation>
    <dataValidation type="list" allowBlank="1" showInputMessage="1" showErrorMessage="1" sqref="G48" xr:uid="{E4616AE4-BDC1-4544-A663-EB776FE6DAC8}">
      <formula1>INDIRECT($R$48)</formula1>
    </dataValidation>
    <dataValidation type="list" allowBlank="1" showInputMessage="1" showErrorMessage="1" sqref="E48" xr:uid="{D090BF8C-1794-4AD2-B55E-E482838B39D5}">
      <formula1>INDIRECT($Q$48)</formula1>
    </dataValidation>
    <dataValidation type="list" allowBlank="1" showInputMessage="1" showErrorMessage="1" sqref="D48" xr:uid="{2B4732B6-D4E5-4CF7-AD54-2422ABAD3FB6}">
      <formula1>INDIRECT($P$48)</formula1>
    </dataValidation>
    <dataValidation type="list" allowBlank="1" showInputMessage="1" showErrorMessage="1" sqref="H47" xr:uid="{2FD3D08A-7D19-48AF-93B5-A4885CE23B0A}">
      <formula1>INDIRECT($S$47)</formula1>
    </dataValidation>
    <dataValidation type="list" allowBlank="1" showInputMessage="1" showErrorMessage="1" sqref="G47" xr:uid="{275B4E48-A152-4870-9517-06902C43AF30}">
      <formula1>INDIRECT($R$47)</formula1>
    </dataValidation>
    <dataValidation type="list" allowBlank="1" showInputMessage="1" showErrorMessage="1" sqref="E47" xr:uid="{8CACE56F-F97E-42D0-9F23-31C35B31C972}">
      <formula1>INDIRECT($Q$47)</formula1>
    </dataValidation>
    <dataValidation type="list" allowBlank="1" showInputMessage="1" showErrorMessage="1" sqref="D47" xr:uid="{03D4004A-B035-4082-BAE2-0547FAC16B8C}">
      <formula1>INDIRECT($P$47)</formula1>
    </dataValidation>
    <dataValidation type="list" allowBlank="1" showInputMessage="1" showErrorMessage="1" sqref="H44" xr:uid="{CB64FF2A-FCDF-4866-9048-7E41C9EEE043}">
      <formula1>INDIRECT($S$44)</formula1>
    </dataValidation>
    <dataValidation type="list" allowBlank="1" showInputMessage="1" showErrorMessage="1" sqref="G44" xr:uid="{781F73C0-7842-4789-A212-A857084009DA}">
      <formula1>INDIRECT($R$44)</formula1>
    </dataValidation>
    <dataValidation type="list" allowBlank="1" showInputMessage="1" showErrorMessage="1" sqref="E44" xr:uid="{47131349-1CC5-4261-B285-4B2B9433A6EA}">
      <formula1>INDIRECT($Q$44)</formula1>
    </dataValidation>
    <dataValidation type="list" allowBlank="1" showInputMessage="1" showErrorMessage="1" sqref="D44" xr:uid="{801319BD-3EEB-480F-B6F8-4F9F141BA9F2}">
      <formula1>INDIRECT($P$44)</formula1>
    </dataValidation>
    <dataValidation type="list" allowBlank="1" showInputMessage="1" showErrorMessage="1" sqref="H43" xr:uid="{2FDD125D-F387-43E0-95E3-C4C3C86000E1}">
      <formula1>INDIRECT($S$43)</formula1>
    </dataValidation>
    <dataValidation type="list" allowBlank="1" showInputMessage="1" showErrorMessage="1" sqref="G43" xr:uid="{2616C7F9-FFEE-4E34-9B70-B1EE70365FFB}">
      <formula1>INDIRECT($R$43)</formula1>
    </dataValidation>
    <dataValidation type="list" allowBlank="1" showInputMessage="1" showErrorMessage="1" sqref="E43" xr:uid="{0D8BA91D-2C07-4582-9C47-D5DD5A3D1A7D}">
      <formula1>INDIRECT($Q$43)</formula1>
    </dataValidation>
    <dataValidation type="list" allowBlank="1" showInputMessage="1" showErrorMessage="1" sqref="D43" xr:uid="{A5AFBD07-9BBB-40E4-A639-5E444CD9E628}">
      <formula1>INDIRECT($P$43)</formula1>
    </dataValidation>
    <dataValidation type="list" allowBlank="1" showInputMessage="1" showErrorMessage="1" sqref="H40" xr:uid="{C888C3A7-B4AC-44D2-8BD5-E0327E02B274}">
      <formula1>INDIRECT($S$40)</formula1>
    </dataValidation>
    <dataValidation type="list" allowBlank="1" showInputMessage="1" showErrorMessage="1" sqref="G40" xr:uid="{337079C3-A97F-4A83-9F19-018FAFD1697B}">
      <formula1>INDIRECT($R$40)</formula1>
    </dataValidation>
    <dataValidation type="list" allowBlank="1" showInputMessage="1" showErrorMessage="1" sqref="E40" xr:uid="{9994FFE4-4CFB-46BC-B8CA-EE428E87080C}">
      <formula1>INDIRECT($Q$40)</formula1>
    </dataValidation>
    <dataValidation type="list" allowBlank="1" showInputMessage="1" showErrorMessage="1" sqref="D40" xr:uid="{89466552-5A39-454B-995C-919012679BA2}">
      <formula1>INDIRECT($P$40)</formula1>
    </dataValidation>
    <dataValidation type="list" allowBlank="1" showInputMessage="1" showErrorMessage="1" sqref="H39" xr:uid="{12C2DDF3-0942-4AC6-BD92-88B67C820FFB}">
      <formula1>INDIRECT($S$39)</formula1>
    </dataValidation>
    <dataValidation type="list" allowBlank="1" showInputMessage="1" showErrorMessage="1" sqref="G39" xr:uid="{03A37E85-6366-4C27-B3F4-B32C0997467D}">
      <formula1>INDIRECT($R$39)</formula1>
    </dataValidation>
    <dataValidation type="list" allowBlank="1" showInputMessage="1" showErrorMessage="1" sqref="E39" xr:uid="{0D34212A-B241-4E25-9F54-0A4B2F305E47}">
      <formula1>INDIRECT($Q$39)</formula1>
    </dataValidation>
    <dataValidation type="list" allowBlank="1" showInputMessage="1" showErrorMessage="1" sqref="D39" xr:uid="{CAAE17E7-9B51-4517-A8D7-F56CAE1AAD8B}">
      <formula1>INDIRECT($P$39)</formula1>
    </dataValidation>
    <dataValidation type="list" allowBlank="1" showInputMessage="1" showErrorMessage="1" sqref="H38" xr:uid="{24850008-6058-4DF4-97E7-A3F29CC28183}">
      <formula1>INDIRECT($S$38)</formula1>
    </dataValidation>
    <dataValidation type="list" allowBlank="1" showInputMessage="1" showErrorMessage="1" sqref="G38" xr:uid="{EE802C44-95C4-4D1A-B7BE-CDF89D532309}">
      <formula1>INDIRECT($R$38)</formula1>
    </dataValidation>
    <dataValidation type="list" allowBlank="1" showInputMessage="1" showErrorMessage="1" sqref="E38" xr:uid="{6EC7900F-C6BE-4970-A2BC-49FE76924B73}">
      <formula1>INDIRECT($Q$38)</formula1>
    </dataValidation>
    <dataValidation type="list" allowBlank="1" showInputMessage="1" showErrorMessage="1" sqref="D38" xr:uid="{B4A571EE-5BBB-434B-8199-FE169F5F5F63}">
      <formula1>INDIRECT($P$38)</formula1>
    </dataValidation>
    <dataValidation type="list" allowBlank="1" showInputMessage="1" showErrorMessage="1" sqref="H35" xr:uid="{FA9112C2-BD02-42F8-AFBB-54854CF16A7C}">
      <formula1>INDIRECT($S$35)</formula1>
    </dataValidation>
    <dataValidation type="list" allowBlank="1" showInputMessage="1" showErrorMessage="1" sqref="G35" xr:uid="{C8716A15-5A2F-460D-925D-92597CED77CA}">
      <formula1>INDIRECT($R$35)</formula1>
    </dataValidation>
    <dataValidation type="list" allowBlank="1" showInputMessage="1" showErrorMessage="1" sqref="E35" xr:uid="{A1F3E3B9-4631-4D0E-B108-C8F29D463A32}">
      <formula1>INDIRECT($Q$35)</formula1>
    </dataValidation>
    <dataValidation type="list" allowBlank="1" showInputMessage="1" showErrorMessage="1" sqref="D35" xr:uid="{F73B3836-8F97-4590-BB0B-05C8CDED41CF}">
      <formula1>INDIRECT($P$35)</formula1>
    </dataValidation>
    <dataValidation type="list" allowBlank="1" showInputMessage="1" showErrorMessage="1" sqref="H34" xr:uid="{09849971-D797-44C3-A6ED-0E60B79428BD}">
      <formula1>INDIRECT($S$34)</formula1>
    </dataValidation>
    <dataValidation type="list" allowBlank="1" showInputMessage="1" showErrorMessage="1" sqref="G34" xr:uid="{6036CD52-C146-40A9-B61D-09827F4F0657}">
      <formula1>INDIRECT($R$34)</formula1>
    </dataValidation>
    <dataValidation type="list" allowBlank="1" showInputMessage="1" showErrorMessage="1" sqref="E34" xr:uid="{29F66C52-494C-4B8B-B6E1-38C6D4E88873}">
      <formula1>INDIRECT($Q$34)</formula1>
    </dataValidation>
    <dataValidation type="list" allowBlank="1" showInputMessage="1" showErrorMessage="1" sqref="D34" xr:uid="{CB8EA4EE-9612-4AEB-AAC8-413045122E74}">
      <formula1>INDIRECT($P$34)</formula1>
    </dataValidation>
    <dataValidation type="list" allowBlank="1" showInputMessage="1" showErrorMessage="1" sqref="H33" xr:uid="{9051EFCC-72B9-476E-A913-645B76C1292E}">
      <formula1>INDIRECT($S$33)</formula1>
    </dataValidation>
    <dataValidation type="list" allowBlank="1" showInputMessage="1" showErrorMessage="1" sqref="G33" xr:uid="{A689D9CB-1EB6-4E69-8108-C5F6CC8CC2CB}">
      <formula1>INDIRECT($R$33)</formula1>
    </dataValidation>
    <dataValidation type="list" allowBlank="1" showInputMessage="1" showErrorMessage="1" sqref="E33" xr:uid="{A6A70F69-36F0-41C5-92E6-7C38E726304A}">
      <formula1>INDIRECT($Q$33)</formula1>
    </dataValidation>
    <dataValidation type="list" allowBlank="1" showInputMessage="1" showErrorMessage="1" sqref="D33" xr:uid="{CD569B82-2C62-4602-BC6A-D679850BB8CD}">
      <formula1>INDIRECT($P$33)</formula1>
    </dataValidation>
    <dataValidation type="list" allowBlank="1" showInputMessage="1" showErrorMessage="1" sqref="H32" xr:uid="{A4894809-11E8-4AAE-94C4-AD5EB1A77CB3}">
      <formula1>INDIRECT($S$32)</formula1>
    </dataValidation>
    <dataValidation type="list" allowBlank="1" showInputMessage="1" showErrorMessage="1" sqref="G32" xr:uid="{8A0516D7-7D01-49D5-95F4-7752B4B205FB}">
      <formula1>INDIRECT($R$32)</formula1>
    </dataValidation>
    <dataValidation type="list" allowBlank="1" showInputMessage="1" showErrorMessage="1" sqref="E32" xr:uid="{6FFCAA34-A21B-4C3A-AEB7-15B708A61976}">
      <formula1>INDIRECT($Q$32)</formula1>
    </dataValidation>
    <dataValidation type="list" allowBlank="1" showInputMessage="1" showErrorMessage="1" sqref="D32" xr:uid="{DC53C01F-FF04-466B-8410-96D5CE36D9D4}">
      <formula1>INDIRECT($P$32)</formula1>
    </dataValidation>
    <dataValidation type="list" allowBlank="1" showInputMessage="1" showErrorMessage="1" sqref="H31" xr:uid="{06E77E9A-C598-428D-82D5-15E863BCFF0C}">
      <formula1>INDIRECT($S$31)</formula1>
    </dataValidation>
    <dataValidation type="list" allowBlank="1" showInputMessage="1" showErrorMessage="1" sqref="G31" xr:uid="{4F731FDA-0EE8-4D59-A2B0-D6043D3A15A8}">
      <formula1>INDIRECT($R$31)</formula1>
    </dataValidation>
    <dataValidation type="list" allowBlank="1" showInputMessage="1" showErrorMessage="1" sqref="E31" xr:uid="{B9E8F9C9-04B4-4EE4-9628-D5CDA24A88C4}">
      <formula1>INDIRECT($Q$31)</formula1>
    </dataValidation>
    <dataValidation type="list" allowBlank="1" showInputMessage="1" showErrorMessage="1" sqref="D31" xr:uid="{120CDF9D-0E01-4DD5-98A9-0DEAA04E62B1}">
      <formula1>INDIRECT($P$31)</formula1>
    </dataValidation>
    <dataValidation type="list" allowBlank="1" showInputMessage="1" showErrorMessage="1" sqref="H30" xr:uid="{A3D35B43-03E7-4556-BAD4-6475DFF55D77}">
      <formula1>INDIRECT($S$30)</formula1>
    </dataValidation>
    <dataValidation type="list" allowBlank="1" showInputMessage="1" showErrorMessage="1" sqref="G30" xr:uid="{6F36D914-F9F0-4450-820C-8B75105A19C5}">
      <formula1>INDIRECT($R$30)</formula1>
    </dataValidation>
    <dataValidation type="list" allowBlank="1" showInputMessage="1" showErrorMessage="1" sqref="E30" xr:uid="{33FA9B7E-E81E-4DEC-90BE-618B0F68AEB8}">
      <formula1>INDIRECT($Q$30)</formula1>
    </dataValidation>
    <dataValidation type="list" allowBlank="1" showInputMessage="1" showErrorMessage="1" sqref="D30" xr:uid="{FA79E7D3-038F-4441-856E-DDD0D2748C15}">
      <formula1>INDIRECT($P$30)</formula1>
    </dataValidation>
    <dataValidation type="list" allowBlank="1" showInputMessage="1" showErrorMessage="1" sqref="H29" xr:uid="{2EA253DD-4600-4F46-AAC5-5EB523027E7F}">
      <formula1>INDIRECT($S$29)</formula1>
    </dataValidation>
    <dataValidation type="list" allowBlank="1" showInputMessage="1" showErrorMessage="1" sqref="G29" xr:uid="{E094CDDB-EB63-429E-8562-A1F3641D4023}">
      <formula1>INDIRECT($R$29)</formula1>
    </dataValidation>
    <dataValidation type="list" allowBlank="1" showInputMessage="1" showErrorMessage="1" sqref="E29" xr:uid="{1011FF2A-2AA3-4622-9DF9-F6B216DA77C6}">
      <formula1>INDIRECT($Q$29)</formula1>
    </dataValidation>
    <dataValidation type="list" allowBlank="1" showInputMessage="1" showErrorMessage="1" sqref="D29" xr:uid="{5E39DB31-DF43-4D44-85A5-4A836F52670C}">
      <formula1>INDIRECT($P$29)</formula1>
    </dataValidation>
    <dataValidation type="list" allowBlank="1" showInputMessage="1" showErrorMessage="1" sqref="H26" xr:uid="{E192B940-E40E-4CFF-8F3F-25C942F329EA}">
      <formula1>INDIRECT($S$26)</formula1>
    </dataValidation>
    <dataValidation type="list" allowBlank="1" showInputMessage="1" showErrorMessage="1" sqref="G26" xr:uid="{88F83E47-A0B8-4BAA-A6C4-76AA08ED5BB6}">
      <formula1>INDIRECT($R$26)</formula1>
    </dataValidation>
    <dataValidation type="list" allowBlank="1" showInputMessage="1" showErrorMessage="1" sqref="E26" xr:uid="{4ECE710C-4A33-4C20-80DD-A1D2EF5F3492}">
      <formula1>INDIRECT($Q$26)</formula1>
    </dataValidation>
    <dataValidation type="list" allowBlank="1" showInputMessage="1" showErrorMessage="1" sqref="D26" xr:uid="{F278E0D5-7151-421B-8204-66782C987361}">
      <formula1>INDIRECT($P$26)</formula1>
    </dataValidation>
    <dataValidation type="list" allowBlank="1" showInputMessage="1" showErrorMessage="1" sqref="H25" xr:uid="{D5DF8065-5B4B-4D95-B0DB-29D89E18BCE9}">
      <formula1>INDIRECT($S$25)</formula1>
    </dataValidation>
    <dataValidation type="list" allowBlank="1" showInputMessage="1" showErrorMessage="1" sqref="G25" xr:uid="{E9EDDBDC-6E1F-46B9-92AB-B9FC1DC0F86B}">
      <formula1>INDIRECT($R$25)</formula1>
    </dataValidation>
    <dataValidation type="list" allowBlank="1" showInputMessage="1" showErrorMessage="1" sqref="E25" xr:uid="{42970F48-7D15-462E-B632-64FD71ACBAE5}">
      <formula1>INDIRECT($Q$25)</formula1>
    </dataValidation>
    <dataValidation type="list" allowBlank="1" showInputMessage="1" showErrorMessage="1" sqref="D25" xr:uid="{F43615BC-834A-4978-8487-EE9034C9E695}">
      <formula1>INDIRECT($P$25)</formula1>
    </dataValidation>
    <dataValidation type="list" allowBlank="1" showInputMessage="1" showErrorMessage="1" sqref="H24" xr:uid="{2BD59F3A-346A-4BF7-9244-338659B82E31}">
      <formula1>INDIRECT($S$24)</formula1>
    </dataValidation>
    <dataValidation type="list" allowBlank="1" showInputMessage="1" showErrorMessage="1" sqref="G24" xr:uid="{EF8732AB-68D5-4BF6-819C-F2E368AEA29F}">
      <formula1>INDIRECT($R$24)</formula1>
    </dataValidation>
    <dataValidation type="list" allowBlank="1" showInputMessage="1" showErrorMessage="1" sqref="E24" xr:uid="{DA02E6C3-C24C-48F3-A607-3CDA7F801803}">
      <formula1>INDIRECT($Q$24)</formula1>
    </dataValidation>
    <dataValidation type="list" allowBlank="1" showInputMessage="1" showErrorMessage="1" sqref="D24" xr:uid="{103578A7-53C3-4E04-BE60-30DFB4FAAC3D}">
      <formula1>INDIRECT($P$24)</formula1>
    </dataValidation>
    <dataValidation type="list" allowBlank="1" showInputMessage="1" showErrorMessage="1" sqref="H23" xr:uid="{291E66CA-9CDD-4C24-A870-7D7DB58D1796}">
      <formula1>INDIRECT($S$23)</formula1>
    </dataValidation>
    <dataValidation type="list" allowBlank="1" showInputMessage="1" showErrorMessage="1" sqref="G23" xr:uid="{5C7301DB-D09F-4421-9C8B-B748FF277824}">
      <formula1>INDIRECT($R$23)</formula1>
    </dataValidation>
    <dataValidation type="list" allowBlank="1" showInputMessage="1" showErrorMessage="1" sqref="E23" xr:uid="{612C6493-EDEF-4C80-8FEB-2FF0B3C82E2A}">
      <formula1>INDIRECT($Q$23)</formula1>
    </dataValidation>
    <dataValidation type="list" allowBlank="1" showInputMessage="1" showErrorMessage="1" sqref="D23" xr:uid="{6BF160E8-647C-484F-9494-0959560FF3C1}">
      <formula1>INDIRECT($P$23)</formula1>
    </dataValidation>
    <dataValidation type="list" allowBlank="1" showInputMessage="1" showErrorMessage="1" sqref="H22" xr:uid="{DADEC421-447E-4D70-A32A-6CEC77387F17}">
      <formula1>INDIRECT($S$22)</formula1>
    </dataValidation>
    <dataValidation type="list" allowBlank="1" showInputMessage="1" showErrorMessage="1" sqref="G22" xr:uid="{9BC07F7F-14F1-4BCF-84E4-5672012016CB}">
      <formula1>INDIRECT($R$22)</formula1>
    </dataValidation>
    <dataValidation type="list" allowBlank="1" showInputMessage="1" showErrorMessage="1" sqref="E22" xr:uid="{A6CE714D-F478-425B-9460-319D05F1FAD4}">
      <formula1>INDIRECT($Q$22)</formula1>
    </dataValidation>
    <dataValidation type="list" allowBlank="1" showInputMessage="1" showErrorMessage="1" sqref="D22" xr:uid="{62BBF7B3-E2A8-42EF-9330-EBC39C1E84EA}">
      <formula1>INDIRECT($P$22)</formula1>
    </dataValidation>
    <dataValidation type="list" allowBlank="1" showInputMessage="1" showErrorMessage="1" sqref="H21" xr:uid="{80425F3E-26C3-414C-8955-73E8E3F1264D}">
      <formula1>INDIRECT($S$21)</formula1>
    </dataValidation>
    <dataValidation type="list" allowBlank="1" showInputMessage="1" showErrorMessage="1" sqref="G21" xr:uid="{68CA4253-F5C5-43CE-AE10-BA09D89B5A68}">
      <formula1>INDIRECT($R$21)</formula1>
    </dataValidation>
    <dataValidation type="list" allowBlank="1" showInputMessage="1" showErrorMessage="1" sqref="E21" xr:uid="{843682F2-A481-4D35-A95C-58F6A380A3C2}">
      <formula1>INDIRECT($Q$21)</formula1>
    </dataValidation>
    <dataValidation type="list" allowBlank="1" showInputMessage="1" showErrorMessage="1" sqref="D21" xr:uid="{C5339075-0072-4174-BC31-D741F8C8353A}">
      <formula1>INDIRECT($P$21)</formula1>
    </dataValidation>
    <dataValidation type="textLength" allowBlank="1" showInputMessage="1" showErrorMessage="1" sqref="G5" xr:uid="{C610B012-7505-496C-BA14-E1959E4A9E6D}">
      <formula1>0</formula1>
      <formula2>0</formula2>
    </dataValidation>
    <dataValidation type="whole" allowBlank="1" showInputMessage="1" showErrorMessage="1" errorTitle="Chiffre uniquement" error="Saisir une valeur en chiffre/nombre (pas de texte)" sqref="G4 G6" xr:uid="{88086BA2-58D9-46C0-BC5F-BC81006BE979}">
      <formula1>0</formula1>
      <formula2>100</formula2>
    </dataValidation>
    <dataValidation type="list" allowBlank="1" showInputMessage="1" showErrorMessage="1" sqref="H13" xr:uid="{9CDDD823-FE51-4602-9D74-E62CB32B40EA}">
      <formula1>INDIRECT($S$13)</formula1>
    </dataValidation>
    <dataValidation type="list" allowBlank="1" showInputMessage="1" showErrorMessage="1" sqref="G13" xr:uid="{B1C38D67-4873-41AE-BCAD-9503A0A78451}">
      <formula1>INDIRECT($R$13)</formula1>
    </dataValidation>
    <dataValidation type="list" allowBlank="1" showInputMessage="1" showErrorMessage="1" sqref="E13" xr:uid="{D35704EC-E24F-45FB-960D-C3AB1EDFDDA5}">
      <formula1>INDIRECT($Q$13)</formula1>
    </dataValidation>
    <dataValidation type="list" allowBlank="1" showInputMessage="1" showErrorMessage="1" sqref="D13" xr:uid="{318E12F8-805E-459B-ACDD-7811799A5BC2}">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156FB2DB-2F9E-4170-BE60-03BA51A1A3F5}">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9EFAF8-543F-4286-8862-E5E8CEACF614}">
          <x14:formula1>
            <xm:f>'Menu conditionnel'!$A$14:$A$17</xm:f>
          </x14:formula1>
          <xm:sqref>D84:D89 D92 D95:D96 D99 D102:D103 D106:D109 D112 D115 D118:D120</xm:sqref>
        </x14:dataValidation>
        <x14:dataValidation type="list" allowBlank="1" showInputMessage="1" showErrorMessage="1" xr:uid="{8742C677-3433-459C-8E30-8AAB62486A5E}">
          <x14:formula1>
            <xm:f>'Menu déroulant'!$E$2:$E$11</xm:f>
          </x14:formula1>
          <xm:sqref>C4</xm:sqref>
        </x14:dataValidation>
        <x14:dataValidation type="list" allowBlank="1" showInputMessage="1" showErrorMessage="1" xr:uid="{8A52D406-DD30-4AFC-B806-9EF8AFE79DF9}">
          <x14:formula1>
            <xm:f>'Menu déroulant'!$D$2:$D$3</xm:f>
          </x14:formula1>
          <xm:sqref>C6</xm:sqref>
        </x14:dataValidation>
        <x14:dataValidation type="list" allowBlank="1" showInputMessage="1" showErrorMessage="1" xr:uid="{C4D51DB3-C750-43FE-AE6A-10044592E243}">
          <x14:formula1>
            <xm:f>'Menu déroulant'!$F$2:$F$5</xm:f>
          </x14:formula1>
          <xm:sqref>C60:C61 C56:C57 C43:C44 C21:C26 C29:C35 C47:C49 C52:C53 C65:C67 C70 C38:C40 C13:C18 C73:C74</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070A2-FF2B-49D0-8ACA-9CD30DB6C129}">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1063</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N°10</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TxQlBvsRfUhytFfcCOCR0lCsBj9N4GtzTOGCikDv9TXhbHdoFbNfBCmV8lcb40MsR8wG2hIZurpi4kV8BAMtEQ==" saltValue="3f1stj9IPTMlgddIuksk3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415" priority="176" operator="equal">
      <formula>"NON"</formula>
    </cfRule>
    <cfRule type="cellIs" dxfId="1414" priority="177" operator="equal">
      <formula>"OUI"</formula>
    </cfRule>
    <cfRule type="cellIs" dxfId="1413" priority="174" operator="equal">
      <formula>"Non concerné"</formula>
    </cfRule>
    <cfRule type="cellIs" dxfId="1412" priority="175" operator="equal">
      <formula>"Ne sait pas"</formula>
    </cfRule>
  </conditionalFormatting>
  <conditionalFormatting sqref="C29:C35">
    <cfRule type="cellIs" dxfId="1411" priority="165" operator="equal">
      <formula>"OUI"</formula>
    </cfRule>
    <cfRule type="cellIs" dxfId="1410" priority="164" operator="equal">
      <formula>"NON"</formula>
    </cfRule>
    <cfRule type="cellIs" dxfId="1409" priority="163" operator="equal">
      <formula>"Ne sait pas"</formula>
    </cfRule>
    <cfRule type="cellIs" dxfId="1408" priority="162" operator="equal">
      <formula>"Non concerné"</formula>
    </cfRule>
  </conditionalFormatting>
  <conditionalFormatting sqref="C38:C40">
    <cfRule type="cellIs" dxfId="1407" priority="156" operator="equal">
      <formula>"OUI"</formula>
    </cfRule>
    <cfRule type="cellIs" dxfId="1406" priority="154" operator="equal">
      <formula>"Ne sait pas"</formula>
    </cfRule>
    <cfRule type="cellIs" dxfId="1405" priority="153" operator="equal">
      <formula>"Non concerné"</formula>
    </cfRule>
    <cfRule type="cellIs" dxfId="1404" priority="155" operator="equal">
      <formula>"NON"</formula>
    </cfRule>
  </conditionalFormatting>
  <conditionalFormatting sqref="C43:C44">
    <cfRule type="cellIs" dxfId="1403" priority="149" operator="equal">
      <formula>"OUI"</formula>
    </cfRule>
    <cfRule type="cellIs" dxfId="1402" priority="148" operator="equal">
      <formula>"NON"</formula>
    </cfRule>
    <cfRule type="cellIs" dxfId="1401" priority="147" operator="equal">
      <formula>"Ne sait pas"</formula>
    </cfRule>
    <cfRule type="cellIs" dxfId="1400" priority="146" operator="equal">
      <formula>"Non concerné"</formula>
    </cfRule>
  </conditionalFormatting>
  <conditionalFormatting sqref="C47:C49">
    <cfRule type="cellIs" dxfId="1399" priority="140" operator="equal">
      <formula>"NON"</formula>
    </cfRule>
    <cfRule type="cellIs" dxfId="1398" priority="141" operator="equal">
      <formula>"OUI"</formula>
    </cfRule>
    <cfRule type="cellIs" dxfId="1397" priority="139" operator="equal">
      <formula>"Ne sait pas"</formula>
    </cfRule>
    <cfRule type="cellIs" dxfId="1396" priority="138" operator="equal">
      <formula>"Non concerné"</formula>
    </cfRule>
  </conditionalFormatting>
  <conditionalFormatting sqref="C52:C53">
    <cfRule type="cellIs" dxfId="1395" priority="132" operator="equal">
      <formula>"NON"</formula>
    </cfRule>
    <cfRule type="cellIs" dxfId="1394" priority="131" operator="equal">
      <formula>"Ne sait pas"</formula>
    </cfRule>
    <cfRule type="cellIs" dxfId="1393" priority="130" operator="equal">
      <formula>"Non concerné"</formula>
    </cfRule>
    <cfRule type="cellIs" dxfId="1392" priority="133" operator="equal">
      <formula>"OUI"</formula>
    </cfRule>
  </conditionalFormatting>
  <conditionalFormatting sqref="C56:C57">
    <cfRule type="cellIs" dxfId="1391" priority="125" operator="equal">
      <formula>"OUI"</formula>
    </cfRule>
    <cfRule type="cellIs" dxfId="1390" priority="124" operator="equal">
      <formula>"NON"</formula>
    </cfRule>
    <cfRule type="cellIs" dxfId="1389" priority="123" operator="equal">
      <formula>"Ne sait pas"</formula>
    </cfRule>
    <cfRule type="cellIs" dxfId="1388" priority="122" operator="equal">
      <formula>"Non concerné"</formula>
    </cfRule>
  </conditionalFormatting>
  <conditionalFormatting sqref="C60:C61">
    <cfRule type="cellIs" dxfId="1387" priority="114" operator="equal">
      <formula>"Non concerné"</formula>
    </cfRule>
    <cfRule type="cellIs" dxfId="1386" priority="115" operator="equal">
      <formula>"Ne sait pas"</formula>
    </cfRule>
    <cfRule type="cellIs" dxfId="1385" priority="116" operator="equal">
      <formula>"NON"</formula>
    </cfRule>
    <cfRule type="cellIs" dxfId="1384" priority="117" operator="equal">
      <formula>"OUI"</formula>
    </cfRule>
  </conditionalFormatting>
  <conditionalFormatting sqref="C65:C67">
    <cfRule type="cellIs" dxfId="1383" priority="107" operator="equal">
      <formula>"Ne sait pas"</formula>
    </cfRule>
    <cfRule type="cellIs" dxfId="1382" priority="106" operator="equal">
      <formula>"Non concerné"</formula>
    </cfRule>
    <cfRule type="cellIs" dxfId="1381" priority="109" operator="equal">
      <formula>"OUI"</formula>
    </cfRule>
    <cfRule type="cellIs" dxfId="1380" priority="108" operator="equal">
      <formula>"NON"</formula>
    </cfRule>
  </conditionalFormatting>
  <conditionalFormatting sqref="C70">
    <cfRule type="cellIs" dxfId="1379" priority="101" operator="equal">
      <formula>"OUI"</formula>
    </cfRule>
    <cfRule type="cellIs" dxfId="1378" priority="100" operator="equal">
      <formula>"NON"</formula>
    </cfRule>
    <cfRule type="cellIs" dxfId="1377" priority="99" operator="equal">
      <formula>"Ne sait pas"</formula>
    </cfRule>
    <cfRule type="cellIs" dxfId="1376" priority="98" operator="equal">
      <formula>"Non concerné"</formula>
    </cfRule>
  </conditionalFormatting>
  <conditionalFormatting sqref="C73:C74">
    <cfRule type="cellIs" dxfId="1375" priority="92" operator="equal">
      <formula>"NON"</formula>
    </cfRule>
    <cfRule type="cellIs" dxfId="1374" priority="91" operator="equal">
      <formula>"Ne sait pas"</formula>
    </cfRule>
    <cfRule type="cellIs" dxfId="1373" priority="93" operator="equal">
      <formula>"OUI"</formula>
    </cfRule>
    <cfRule type="cellIs" dxfId="1372" priority="90" operator="equal">
      <formula>"Non concerné"</formula>
    </cfRule>
  </conditionalFormatting>
  <conditionalFormatting sqref="D84:D89">
    <cfRule type="cellIs" dxfId="1371" priority="79" operator="equal">
      <formula>"Non concerné"</formula>
    </cfRule>
    <cfRule type="cellIs" dxfId="1370" priority="80" operator="equal">
      <formula>"Ne sait pas"</formula>
    </cfRule>
    <cfRule type="cellIs" dxfId="1369" priority="81" operator="equal">
      <formula>"NON"</formula>
    </cfRule>
    <cfRule type="cellIs" dxfId="1368" priority="82" operator="equal">
      <formula>"OUI"</formula>
    </cfRule>
  </conditionalFormatting>
  <conditionalFormatting sqref="D92">
    <cfRule type="cellIs" dxfId="1367" priority="75" operator="equal">
      <formula>"Non concerné"</formula>
    </cfRule>
    <cfRule type="cellIs" dxfId="1366" priority="77" operator="equal">
      <formula>"NON"</formula>
    </cfRule>
    <cfRule type="cellIs" dxfId="1365" priority="76" operator="equal">
      <formula>"Ne sait pas"</formula>
    </cfRule>
    <cfRule type="cellIs" dxfId="1364" priority="78" operator="equal">
      <formula>"OUI"</formula>
    </cfRule>
  </conditionalFormatting>
  <conditionalFormatting sqref="D95:D96">
    <cfRule type="cellIs" dxfId="1363" priority="72" operator="equal">
      <formula>"Ne sait pas"</formula>
    </cfRule>
    <cfRule type="cellIs" dxfId="1362" priority="74" operator="equal">
      <formula>"OUI"</formula>
    </cfRule>
    <cfRule type="cellIs" dxfId="1361" priority="73" operator="equal">
      <formula>"NON"</formula>
    </cfRule>
    <cfRule type="cellIs" dxfId="1360" priority="71" operator="equal">
      <formula>"Non concerné"</formula>
    </cfRule>
  </conditionalFormatting>
  <conditionalFormatting sqref="D99">
    <cfRule type="cellIs" dxfId="1359" priority="70" operator="equal">
      <formula>"OUI"</formula>
    </cfRule>
    <cfRule type="cellIs" dxfId="1358" priority="69" operator="equal">
      <formula>"NON"</formula>
    </cfRule>
    <cfRule type="cellIs" dxfId="1357" priority="68" operator="equal">
      <formula>"Ne sait pas"</formula>
    </cfRule>
    <cfRule type="cellIs" dxfId="1356" priority="67" operator="equal">
      <formula>"Non concerné"</formula>
    </cfRule>
  </conditionalFormatting>
  <conditionalFormatting sqref="D102:D103">
    <cfRule type="cellIs" dxfId="1355" priority="65" operator="equal">
      <formula>"NON"</formula>
    </cfRule>
    <cfRule type="cellIs" dxfId="1354" priority="66" operator="equal">
      <formula>"OUI"</formula>
    </cfRule>
    <cfRule type="cellIs" dxfId="1353" priority="63" operator="equal">
      <formula>"Non concerné"</formula>
    </cfRule>
    <cfRule type="cellIs" dxfId="1352" priority="64" operator="equal">
      <formula>"Ne sait pas"</formula>
    </cfRule>
  </conditionalFormatting>
  <conditionalFormatting sqref="D106:D109">
    <cfRule type="cellIs" dxfId="1351" priority="59" operator="equal">
      <formula>"Non concerné"</formula>
    </cfRule>
    <cfRule type="cellIs" dxfId="1350" priority="60" operator="equal">
      <formula>"Ne sait pas"</formula>
    </cfRule>
    <cfRule type="cellIs" dxfId="1349" priority="61" operator="equal">
      <formula>"NON"</formula>
    </cfRule>
    <cfRule type="cellIs" dxfId="1348" priority="62" operator="equal">
      <formula>"OUI"</formula>
    </cfRule>
  </conditionalFormatting>
  <conditionalFormatting sqref="D112">
    <cfRule type="cellIs" dxfId="1347" priority="58" operator="equal">
      <formula>"OUI"</formula>
    </cfRule>
    <cfRule type="cellIs" dxfId="1346" priority="57" operator="equal">
      <formula>"NON"</formula>
    </cfRule>
    <cfRule type="cellIs" dxfId="1345" priority="56" operator="equal">
      <formula>"Ne sait pas"</formula>
    </cfRule>
    <cfRule type="cellIs" dxfId="1344" priority="55" operator="equal">
      <formula>"Non concerné"</formula>
    </cfRule>
  </conditionalFormatting>
  <conditionalFormatting sqref="D115">
    <cfRule type="cellIs" dxfId="1343" priority="53" operator="equal">
      <formula>"NON"</formula>
    </cfRule>
    <cfRule type="cellIs" dxfId="1342" priority="54" operator="equal">
      <formula>"OUI"</formula>
    </cfRule>
    <cfRule type="cellIs" dxfId="1341" priority="51" operator="equal">
      <formula>"Non concerné"</formula>
    </cfRule>
    <cfRule type="cellIs" dxfId="1340" priority="52" operator="equal">
      <formula>"Ne sait pas"</formula>
    </cfRule>
  </conditionalFormatting>
  <conditionalFormatting sqref="D118:D120">
    <cfRule type="cellIs" dxfId="1339" priority="50" operator="equal">
      <formula>"OUI"</formula>
    </cfRule>
    <cfRule type="cellIs" dxfId="1338" priority="49" operator="equal">
      <formula>"NON"</formula>
    </cfRule>
    <cfRule type="cellIs" dxfId="1337" priority="48" operator="equal">
      <formula>"Ne sait pas"</formula>
    </cfRule>
    <cfRule type="cellIs" dxfId="1336" priority="47" operator="equal">
      <formula>"Non concerné"</formula>
    </cfRule>
  </conditionalFormatting>
  <conditionalFormatting sqref="D13:I18">
    <cfRule type="expression" dxfId="1335" priority="172">
      <formula>$P13="non_prescrit"</formula>
    </cfRule>
  </conditionalFormatting>
  <conditionalFormatting sqref="D21:I26">
    <cfRule type="expression" dxfId="1334" priority="168">
      <formula>$P21="non_prescrit"</formula>
    </cfRule>
  </conditionalFormatting>
  <conditionalFormatting sqref="D29:I35">
    <cfRule type="expression" dxfId="1333" priority="160">
      <formula>$P29="non_prescrit"</formula>
    </cfRule>
  </conditionalFormatting>
  <conditionalFormatting sqref="D38:I40">
    <cfRule type="expression" dxfId="1332" priority="157">
      <formula>$P38="non_prescrit"</formula>
    </cfRule>
  </conditionalFormatting>
  <conditionalFormatting sqref="D43:I44">
    <cfRule type="expression" dxfId="1331" priority="144">
      <formula>$P43="non_prescrit"</formula>
    </cfRule>
  </conditionalFormatting>
  <conditionalFormatting sqref="D47:I49">
    <cfRule type="expression" dxfId="1330" priority="136">
      <formula>$P47="non_prescrit"</formula>
    </cfRule>
  </conditionalFormatting>
  <conditionalFormatting sqref="D52:I53">
    <cfRule type="expression" dxfId="1329" priority="128">
      <formula>$P52="non_prescrit"</formula>
    </cfRule>
  </conditionalFormatting>
  <conditionalFormatting sqref="D56:I57">
    <cfRule type="expression" dxfId="1328" priority="120">
      <formula>$P56="non_prescrit"</formula>
    </cfRule>
  </conditionalFormatting>
  <conditionalFormatting sqref="D60:I61">
    <cfRule type="expression" dxfId="1327" priority="112">
      <formula>$P60="non_prescrit"</formula>
    </cfRule>
  </conditionalFormatting>
  <conditionalFormatting sqref="D65:I67">
    <cfRule type="expression" dxfId="1326" priority="104">
      <formula>$P65="non_prescrit"</formula>
    </cfRule>
  </conditionalFormatting>
  <conditionalFormatting sqref="D70:I70">
    <cfRule type="expression" dxfId="1325" priority="96">
      <formula>$P70="non_prescrit"</formula>
    </cfRule>
  </conditionalFormatting>
  <conditionalFormatting sqref="D73:I74">
    <cfRule type="expression" dxfId="1324" priority="88">
      <formula>$P73="non_prescrit"</formula>
    </cfRule>
  </conditionalFormatting>
  <conditionalFormatting sqref="E13:F18">
    <cfRule type="expression" dxfId="1323" priority="171">
      <formula>$Q13="pas_modification"</formula>
    </cfRule>
  </conditionalFormatting>
  <conditionalFormatting sqref="E21:F26">
    <cfRule type="expression" dxfId="1322" priority="167">
      <formula>$Q21="pas_modification"</formula>
    </cfRule>
  </conditionalFormatting>
  <conditionalFormatting sqref="E29:F35">
    <cfRule type="expression" dxfId="1321" priority="159">
      <formula>$Q29="pas_modification"</formula>
    </cfRule>
  </conditionalFormatting>
  <conditionalFormatting sqref="E38:F40">
    <cfRule type="expression" dxfId="1320" priority="151">
      <formula>$Q38="pas_modification"</formula>
    </cfRule>
  </conditionalFormatting>
  <conditionalFormatting sqref="E43:F44">
    <cfRule type="expression" dxfId="1319" priority="143">
      <formula>$Q43="pas_modification"</formula>
    </cfRule>
  </conditionalFormatting>
  <conditionalFormatting sqref="E47:F49">
    <cfRule type="expression" dxfId="1318" priority="135">
      <formula>$Q47="pas_modification"</formula>
    </cfRule>
  </conditionalFormatting>
  <conditionalFormatting sqref="E52:F53">
    <cfRule type="expression" dxfId="1317" priority="127">
      <formula>$Q52="pas_modification"</formula>
    </cfRule>
  </conditionalFormatting>
  <conditionalFormatting sqref="E56:F57">
    <cfRule type="expression" dxfId="1316" priority="119">
      <formula>$Q56="pas_modification"</formula>
    </cfRule>
  </conditionalFormatting>
  <conditionalFormatting sqref="E60:F61">
    <cfRule type="expression" dxfId="1315" priority="111">
      <formula>$Q60="pas_modification"</formula>
    </cfRule>
  </conditionalFormatting>
  <conditionalFormatting sqref="E65:F67">
    <cfRule type="expression" dxfId="1314" priority="103">
      <formula>$Q65="pas_modification"</formula>
    </cfRule>
  </conditionalFormatting>
  <conditionalFormatting sqref="E70:F70">
    <cfRule type="expression" dxfId="1313" priority="95">
      <formula>$Q70="pas_modification"</formula>
    </cfRule>
  </conditionalFormatting>
  <conditionalFormatting sqref="E73:F74">
    <cfRule type="expression" dxfId="1312" priority="87">
      <formula>$Q73="pas_modification"</formula>
    </cfRule>
  </conditionalFormatting>
  <conditionalFormatting sqref="E7:G7">
    <cfRule type="cellIs" dxfId="1311" priority="1" operator="equal">
      <formula>"ERREUR : nombre médicaments prescrits &gt; nb MIPA"</formula>
    </cfRule>
  </conditionalFormatting>
  <conditionalFormatting sqref="E84:I89">
    <cfRule type="expression" dxfId="1310" priority="32">
      <formula>$P84="non_omi"</formula>
    </cfRule>
  </conditionalFormatting>
  <conditionalFormatting sqref="E92:I92">
    <cfRule type="expression" dxfId="1309" priority="36">
      <formula>$P92="non_omi"</formula>
    </cfRule>
  </conditionalFormatting>
  <conditionalFormatting sqref="E95:I96">
    <cfRule type="expression" dxfId="1308" priority="28">
      <formula>$P95="non_omi"</formula>
    </cfRule>
  </conditionalFormatting>
  <conditionalFormatting sqref="E99:I99">
    <cfRule type="expression" dxfId="1307" priority="24">
      <formula>$P99="non_omi"</formula>
    </cfRule>
  </conditionalFormatting>
  <conditionalFormatting sqref="E102:I103">
    <cfRule type="expression" dxfId="1306" priority="20">
      <formula>$P102="non_omi"</formula>
    </cfRule>
  </conditionalFormatting>
  <conditionalFormatting sqref="E106:I109">
    <cfRule type="expression" dxfId="1305" priority="16">
      <formula>$P106="non_omi"</formula>
    </cfRule>
  </conditionalFormatting>
  <conditionalFormatting sqref="E112:I112">
    <cfRule type="expression" dxfId="1304" priority="12">
      <formula>$P112="non_omi"</formula>
    </cfRule>
  </conditionalFormatting>
  <conditionalFormatting sqref="E115:I115">
    <cfRule type="expression" dxfId="1303" priority="8">
      <formula>$P115="non_omi"</formula>
    </cfRule>
  </conditionalFormatting>
  <conditionalFormatting sqref="E118:I120">
    <cfRule type="expression" dxfId="1302" priority="4">
      <formula>$P118="non_omi"</formula>
    </cfRule>
  </conditionalFormatting>
  <conditionalFormatting sqref="G13:G18">
    <cfRule type="expression" dxfId="1301" priority="170">
      <formula>$R13="pas_justification"</formula>
    </cfRule>
  </conditionalFormatting>
  <conditionalFormatting sqref="G21:G26">
    <cfRule type="expression" dxfId="1300" priority="166">
      <formula>$R21="pas_justification"</formula>
    </cfRule>
  </conditionalFormatting>
  <conditionalFormatting sqref="G29:G35">
    <cfRule type="expression" dxfId="1299" priority="158">
      <formula>$R29="pas_justification"</formula>
    </cfRule>
  </conditionalFormatting>
  <conditionalFormatting sqref="G38:G40">
    <cfRule type="expression" dxfId="1298" priority="150">
      <formula>$R38="pas_justification"</formula>
    </cfRule>
  </conditionalFormatting>
  <conditionalFormatting sqref="G43:G44">
    <cfRule type="expression" dxfId="1297" priority="142">
      <formula>$R43="pas_justification"</formula>
    </cfRule>
  </conditionalFormatting>
  <conditionalFormatting sqref="G47:G49">
    <cfRule type="expression" dxfId="1296" priority="134">
      <formula>$R47="pas_justification"</formula>
    </cfRule>
  </conditionalFormatting>
  <conditionalFormatting sqref="G52:G53">
    <cfRule type="expression" dxfId="1295" priority="126">
      <formula>$R52="pas_justification"</formula>
    </cfRule>
  </conditionalFormatting>
  <conditionalFormatting sqref="G56:G57">
    <cfRule type="expression" dxfId="1294" priority="118">
      <formula>$R56="pas_justification"</formula>
    </cfRule>
  </conditionalFormatting>
  <conditionalFormatting sqref="G60:G61">
    <cfRule type="expression" dxfId="1293" priority="110">
      <formula>$R60="pas_justification"</formula>
    </cfRule>
  </conditionalFormatting>
  <conditionalFormatting sqref="G65:G67">
    <cfRule type="expression" dxfId="1292" priority="102">
      <formula>$R65="pas_justification"</formula>
    </cfRule>
  </conditionalFormatting>
  <conditionalFormatting sqref="G70">
    <cfRule type="expression" dxfId="1291" priority="94">
      <formula>$R70="pas_justification"</formula>
    </cfRule>
  </conditionalFormatting>
  <conditionalFormatting sqref="G73:G74">
    <cfRule type="expression" dxfId="1290" priority="86">
      <formula>$R73="pas_justification"</formula>
    </cfRule>
  </conditionalFormatting>
  <conditionalFormatting sqref="G84:G89">
    <cfRule type="expression" dxfId="1289" priority="46">
      <formula>$Q84="pas_justification_omi"</formula>
    </cfRule>
  </conditionalFormatting>
  <conditionalFormatting sqref="G92">
    <cfRule type="expression" dxfId="1288" priority="45">
      <formula>$Q92="pas_justification_omi"</formula>
    </cfRule>
  </conditionalFormatting>
  <conditionalFormatting sqref="G95:G96">
    <cfRule type="expression" dxfId="1287" priority="44">
      <formula>$Q95="pas_justification_omi"</formula>
    </cfRule>
  </conditionalFormatting>
  <conditionalFormatting sqref="G99">
    <cfRule type="expression" dxfId="1286" priority="43">
      <formula>$Q99="pas_justification_omi"</formula>
    </cfRule>
  </conditionalFormatting>
  <conditionalFormatting sqref="G102:G103">
    <cfRule type="expression" dxfId="1285" priority="42">
      <formula>$Q102="pas_justification_omi"</formula>
    </cfRule>
  </conditionalFormatting>
  <conditionalFormatting sqref="G106:G109">
    <cfRule type="expression" dxfId="1284" priority="41">
      <formula>$Q106="pas_justification_omi"</formula>
    </cfRule>
  </conditionalFormatting>
  <conditionalFormatting sqref="G112">
    <cfRule type="expression" dxfId="1283" priority="40">
      <formula>$Q112="pas_justification_omi"</formula>
    </cfRule>
  </conditionalFormatting>
  <conditionalFormatting sqref="G115">
    <cfRule type="expression" dxfId="1282" priority="39">
      <formula>$Q115="pas_justification_omi"</formula>
    </cfRule>
  </conditionalFormatting>
  <conditionalFormatting sqref="G118:G120">
    <cfRule type="expression" dxfId="1281" priority="38">
      <formula>$Q118="pas_justification_omi"</formula>
    </cfRule>
  </conditionalFormatting>
  <conditionalFormatting sqref="H13:H18">
    <cfRule type="expression" dxfId="1280" priority="173">
      <formula>$Q13="pas_modification"</formula>
    </cfRule>
  </conditionalFormatting>
  <conditionalFormatting sqref="H13:H40 H42:H61">
    <cfRule type="cellIs" dxfId="1279" priority="84" operator="equal">
      <formula>"Refusée"</formula>
    </cfRule>
  </conditionalFormatting>
  <conditionalFormatting sqref="H13:H40 H42:H74">
    <cfRule type="cellIs" dxfId="1278" priority="85" operator="equal">
      <formula>"Acceptée"</formula>
    </cfRule>
    <cfRule type="cellIs" dxfId="1277" priority="83" operator="equal">
      <formula>"NSP"</formula>
    </cfRule>
  </conditionalFormatting>
  <conditionalFormatting sqref="H21:H26">
    <cfRule type="expression" dxfId="1276" priority="169">
      <formula>$Q21="pas_modification"</formula>
    </cfRule>
  </conditionalFormatting>
  <conditionalFormatting sqref="H29:H35">
    <cfRule type="expression" dxfId="1275" priority="161">
      <formula>$Q29="pas_modification"</formula>
    </cfRule>
  </conditionalFormatting>
  <conditionalFormatting sqref="H38:H40">
    <cfRule type="expression" dxfId="1274" priority="152">
      <formula>$Q38="pas_modification"</formula>
    </cfRule>
  </conditionalFormatting>
  <conditionalFormatting sqref="H43:H44">
    <cfRule type="expression" dxfId="1273" priority="145">
      <formula>$Q43="pas_modification"</formula>
    </cfRule>
  </conditionalFormatting>
  <conditionalFormatting sqref="H47:H49">
    <cfRule type="expression" dxfId="1272" priority="137">
      <formula>$Q47="pas_modification"</formula>
    </cfRule>
  </conditionalFormatting>
  <conditionalFormatting sqref="H52:H53">
    <cfRule type="expression" dxfId="1271" priority="129">
      <formula>$Q52="pas_modification"</formula>
    </cfRule>
  </conditionalFormatting>
  <conditionalFormatting sqref="H56:H57">
    <cfRule type="expression" dxfId="1270" priority="121">
      <formula>$Q56="pas_modification"</formula>
    </cfRule>
  </conditionalFormatting>
  <conditionalFormatting sqref="H60:H61">
    <cfRule type="expression" dxfId="1269" priority="113">
      <formula>$Q60="pas_modification"</formula>
    </cfRule>
  </conditionalFormatting>
  <conditionalFormatting sqref="H65:H67">
    <cfRule type="expression" dxfId="1268" priority="105">
      <formula>$Q65="pas_modification"</formula>
    </cfRule>
  </conditionalFormatting>
  <conditionalFormatting sqref="H70">
    <cfRule type="expression" dxfId="1267" priority="97">
      <formula>$Q70="pas_modification"</formula>
    </cfRule>
  </conditionalFormatting>
  <conditionalFormatting sqref="H73:H74">
    <cfRule type="expression" dxfId="1266" priority="89">
      <formula>$Q73="pas_modification"</formula>
    </cfRule>
  </conditionalFormatting>
  <conditionalFormatting sqref="H84:H89">
    <cfRule type="cellIs" dxfId="1265" priority="30" operator="equal">
      <formula>"Refusée"</formula>
    </cfRule>
    <cfRule type="cellIs" dxfId="1264" priority="31" operator="equal">
      <formula>"Acceptée"</formula>
    </cfRule>
  </conditionalFormatting>
  <conditionalFormatting sqref="H92">
    <cfRule type="cellIs" dxfId="1263" priority="34" operator="equal">
      <formula>"Refusée"</formula>
    </cfRule>
    <cfRule type="cellIs" dxfId="1262" priority="35" operator="equal">
      <formula>"Acceptée"</formula>
    </cfRule>
  </conditionalFormatting>
  <conditionalFormatting sqref="H95:H96">
    <cfRule type="cellIs" dxfId="1261" priority="26" operator="equal">
      <formula>"Refusée"</formula>
    </cfRule>
    <cfRule type="cellIs" dxfId="1260" priority="27" operator="equal">
      <formula>"Acceptée"</formula>
    </cfRule>
  </conditionalFormatting>
  <conditionalFormatting sqref="H99">
    <cfRule type="cellIs" dxfId="1259" priority="22" operator="equal">
      <formula>"Refusée"</formula>
    </cfRule>
    <cfRule type="cellIs" dxfId="1258" priority="23" operator="equal">
      <formula>"Acceptée"</formula>
    </cfRule>
  </conditionalFormatting>
  <conditionalFormatting sqref="H102:H103">
    <cfRule type="cellIs" dxfId="1257" priority="18" operator="equal">
      <formula>"Refusée"</formula>
    </cfRule>
    <cfRule type="cellIs" dxfId="1256" priority="19" operator="equal">
      <formula>"Acceptée"</formula>
    </cfRule>
  </conditionalFormatting>
  <conditionalFormatting sqref="H106:H109">
    <cfRule type="cellIs" dxfId="1255" priority="14" operator="equal">
      <formula>"Refusée"</formula>
    </cfRule>
    <cfRule type="cellIs" dxfId="1254" priority="15" operator="equal">
      <formula>"Acceptée"</formula>
    </cfRule>
  </conditionalFormatting>
  <conditionalFormatting sqref="H112">
    <cfRule type="cellIs" dxfId="1253" priority="11" operator="equal">
      <formula>"Acceptée"</formula>
    </cfRule>
    <cfRule type="cellIs" dxfId="1252" priority="10" operator="equal">
      <formula>"Refusée"</formula>
    </cfRule>
  </conditionalFormatting>
  <conditionalFormatting sqref="H115">
    <cfRule type="cellIs" dxfId="1251" priority="7" operator="equal">
      <formula>"Acceptée"</formula>
    </cfRule>
    <cfRule type="cellIs" dxfId="1250" priority="6" operator="equal">
      <formula>"Refusée"</formula>
    </cfRule>
  </conditionalFormatting>
  <conditionalFormatting sqref="H118:H120">
    <cfRule type="cellIs" dxfId="1249" priority="3" operator="equal">
      <formula>"Acceptée"</formula>
    </cfRule>
    <cfRule type="cellIs" dxfId="1248" priority="2" operator="equal">
      <formula>"Refusée"</formula>
    </cfRule>
  </conditionalFormatting>
  <conditionalFormatting sqref="H84:I89">
    <cfRule type="expression" dxfId="1247" priority="33">
      <formula>$R84="pas_proposition_omi"</formula>
    </cfRule>
  </conditionalFormatting>
  <conditionalFormatting sqref="H92:I92">
    <cfRule type="expression" dxfId="1246" priority="37">
      <formula>$R92="pas_proposition_omi"</formula>
    </cfRule>
  </conditionalFormatting>
  <conditionalFormatting sqref="H95:I96">
    <cfRule type="expression" dxfId="1245" priority="29">
      <formula>$R95="pas_proposition_omi"</formula>
    </cfRule>
  </conditionalFormatting>
  <conditionalFormatting sqref="H99:I99">
    <cfRule type="expression" dxfId="1244" priority="25">
      <formula>$R99="pas_proposition_omi"</formula>
    </cfRule>
  </conditionalFormatting>
  <conditionalFormatting sqref="H102:I103">
    <cfRule type="expression" dxfId="1243" priority="21">
      <formula>$R102="pas_proposition_omi"</formula>
    </cfRule>
  </conditionalFormatting>
  <conditionalFormatting sqref="H106:I109">
    <cfRule type="expression" dxfId="1242" priority="17">
      <formula>$R106="pas_proposition_omi"</formula>
    </cfRule>
  </conditionalFormatting>
  <conditionalFormatting sqref="H112:I112">
    <cfRule type="expression" dxfId="1241" priority="13">
      <formula>$R112="pas_proposition_omi"</formula>
    </cfRule>
  </conditionalFormatting>
  <conditionalFormatting sqref="H115:I115">
    <cfRule type="expression" dxfId="1240" priority="9">
      <formula>$R115="pas_proposition_omi"</formula>
    </cfRule>
  </conditionalFormatting>
  <conditionalFormatting sqref="H118:I120">
    <cfRule type="expression" dxfId="1239"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865B8331-C4AA-4BBB-AEA5-1ED9CB6E1212}">
      <formula1>64</formula1>
      <formula2>150</formula2>
    </dataValidation>
    <dataValidation type="list" allowBlank="1" showInputMessage="1" showErrorMessage="1" sqref="D13" xr:uid="{B1807311-B63A-4E7E-B6C6-F1E97371AE36}">
      <formula1>INDIRECT($P$13)</formula1>
    </dataValidation>
    <dataValidation type="list" allowBlank="1" showInputMessage="1" showErrorMessage="1" sqref="E13" xr:uid="{91F4939D-FED5-4179-9359-2F6F7319ECBB}">
      <formula1>INDIRECT($Q$13)</formula1>
    </dataValidation>
    <dataValidation type="list" allowBlank="1" showInputMessage="1" showErrorMessage="1" sqref="G13" xr:uid="{E5499D7D-A5D7-487A-83E9-BC20739ED632}">
      <formula1>INDIRECT($R$13)</formula1>
    </dataValidation>
    <dataValidation type="list" allowBlank="1" showInputMessage="1" showErrorMessage="1" sqref="H13" xr:uid="{10008012-8B44-4396-9AA0-2AD98D81B8B2}">
      <formula1>INDIRECT($S$13)</formula1>
    </dataValidation>
    <dataValidation type="whole" allowBlank="1" showInputMessage="1" showErrorMessage="1" errorTitle="Chiffre uniquement" error="Saisir une valeur en chiffre/nombre (pas de texte)" sqref="G4 G6" xr:uid="{82663A84-85BC-4587-9B47-C5FF127448AE}">
      <formula1>0</formula1>
      <formula2>100</formula2>
    </dataValidation>
    <dataValidation type="textLength" allowBlank="1" showInputMessage="1" showErrorMessage="1" sqref="G5" xr:uid="{8F74D8EF-3328-4FDE-83AA-ABB6A0FA3537}">
      <formula1>0</formula1>
      <formula2>0</formula2>
    </dataValidation>
    <dataValidation type="list" allowBlank="1" showInputMessage="1" showErrorMessage="1" sqref="D21" xr:uid="{534DC520-FEF6-45D7-875F-EF4A66E1ED0B}">
      <formula1>INDIRECT($P$21)</formula1>
    </dataValidation>
    <dataValidation type="list" allowBlank="1" showInputMessage="1" showErrorMessage="1" sqref="E21" xr:uid="{723DF413-9BBB-46AC-9F15-20F8AC3B0330}">
      <formula1>INDIRECT($Q$21)</formula1>
    </dataValidation>
    <dataValidation type="list" allowBlank="1" showInputMessage="1" showErrorMessage="1" sqref="G21" xr:uid="{6509F86F-C586-4D96-B708-D66FC788EACD}">
      <formula1>INDIRECT($R$21)</formula1>
    </dataValidation>
    <dataValidation type="list" allowBlank="1" showInputMessage="1" showErrorMessage="1" sqref="H21" xr:uid="{EC250273-EDEB-4A87-B7E8-9125BA223258}">
      <formula1>INDIRECT($S$21)</formula1>
    </dataValidation>
    <dataValidation type="list" allowBlank="1" showInputMessage="1" showErrorMessage="1" sqref="D22" xr:uid="{FA7A8E71-D787-4DFD-B667-077E195A0A2F}">
      <formula1>INDIRECT($P$22)</formula1>
    </dataValidation>
    <dataValidation type="list" allowBlank="1" showInputMessage="1" showErrorMessage="1" sqref="E22" xr:uid="{CBFA182E-8502-4033-A56D-F4AB1D46E536}">
      <formula1>INDIRECT($Q$22)</formula1>
    </dataValidation>
    <dataValidation type="list" allowBlank="1" showInputMessage="1" showErrorMessage="1" sqref="G22" xr:uid="{A225C18A-6657-45E5-833B-DBCE640735CB}">
      <formula1>INDIRECT($R$22)</formula1>
    </dataValidation>
    <dataValidation type="list" allowBlank="1" showInputMessage="1" showErrorMessage="1" sqref="H22" xr:uid="{3C84570A-0135-4DB5-8622-C5DA572C589F}">
      <formula1>INDIRECT($S$22)</formula1>
    </dataValidation>
    <dataValidation type="list" allowBlank="1" showInputMessage="1" showErrorMessage="1" sqref="D23" xr:uid="{E6F1A336-280E-4976-9D8E-E6052D3FD0F0}">
      <formula1>INDIRECT($P$23)</formula1>
    </dataValidation>
    <dataValidation type="list" allowBlank="1" showInputMessage="1" showErrorMessage="1" sqref="E23" xr:uid="{D2079062-3FA7-4C25-9152-20283CBC4925}">
      <formula1>INDIRECT($Q$23)</formula1>
    </dataValidation>
    <dataValidation type="list" allowBlank="1" showInputMessage="1" showErrorMessage="1" sqref="G23" xr:uid="{D65F7566-0B44-4E7E-A567-41F3D315D880}">
      <formula1>INDIRECT($R$23)</formula1>
    </dataValidation>
    <dataValidation type="list" allowBlank="1" showInputMessage="1" showErrorMessage="1" sqref="H23" xr:uid="{8FB3E152-CC39-4F3E-AF1F-72C0E0D08EF4}">
      <formula1>INDIRECT($S$23)</formula1>
    </dataValidation>
    <dataValidation type="list" allowBlank="1" showInputMessage="1" showErrorMessage="1" sqref="D24" xr:uid="{22F419FF-1AF2-458F-880E-6D3A02FABF73}">
      <formula1>INDIRECT($P$24)</formula1>
    </dataValidation>
    <dataValidation type="list" allowBlank="1" showInputMessage="1" showErrorMessage="1" sqref="E24" xr:uid="{376F71F1-3DC4-4507-A100-2A04BAD3238A}">
      <formula1>INDIRECT($Q$24)</formula1>
    </dataValidation>
    <dataValidation type="list" allowBlank="1" showInputMessage="1" showErrorMessage="1" sqref="G24" xr:uid="{FA62753A-8D74-41FD-AC31-DB89F38DEA2E}">
      <formula1>INDIRECT($R$24)</formula1>
    </dataValidation>
    <dataValidation type="list" allowBlank="1" showInputMessage="1" showErrorMessage="1" sqref="H24" xr:uid="{22D9F325-E056-4AAD-B239-36A17AA9306E}">
      <formula1>INDIRECT($S$24)</formula1>
    </dataValidation>
    <dataValidation type="list" allowBlank="1" showInputMessage="1" showErrorMessage="1" sqref="D25" xr:uid="{B7C7BA1E-4648-462B-9020-804E5747749C}">
      <formula1>INDIRECT($P$25)</formula1>
    </dataValidation>
    <dataValidation type="list" allowBlank="1" showInputMessage="1" showErrorMessage="1" sqref="E25" xr:uid="{BD8A76D7-42A2-4B35-BC8D-6E325F427F54}">
      <formula1>INDIRECT($Q$25)</formula1>
    </dataValidation>
    <dataValidation type="list" allowBlank="1" showInputMessage="1" showErrorMessage="1" sqref="G25" xr:uid="{0FEA64C8-9BA0-46EC-AB3B-1ACC7A0B8980}">
      <formula1>INDIRECT($R$25)</formula1>
    </dataValidation>
    <dataValidation type="list" allowBlank="1" showInputMessage="1" showErrorMessage="1" sqref="H25" xr:uid="{F56639F0-7A29-4B36-B06E-B92E66FE43F3}">
      <formula1>INDIRECT($S$25)</formula1>
    </dataValidation>
    <dataValidation type="list" allowBlank="1" showInputMessage="1" showErrorMessage="1" sqref="D26" xr:uid="{3EC223F7-8DA0-4CB1-ACFD-100072C766B8}">
      <formula1>INDIRECT($P$26)</formula1>
    </dataValidation>
    <dataValidation type="list" allowBlank="1" showInputMessage="1" showErrorMessage="1" sqref="E26" xr:uid="{C4E40E39-DB84-45C7-8597-D781751BCA4C}">
      <formula1>INDIRECT($Q$26)</formula1>
    </dataValidation>
    <dataValidation type="list" allowBlank="1" showInputMessage="1" showErrorMessage="1" sqref="G26" xr:uid="{C311ABC7-6BC3-44A3-A944-96D16113E742}">
      <formula1>INDIRECT($R$26)</formula1>
    </dataValidation>
    <dataValidation type="list" allowBlank="1" showInputMessage="1" showErrorMessage="1" sqref="H26" xr:uid="{F5F451CA-A7BA-4894-AA9C-23ACCAD74C88}">
      <formula1>INDIRECT($S$26)</formula1>
    </dataValidation>
    <dataValidation type="list" allowBlank="1" showInputMessage="1" showErrorMessage="1" sqref="D29" xr:uid="{94C95C80-0021-4403-ADAC-E767B9E5456D}">
      <formula1>INDIRECT($P$29)</formula1>
    </dataValidation>
    <dataValidation type="list" allowBlank="1" showInputMessage="1" showErrorMessage="1" sqref="E29" xr:uid="{923A23B2-2873-414D-9EE2-F0C20580644B}">
      <formula1>INDIRECT($Q$29)</formula1>
    </dataValidation>
    <dataValidation type="list" allowBlank="1" showInputMessage="1" showErrorMessage="1" sqref="G29" xr:uid="{58D054FA-BD95-4688-888C-D53D978D3FF6}">
      <formula1>INDIRECT($R$29)</formula1>
    </dataValidation>
    <dataValidation type="list" allowBlank="1" showInputMessage="1" showErrorMessage="1" sqref="H29" xr:uid="{9FB35299-6411-4D17-9253-EF18234FCB19}">
      <formula1>INDIRECT($S$29)</formula1>
    </dataValidation>
    <dataValidation type="list" allowBlank="1" showInputMessage="1" showErrorMessage="1" sqref="D30" xr:uid="{B6747C71-3962-4E98-91AC-FA0523788D63}">
      <formula1>INDIRECT($P$30)</formula1>
    </dataValidation>
    <dataValidation type="list" allowBlank="1" showInputMessage="1" showErrorMessage="1" sqref="E30" xr:uid="{1F43AA4A-E06A-46B5-8EB4-34875C8C6DB7}">
      <formula1>INDIRECT($Q$30)</formula1>
    </dataValidation>
    <dataValidation type="list" allowBlank="1" showInputMessage="1" showErrorMessage="1" sqref="G30" xr:uid="{4CCF522E-B4D4-486F-972E-81C4EC4072B1}">
      <formula1>INDIRECT($R$30)</formula1>
    </dataValidation>
    <dataValidation type="list" allowBlank="1" showInputMessage="1" showErrorMessage="1" sqref="H30" xr:uid="{80617B46-5ED8-4CC2-B4CA-8E24C98409BD}">
      <formula1>INDIRECT($S$30)</formula1>
    </dataValidation>
    <dataValidation type="list" allowBlank="1" showInputMessage="1" showErrorMessage="1" sqref="D31" xr:uid="{F3E5C7E4-B1B8-4501-8C53-38A39DFD2157}">
      <formula1>INDIRECT($P$31)</formula1>
    </dataValidation>
    <dataValidation type="list" allowBlank="1" showInputMessage="1" showErrorMessage="1" sqref="E31" xr:uid="{7C14A672-EE7B-407A-8826-F894620DA27F}">
      <formula1>INDIRECT($Q$31)</formula1>
    </dataValidation>
    <dataValidation type="list" allowBlank="1" showInputMessage="1" showErrorMessage="1" sqref="G31" xr:uid="{F1E70563-CBFF-4574-B31E-92263FED048C}">
      <formula1>INDIRECT($R$31)</formula1>
    </dataValidation>
    <dataValidation type="list" allowBlank="1" showInputMessage="1" showErrorMessage="1" sqref="H31" xr:uid="{FB498FFC-9438-4127-9CFB-06E7CC61C905}">
      <formula1>INDIRECT($S$31)</formula1>
    </dataValidation>
    <dataValidation type="list" allowBlank="1" showInputMessage="1" showErrorMessage="1" sqref="D32" xr:uid="{53656FD0-7576-4045-B022-F8FD463A808A}">
      <formula1>INDIRECT($P$32)</formula1>
    </dataValidation>
    <dataValidation type="list" allowBlank="1" showInputMessage="1" showErrorMessage="1" sqref="E32" xr:uid="{4D8E5B53-70C7-4F66-AE47-F48BF70BF6D7}">
      <formula1>INDIRECT($Q$32)</formula1>
    </dataValidation>
    <dataValidation type="list" allowBlank="1" showInputMessage="1" showErrorMessage="1" sqref="G32" xr:uid="{F7A6D59E-999B-4187-A1EA-C2C3FAF40237}">
      <formula1>INDIRECT($R$32)</formula1>
    </dataValidation>
    <dataValidation type="list" allowBlank="1" showInputMessage="1" showErrorMessage="1" sqref="H32" xr:uid="{66FFD388-6910-4726-8A0F-F1E35CF1273E}">
      <formula1>INDIRECT($S$32)</formula1>
    </dataValidation>
    <dataValidation type="list" allowBlank="1" showInputMessage="1" showErrorMessage="1" sqref="D33" xr:uid="{B59014E8-3DF9-4B27-AB16-8C7CC3781FE0}">
      <formula1>INDIRECT($P$33)</formula1>
    </dataValidation>
    <dataValidation type="list" allowBlank="1" showInputMessage="1" showErrorMessage="1" sqref="E33" xr:uid="{9B56CA21-1BC2-4E79-9469-E48A60E8E32E}">
      <formula1>INDIRECT($Q$33)</formula1>
    </dataValidation>
    <dataValidation type="list" allowBlank="1" showInputMessage="1" showErrorMessage="1" sqref="G33" xr:uid="{A028056E-7355-4559-9BB9-21ABA17BF3BE}">
      <formula1>INDIRECT($R$33)</formula1>
    </dataValidation>
    <dataValidation type="list" allowBlank="1" showInputMessage="1" showErrorMessage="1" sqref="H33" xr:uid="{E53C6ABA-7C80-4982-B4B1-4B6C6C94261D}">
      <formula1>INDIRECT($S$33)</formula1>
    </dataValidation>
    <dataValidation type="list" allowBlank="1" showInputMessage="1" showErrorMessage="1" sqref="D34" xr:uid="{5811A2D3-C6AA-4181-94D6-9576601971E3}">
      <formula1>INDIRECT($P$34)</formula1>
    </dataValidation>
    <dataValidation type="list" allowBlank="1" showInputMessage="1" showErrorMessage="1" sqref="E34" xr:uid="{02FDF80D-86C9-49B5-906B-F295878A7432}">
      <formula1>INDIRECT($Q$34)</formula1>
    </dataValidation>
    <dataValidation type="list" allowBlank="1" showInputMessage="1" showErrorMessage="1" sqref="G34" xr:uid="{5BE9602B-5B6F-4369-883B-CC489AFB8FB8}">
      <formula1>INDIRECT($R$34)</formula1>
    </dataValidation>
    <dataValidation type="list" allowBlank="1" showInputMessage="1" showErrorMessage="1" sqref="H34" xr:uid="{43554716-8AC7-4B29-B62E-24921E99A3E4}">
      <formula1>INDIRECT($S$34)</formula1>
    </dataValidation>
    <dataValidation type="list" allowBlank="1" showInputMessage="1" showErrorMessage="1" sqref="D35" xr:uid="{83A21608-8940-485F-8193-64191FFCEEA1}">
      <formula1>INDIRECT($P$35)</formula1>
    </dataValidation>
    <dataValidation type="list" allowBlank="1" showInputMessage="1" showErrorMessage="1" sqref="E35" xr:uid="{1BAB32D9-89F5-486B-98F1-B202B2322A06}">
      <formula1>INDIRECT($Q$35)</formula1>
    </dataValidation>
    <dataValidation type="list" allowBlank="1" showInputMessage="1" showErrorMessage="1" sqref="G35" xr:uid="{8C58F835-1A46-4D74-80B5-550A263A3D2E}">
      <formula1>INDIRECT($R$35)</formula1>
    </dataValidation>
    <dataValidation type="list" allowBlank="1" showInputMessage="1" showErrorMessage="1" sqref="H35" xr:uid="{04A83EFB-6BA9-41CF-A75D-56A537447B3F}">
      <formula1>INDIRECT($S$35)</formula1>
    </dataValidation>
    <dataValidation type="list" allowBlank="1" showInputMessage="1" showErrorMessage="1" sqref="D38" xr:uid="{3207D6A4-6230-4AD6-8650-3C42568CACC2}">
      <formula1>INDIRECT($P$38)</formula1>
    </dataValidation>
    <dataValidation type="list" allowBlank="1" showInputMessage="1" showErrorMessage="1" sqref="E38" xr:uid="{C11AC483-6E93-47EF-9DD5-E9D5CD00AFF8}">
      <formula1>INDIRECT($Q$38)</formula1>
    </dataValidation>
    <dataValidation type="list" allowBlank="1" showInputMessage="1" showErrorMessage="1" sqref="G38" xr:uid="{050B561A-3DA6-438B-AC93-937F46489B8B}">
      <formula1>INDIRECT($R$38)</formula1>
    </dataValidation>
    <dataValidation type="list" allowBlank="1" showInputMessage="1" showErrorMessage="1" sqref="H38" xr:uid="{4EA290BB-14A7-4BCE-91EC-E3F3FA34484A}">
      <formula1>INDIRECT($S$38)</formula1>
    </dataValidation>
    <dataValidation type="list" allowBlank="1" showInputMessage="1" showErrorMessage="1" sqref="D39" xr:uid="{025213FF-2B70-439D-898E-4826A2300ABD}">
      <formula1>INDIRECT($P$39)</formula1>
    </dataValidation>
    <dataValidation type="list" allowBlank="1" showInputMessage="1" showErrorMessage="1" sqref="E39" xr:uid="{1B7D0933-2877-4129-9CA1-B036007A18EB}">
      <formula1>INDIRECT($Q$39)</formula1>
    </dataValidation>
    <dataValidation type="list" allowBlank="1" showInputMessage="1" showErrorMessage="1" sqref="G39" xr:uid="{5CEF8731-2E44-4172-8952-18A14DB53CB3}">
      <formula1>INDIRECT($R$39)</formula1>
    </dataValidation>
    <dataValidation type="list" allowBlank="1" showInputMessage="1" showErrorMessage="1" sqref="H39" xr:uid="{B84838E1-33F9-471C-9C87-9B6F9F5D7234}">
      <formula1>INDIRECT($S$39)</formula1>
    </dataValidation>
    <dataValidation type="list" allowBlank="1" showInputMessage="1" showErrorMessage="1" sqref="D40" xr:uid="{75500DEA-5270-4749-AEC4-10E855616361}">
      <formula1>INDIRECT($P$40)</formula1>
    </dataValidation>
    <dataValidation type="list" allowBlank="1" showInputMessage="1" showErrorMessage="1" sqref="E40" xr:uid="{5A8523D0-7739-4820-8C06-AC17A2F87466}">
      <formula1>INDIRECT($Q$40)</formula1>
    </dataValidation>
    <dataValidation type="list" allowBlank="1" showInputMessage="1" showErrorMessage="1" sqref="G40" xr:uid="{CA420993-C2F1-460F-97B3-1E7D91B1C0C9}">
      <formula1>INDIRECT($R$40)</formula1>
    </dataValidation>
    <dataValidation type="list" allowBlank="1" showInputMessage="1" showErrorMessage="1" sqref="H40" xr:uid="{E959F63B-D3A4-45F2-9504-81EA6998A54A}">
      <formula1>INDIRECT($S$40)</formula1>
    </dataValidation>
    <dataValidation type="list" allowBlank="1" showInputMessage="1" showErrorMessage="1" sqref="D43" xr:uid="{B5EE54D9-E65A-4165-9559-09D927FD26CD}">
      <formula1>INDIRECT($P$43)</formula1>
    </dataValidation>
    <dataValidation type="list" allowBlank="1" showInputMessage="1" showErrorMessage="1" sqref="E43" xr:uid="{2C8355E4-0013-4DE6-A3D5-647708009DC5}">
      <formula1>INDIRECT($Q$43)</formula1>
    </dataValidation>
    <dataValidation type="list" allowBlank="1" showInputMessage="1" showErrorMessage="1" sqref="G43" xr:uid="{AFA63899-7275-401E-8B5B-CF4A51724902}">
      <formula1>INDIRECT($R$43)</formula1>
    </dataValidation>
    <dataValidation type="list" allowBlank="1" showInputMessage="1" showErrorMessage="1" sqref="H43" xr:uid="{DE50E393-5121-473D-AF6D-82014F459D7F}">
      <formula1>INDIRECT($S$43)</formula1>
    </dataValidation>
    <dataValidation type="list" allowBlank="1" showInputMessage="1" showErrorMessage="1" sqref="D44" xr:uid="{C1723829-8FEC-4171-849F-1E380BC2F896}">
      <formula1>INDIRECT($P$44)</formula1>
    </dataValidation>
    <dataValidation type="list" allowBlank="1" showInputMessage="1" showErrorMessage="1" sqref="E44" xr:uid="{89C5EC57-51C7-4963-B3B9-39B012A86C30}">
      <formula1>INDIRECT($Q$44)</formula1>
    </dataValidation>
    <dataValidation type="list" allowBlank="1" showInputMessage="1" showErrorMessage="1" sqref="G44" xr:uid="{4A9291D2-9473-4CDB-A7B5-7FBDA35AC671}">
      <formula1>INDIRECT($R$44)</formula1>
    </dataValidation>
    <dataValidation type="list" allowBlank="1" showInputMessage="1" showErrorMessage="1" sqref="H44" xr:uid="{0F1B5653-D51D-49CC-BC0E-4D2B5DC18FFC}">
      <formula1>INDIRECT($S$44)</formula1>
    </dataValidation>
    <dataValidation type="list" allowBlank="1" showInputMessage="1" showErrorMessage="1" sqref="D47" xr:uid="{E159D27B-DAD9-4137-8080-E33A5242DE61}">
      <formula1>INDIRECT($P$47)</formula1>
    </dataValidation>
    <dataValidation type="list" allowBlank="1" showInputMessage="1" showErrorMessage="1" sqref="E47" xr:uid="{0992F996-4DA0-45F5-98F9-BED3B6326357}">
      <formula1>INDIRECT($Q$47)</formula1>
    </dataValidation>
    <dataValidation type="list" allowBlank="1" showInputMessage="1" showErrorMessage="1" sqref="G47" xr:uid="{8B01CEA3-E716-41C6-8E4D-F13A87FA91B3}">
      <formula1>INDIRECT($R$47)</formula1>
    </dataValidation>
    <dataValidation type="list" allowBlank="1" showInputMessage="1" showErrorMessage="1" sqref="H47" xr:uid="{F100D04B-4218-47B6-BCBF-5EDE313373ED}">
      <formula1>INDIRECT($S$47)</formula1>
    </dataValidation>
    <dataValidation type="list" allowBlank="1" showInputMessage="1" showErrorMessage="1" sqref="D48" xr:uid="{A9016D1D-5B13-483B-A413-CDA4F156C75E}">
      <formula1>INDIRECT($P$48)</formula1>
    </dataValidation>
    <dataValidation type="list" allowBlank="1" showInputMessage="1" showErrorMessage="1" sqref="E48" xr:uid="{A40B4068-9FE8-40BA-B96D-FECF5BA25724}">
      <formula1>INDIRECT($Q$48)</formula1>
    </dataValidation>
    <dataValidation type="list" allowBlank="1" showInputMessage="1" showErrorMessage="1" sqref="G48" xr:uid="{D00BB078-2A27-4F41-80B4-35EA2139A18B}">
      <formula1>INDIRECT($R$48)</formula1>
    </dataValidation>
    <dataValidation type="list" allowBlank="1" showInputMessage="1" showErrorMessage="1" sqref="H48" xr:uid="{591393B7-F60F-43BD-A6A9-CEADD7846100}">
      <formula1>INDIRECT($S$48)</formula1>
    </dataValidation>
    <dataValidation type="list" allowBlank="1" showInputMessage="1" showErrorMessage="1" sqref="D49" xr:uid="{7AF766D5-C8BD-4638-9C79-1D454AB0AAA9}">
      <formula1>INDIRECT($P$49)</formula1>
    </dataValidation>
    <dataValidation type="list" allowBlank="1" showInputMessage="1" showErrorMessage="1" sqref="E49" xr:uid="{FD16773C-872C-40B7-B5CE-28063B36DCF2}">
      <formula1>INDIRECT($Q$49)</formula1>
    </dataValidation>
    <dataValidation type="list" allowBlank="1" showInputMessage="1" showErrorMessage="1" sqref="G49" xr:uid="{3138DA0C-D859-4FDA-A20D-37ED8864364B}">
      <formula1>INDIRECT($R$49)</formula1>
    </dataValidation>
    <dataValidation type="list" allowBlank="1" showInputMessage="1" showErrorMessage="1" sqref="H49" xr:uid="{F12A0B0E-A550-4614-B87B-172F6813B221}">
      <formula1>INDIRECT($S$49)</formula1>
    </dataValidation>
    <dataValidation type="list" allowBlank="1" showInputMessage="1" showErrorMessage="1" sqref="D52" xr:uid="{A3D425E6-90D6-458F-BB31-AB013E4F09C4}">
      <formula1>INDIRECT($P$52)</formula1>
    </dataValidation>
    <dataValidation type="list" allowBlank="1" showInputMessage="1" showErrorMessage="1" sqref="E52" xr:uid="{ECA025FB-A1DD-4F23-93D5-6E76F7A19173}">
      <formula1>INDIRECT($Q$52)</formula1>
    </dataValidation>
    <dataValidation type="list" allowBlank="1" showInputMessage="1" showErrorMessage="1" sqref="G52" xr:uid="{F6DA91CB-20F8-488B-8FFA-1A160A155CFB}">
      <formula1>INDIRECT($R$52)</formula1>
    </dataValidation>
    <dataValidation type="list" allowBlank="1" showInputMessage="1" showErrorMessage="1" sqref="H52" xr:uid="{6FD1C827-228C-48BA-9DFC-FDA8A4BBAA48}">
      <formula1>INDIRECT($S$52)</formula1>
    </dataValidation>
    <dataValidation type="list" allowBlank="1" showInputMessage="1" showErrorMessage="1" sqref="D53" xr:uid="{D4EA2EE9-501F-4FC1-94C5-AC46638A0E8A}">
      <formula1>INDIRECT($P$53)</formula1>
    </dataValidation>
    <dataValidation type="list" allowBlank="1" showInputMessage="1" showErrorMessage="1" sqref="E53" xr:uid="{E85CD560-1F48-4F90-821A-5F3E76C3EB2A}">
      <formula1>INDIRECT($Q$53)</formula1>
    </dataValidation>
    <dataValidation type="list" allowBlank="1" showInputMessage="1" showErrorMessage="1" sqref="G53" xr:uid="{71421D63-BD90-4510-85FF-6C874E30138A}">
      <formula1>INDIRECT($R$53)</formula1>
    </dataValidation>
    <dataValidation type="list" allowBlank="1" showInputMessage="1" showErrorMessage="1" sqref="H53" xr:uid="{F2B2B5A3-D0C5-45E2-80B0-EDF5100E27DB}">
      <formula1>INDIRECT($S$53)</formula1>
    </dataValidation>
    <dataValidation type="list" allowBlank="1" showInputMessage="1" showErrorMessage="1" sqref="D56" xr:uid="{B2338AB9-8041-4660-9345-8195244A5C0D}">
      <formula1>INDIRECT($P$56)</formula1>
    </dataValidation>
    <dataValidation type="list" allowBlank="1" showInputMessage="1" showErrorMessage="1" sqref="E56" xr:uid="{93D8D4CD-8FC8-4C28-A11A-16EC0C0083FC}">
      <formula1>INDIRECT($Q$56)</formula1>
    </dataValidation>
    <dataValidation type="list" allowBlank="1" showInputMessage="1" showErrorMessage="1" sqref="G56" xr:uid="{28FFB6A3-288E-410E-B292-3F5A35E6D69E}">
      <formula1>INDIRECT($R$56)</formula1>
    </dataValidation>
    <dataValidation type="list" allowBlank="1" showInputMessage="1" showErrorMessage="1" sqref="H56" xr:uid="{A16A00C7-8AF3-4B00-A801-BD6EC6C706F1}">
      <formula1>INDIRECT($S$56)</formula1>
    </dataValidation>
    <dataValidation type="list" allowBlank="1" showInputMessage="1" showErrorMessage="1" sqref="D57" xr:uid="{3E067B44-CA62-489D-9700-E4B442FD7F37}">
      <formula1>INDIRECT($P$57)</formula1>
    </dataValidation>
    <dataValidation type="list" allowBlank="1" showInputMessage="1" showErrorMessage="1" sqref="E57" xr:uid="{810B89F3-86F0-42B0-9471-3C6AE391F356}">
      <formula1>INDIRECT($Q$57)</formula1>
    </dataValidation>
    <dataValidation type="list" allowBlank="1" showInputMessage="1" showErrorMessage="1" sqref="G57" xr:uid="{FD285F9F-D7B6-42AE-85DB-8C165B0DBF72}">
      <formula1>INDIRECT($R$57)</formula1>
    </dataValidation>
    <dataValidation type="list" allowBlank="1" showInputMessage="1" showErrorMessage="1" sqref="H57" xr:uid="{F75B2198-0449-4C09-827B-AD379D770DB7}">
      <formula1>INDIRECT($S$57)</formula1>
    </dataValidation>
    <dataValidation type="list" allowBlank="1" showInputMessage="1" showErrorMessage="1" sqref="D60" xr:uid="{8FAB20A8-ED83-4C9B-A0B6-F14063A2B60C}">
      <formula1>INDIRECT($P$60)</formula1>
    </dataValidation>
    <dataValidation type="list" allowBlank="1" showInputMessage="1" showErrorMessage="1" sqref="E60" xr:uid="{EDE72172-3630-4D33-87D9-2CEF298DCCF1}">
      <formula1>INDIRECT($Q$60)</formula1>
    </dataValidation>
    <dataValidation type="list" allowBlank="1" showInputMessage="1" showErrorMessage="1" sqref="G60" xr:uid="{657305DA-D93B-4AE3-AFFD-AAF4A892637B}">
      <formula1>INDIRECT($R$60)</formula1>
    </dataValidation>
    <dataValidation type="list" allowBlank="1" showInputMessage="1" showErrorMessage="1" sqref="H60" xr:uid="{5B503DD4-603F-46B6-B44C-B67D61028657}">
      <formula1>INDIRECT($S$60)</formula1>
    </dataValidation>
    <dataValidation type="list" allowBlank="1" showInputMessage="1" showErrorMessage="1" sqref="D61" xr:uid="{D88E961C-61D4-467A-B4C8-AD55651A066A}">
      <formula1>INDIRECT($P$61)</formula1>
    </dataValidation>
    <dataValidation type="list" allowBlank="1" showInputMessage="1" showErrorMessage="1" sqref="E61" xr:uid="{36045296-F1F6-404D-9FB6-5D9EFBF9300D}">
      <formula1>INDIRECT($Q$61)</formula1>
    </dataValidation>
    <dataValidation type="list" allowBlank="1" showInputMessage="1" showErrorMessage="1" sqref="G61" xr:uid="{3E372422-8AB6-44F1-9D4D-94BCFEA1D9B7}">
      <formula1>INDIRECT($R$61)</formula1>
    </dataValidation>
    <dataValidation type="list" allowBlank="1" showInputMessage="1" showErrorMessage="1" sqref="H61" xr:uid="{571BC072-AB80-4010-997F-8E6E50351CCD}">
      <formula1>INDIRECT($S$61)</formula1>
    </dataValidation>
    <dataValidation type="list" allowBlank="1" showInputMessage="1" showErrorMessage="1" sqref="D65" xr:uid="{B2398D72-92CC-4552-9AD0-B73176264066}">
      <formula1>INDIRECT($P$65)</formula1>
    </dataValidation>
    <dataValidation type="list" allowBlank="1" showInputMessage="1" showErrorMessage="1" sqref="E65" xr:uid="{0FA8DD73-EF18-411D-86B9-B054BE18A7F2}">
      <formula1>INDIRECT($Q$65)</formula1>
    </dataValidation>
    <dataValidation type="list" allowBlank="1" showInputMessage="1" showErrorMessage="1" sqref="G65" xr:uid="{5AFE081A-D8F3-4842-993A-5FF6D251834A}">
      <formula1>INDIRECT($R$65)</formula1>
    </dataValidation>
    <dataValidation type="list" allowBlank="1" showInputMessage="1" showErrorMessage="1" sqref="H65" xr:uid="{2B45DD84-7D20-447A-ABF7-59B5AB80131B}">
      <formula1>INDIRECT($S$65)</formula1>
    </dataValidation>
    <dataValidation type="list" allowBlank="1" showInputMessage="1" showErrorMessage="1" sqref="D66" xr:uid="{3FB26DAA-7AE4-44B8-977D-DCCD5EDA482D}">
      <formula1>INDIRECT($P$66)</formula1>
    </dataValidation>
    <dataValidation type="list" allowBlank="1" showInputMessage="1" showErrorMessage="1" sqref="E66" xr:uid="{462B940B-4AA2-40EE-9730-80FE0F61DF21}">
      <formula1>INDIRECT($Q$66)</formula1>
    </dataValidation>
    <dataValidation type="list" allowBlank="1" showInputMessage="1" showErrorMessage="1" sqref="G66" xr:uid="{DAB17409-8C64-42B1-8EBB-CC7E60068F8D}">
      <formula1>INDIRECT($R$66)</formula1>
    </dataValidation>
    <dataValidation type="list" allowBlank="1" showInputMessage="1" showErrorMessage="1" sqref="H66" xr:uid="{C0C49D9B-6A7C-4859-A49C-B1F010F8DF65}">
      <formula1>INDIRECT($S$66)</formula1>
    </dataValidation>
    <dataValidation type="list" allowBlank="1" showInputMessage="1" showErrorMessage="1" sqref="D67" xr:uid="{D674EF1D-BCEC-46A5-A132-8CF8774C2B5B}">
      <formula1>INDIRECT($P$67)</formula1>
    </dataValidation>
    <dataValidation type="list" allowBlank="1" showInputMessage="1" showErrorMessage="1" sqref="E67" xr:uid="{75F151B3-0FDA-4059-A036-D8F843370A81}">
      <formula1>INDIRECT($Q$67)</formula1>
    </dataValidation>
    <dataValidation type="list" allowBlank="1" showInputMessage="1" showErrorMessage="1" sqref="G67" xr:uid="{63681E3D-B8D2-469E-8E57-F18228536C4C}">
      <formula1>INDIRECT($R$67)</formula1>
    </dataValidation>
    <dataValidation type="list" allowBlank="1" showInputMessage="1" showErrorMessage="1" sqref="H67" xr:uid="{7381A75A-9ECF-4E2B-820C-E28B7612DFF8}">
      <formula1>INDIRECT($S$67)</formula1>
    </dataValidation>
    <dataValidation type="list" allowBlank="1" showInputMessage="1" showErrorMessage="1" sqref="D70" xr:uid="{9C461EBB-FC92-4BD7-8974-EC9A1EFDCDEA}">
      <formula1>INDIRECT($P$70)</formula1>
    </dataValidation>
    <dataValidation type="list" allowBlank="1" showInputMessage="1" showErrorMessage="1" sqref="E70" xr:uid="{919B4D51-6A6F-45B3-B779-CB18C4045FCA}">
      <formula1>INDIRECT($Q$70)</formula1>
    </dataValidation>
    <dataValidation type="list" allowBlank="1" showInputMessage="1" showErrorMessage="1" sqref="G70" xr:uid="{FE6CAB55-4FA5-47FC-82CD-C827C90C0D62}">
      <formula1>INDIRECT($R$70)</formula1>
    </dataValidation>
    <dataValidation type="list" allowBlank="1" showInputMessage="1" showErrorMessage="1" sqref="H70" xr:uid="{5F871054-63B1-4871-931D-5FDB37CB60CA}">
      <formula1>INDIRECT($S$70)</formula1>
    </dataValidation>
    <dataValidation type="list" allowBlank="1" showInputMessage="1" showErrorMessage="1" sqref="D73" xr:uid="{5A014E29-6A9B-4231-ABB2-02674DAE8807}">
      <formula1>INDIRECT($P$73)</formula1>
    </dataValidation>
    <dataValidation type="list" allowBlank="1" showInputMessage="1" showErrorMessage="1" sqref="E73" xr:uid="{454EAD6D-29C9-43FF-BFCD-8EA39A70DA01}">
      <formula1>INDIRECT($Q$73)</formula1>
    </dataValidation>
    <dataValidation type="list" allowBlank="1" showInputMessage="1" showErrorMessage="1" sqref="G73" xr:uid="{B5522CA3-06B4-4C1B-AD8E-643FDDC1A095}">
      <formula1>INDIRECT($R$73)</formula1>
    </dataValidation>
    <dataValidation type="list" allowBlank="1" showInputMessage="1" showErrorMessage="1" sqref="H73" xr:uid="{A0548EFF-6950-4681-B171-3C053801CCCA}">
      <formula1>INDIRECT($S$73)</formula1>
    </dataValidation>
    <dataValidation type="list" allowBlank="1" showInputMessage="1" showErrorMessage="1" sqref="D74" xr:uid="{C7E7D3B9-B708-4ACC-A0CA-22592AD3139F}">
      <formula1>INDIRECT($P$74)</formula1>
    </dataValidation>
    <dataValidation type="list" allowBlank="1" showInputMessage="1" showErrorMessage="1" sqref="E74" xr:uid="{2EDC6527-FEAB-438B-A829-A03669A3D30F}">
      <formula1>INDIRECT($Q$74)</formula1>
    </dataValidation>
    <dataValidation type="list" allowBlank="1" showInputMessage="1" showErrorMessage="1" sqref="G74" xr:uid="{FCB1E388-4276-4558-A865-028466C84465}">
      <formula1>INDIRECT($R$74)</formula1>
    </dataValidation>
    <dataValidation type="list" allowBlank="1" showInputMessage="1" showErrorMessage="1" sqref="H74" xr:uid="{1A625164-BFFE-41C4-A103-D29E07C712A5}">
      <formula1>INDIRECT($S$74)</formula1>
    </dataValidation>
    <dataValidation type="list" allowBlank="1" showInputMessage="1" showErrorMessage="1" sqref="D14" xr:uid="{A68A6B96-7210-4B0C-BD1A-CBE93AFEB875}">
      <formula1>INDIRECT($P$14)</formula1>
    </dataValidation>
    <dataValidation type="list" allowBlank="1" showInputMessage="1" showErrorMessage="1" sqref="E14" xr:uid="{84844532-87A6-4A74-A3A0-C212724F04BB}">
      <formula1>INDIRECT($Q$14)</formula1>
    </dataValidation>
    <dataValidation type="list" allowBlank="1" showInputMessage="1" showErrorMessage="1" sqref="G14" xr:uid="{A32F5256-5E9D-4510-BE37-9CC3A38FFBAD}">
      <formula1>INDIRECT($R$14)</formula1>
    </dataValidation>
    <dataValidation type="list" allowBlank="1" showInputMessage="1" showErrorMessage="1" sqref="H14" xr:uid="{0376C73A-8ABB-472C-9990-F904E44C10F0}">
      <formula1>INDIRECT($S$14)</formula1>
    </dataValidation>
    <dataValidation type="list" allowBlank="1" showInputMessage="1" showErrorMessage="1" sqref="D15" xr:uid="{E24A4908-41FF-4CEB-9969-B6A017AF5B3D}">
      <formula1>INDIRECT($P$15)</formula1>
    </dataValidation>
    <dataValidation type="list" allowBlank="1" showInputMessage="1" showErrorMessage="1" sqref="E15" xr:uid="{412A146E-A9FC-419B-ADEA-5124E6F8E98E}">
      <formula1>INDIRECT($Q$15)</formula1>
    </dataValidation>
    <dataValidation type="list" allowBlank="1" showInputMessage="1" showErrorMessage="1" sqref="G15" xr:uid="{EDF1D0C4-D936-4168-BFEA-45C365DAF690}">
      <formula1>INDIRECT($R$15)</formula1>
    </dataValidation>
    <dataValidation type="list" allowBlank="1" showInputMessage="1" showErrorMessage="1" sqref="H15" xr:uid="{07E42EDC-D49D-47AD-910D-445EE73EB22D}">
      <formula1>INDIRECT($S$15)</formula1>
    </dataValidation>
    <dataValidation type="list" allowBlank="1" showInputMessage="1" showErrorMessage="1" sqref="D16" xr:uid="{F1C575FF-6A02-4EF5-AFB1-4A92C96B051A}">
      <formula1>INDIRECT($P$16)</formula1>
    </dataValidation>
    <dataValidation type="list" allowBlank="1" showInputMessage="1" showErrorMessage="1" sqref="E16" xr:uid="{3186F641-DBF9-4000-8A7B-496F21A6F182}">
      <formula1>INDIRECT($Q$16)</formula1>
    </dataValidation>
    <dataValidation type="list" allowBlank="1" showInputMessage="1" showErrorMessage="1" sqref="G16" xr:uid="{38442DC8-D767-4F09-B69F-82D9359AB0CF}">
      <formula1>INDIRECT($R$16)</formula1>
    </dataValidation>
    <dataValidation type="list" allowBlank="1" showInputMessage="1" showErrorMessage="1" sqref="H16" xr:uid="{5210E61E-888E-4EC7-AE49-22808C665626}">
      <formula1>INDIRECT($S$16)</formula1>
    </dataValidation>
    <dataValidation type="list" allowBlank="1" showInputMessage="1" showErrorMessage="1" sqref="D17" xr:uid="{40436DA6-6F48-4160-8B2B-94B36D5F8FFA}">
      <formula1>INDIRECT($P$17)</formula1>
    </dataValidation>
    <dataValidation type="list" allowBlank="1" showInputMessage="1" showErrorMessage="1" sqref="E17" xr:uid="{D5881B84-DA12-47F4-8193-970C570CE694}">
      <formula1>INDIRECT($Q$17)</formula1>
    </dataValidation>
    <dataValidation type="list" allowBlank="1" showInputMessage="1" showErrorMessage="1" sqref="G17" xr:uid="{B454D0C6-473B-4FB8-9097-CAE033B95C56}">
      <formula1>INDIRECT($R$17)</formula1>
    </dataValidation>
    <dataValidation type="list" allowBlank="1" showInputMessage="1" showErrorMessage="1" sqref="H17" xr:uid="{7F5CEA4A-5778-422B-BB7F-DE515BAE3FD8}">
      <formula1>INDIRECT($S$17)</formula1>
    </dataValidation>
    <dataValidation type="list" allowBlank="1" showInputMessage="1" showErrorMessage="1" sqref="D18" xr:uid="{EE02D7B7-1E82-422B-91CA-04FE4E8D3AEF}">
      <formula1>INDIRECT($P$18)</formula1>
    </dataValidation>
    <dataValidation type="list" allowBlank="1" showInputMessage="1" showErrorMessage="1" sqref="E18" xr:uid="{2050CF78-25C9-4005-87D4-C0D1A2943742}">
      <formula1>INDIRECT($Q$18)</formula1>
    </dataValidation>
    <dataValidation type="list" allowBlank="1" showInputMessage="1" showErrorMessage="1" sqref="G18" xr:uid="{752474D2-AC6F-47C7-9941-5B4874221BD1}">
      <formula1>INDIRECT($R$18)</formula1>
    </dataValidation>
    <dataValidation type="list" allowBlank="1" showInputMessage="1" showErrorMessage="1" sqref="H18" xr:uid="{37B63288-C19A-43A0-9B45-A38545F40A32}">
      <formula1>INDIRECT($S$18)</formula1>
    </dataValidation>
    <dataValidation type="list" allowBlank="1" showInputMessage="1" sqref="E110:H110 E116:H116 E113:H114" xr:uid="{60F297C7-A07F-4A0D-8D88-5CB8C1137694}">
      <formula1>$D$195</formula1>
    </dataValidation>
    <dataValidation type="list" allowBlank="1" showInputMessage="1" showErrorMessage="1" sqref="D116 D110 D113:D114" xr:uid="{18FB0048-AD75-4591-B70D-09292975619B}">
      <formula1>$D$192:$D$195</formula1>
    </dataValidation>
    <dataValidation type="list" allowBlank="1" showInputMessage="1" showErrorMessage="1" sqref="G84:G89 G115 G92 G95:G96 G99 G102:G103 G106:G109 G112 G118:G120" xr:uid="{F45B4B39-1BB1-4813-AD61-BA02DFFF750C}">
      <formula1>INDIRECT($Q84)</formula1>
    </dataValidation>
    <dataValidation type="list" allowBlank="1" showInputMessage="1" showErrorMessage="1" sqref="H92 H115 H84:H89 H95:H96 H99 H102:H103 H106:H109 H112 H118:H120" xr:uid="{016F63F5-4F52-40BC-9E5B-1714A377FDD4}">
      <formula1>INDIRECT($R84)</formula1>
    </dataValidation>
    <dataValidation type="list" allowBlank="1" showInputMessage="1" showErrorMessage="1" sqref="E84:E89 E92 E95:E96 E99 E102:E103 E118:E120 E112 E115 E106:E109" xr:uid="{32D82329-ECE1-44FF-8D89-8BA31ACDF940}">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9040AD8-1284-4F31-8D06-4E26312E278C}">
          <x14:formula1>
            <xm:f>'Menu déroulant'!$F$2:$F$5</xm:f>
          </x14:formula1>
          <xm:sqref>C60:C61 C56:C57 C43:C44 C21:C26 C29:C35 C47:C49 C52:C53 C65:C67 C70 C38:C40 C13:C18 C73:C74</xm:sqref>
        </x14:dataValidation>
        <x14:dataValidation type="list" allowBlank="1" showInputMessage="1" showErrorMessage="1" xr:uid="{7E97DD7C-9D17-4610-B4ED-07394180E848}">
          <x14:formula1>
            <xm:f>'Menu déroulant'!$D$2:$D$3</xm:f>
          </x14:formula1>
          <xm:sqref>C6</xm:sqref>
        </x14:dataValidation>
        <x14:dataValidation type="list" allowBlank="1" showInputMessage="1" showErrorMessage="1" xr:uid="{80D55157-7BF8-4B05-B857-03EA10696C80}">
          <x14:formula1>
            <xm:f>'Menu déroulant'!$E$2:$E$11</xm:f>
          </x14:formula1>
          <xm:sqref>C4</xm:sqref>
        </x14:dataValidation>
        <x14:dataValidation type="list" allowBlank="1" showInputMessage="1" showErrorMessage="1" xr:uid="{BF3EE6FF-37CC-4B44-9470-A265CEC0020E}">
          <x14:formula1>
            <xm:f>'Menu conditionnel'!$A$14:$A$17</xm:f>
          </x14:formula1>
          <xm:sqref>D84:D89 D92 D95:D96 D99 D102:D103 D106:D109 D112 D115 D118:D120</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94C13-2DCC-40D0-BB5B-749CA42A9C72}">
  <sheetPr>
    <tabColor rgb="FF89EFDE"/>
    <pageSetUpPr fitToPage="1"/>
  </sheetPr>
  <dimension ref="A1:Y696"/>
  <sheetViews>
    <sheetView zoomScale="60" zoomScaleNormal="60" zoomScaleSheetLayoutView="70" zoomScalePageLayoutView="70" workbookViewId="0">
      <selection activeCell="H18" sqref="H18"/>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1064</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N°11</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DmacZ0XIH0kjhLB/+XOy72jAz9qwXew3CyarksrumPJOiD2l1u4T7SmjRj2/c/UZskYR8SdGZAR8vcAawiP5ng==" saltValue="j+q3u2SWTmZkdDPB1vW5o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238" priority="176" operator="equal">
      <formula>"NON"</formula>
    </cfRule>
    <cfRule type="cellIs" dxfId="1237" priority="177" operator="equal">
      <formula>"OUI"</formula>
    </cfRule>
    <cfRule type="cellIs" dxfId="1236" priority="174" operator="equal">
      <formula>"Non concerné"</formula>
    </cfRule>
    <cfRule type="cellIs" dxfId="1235" priority="175" operator="equal">
      <formula>"Ne sait pas"</formula>
    </cfRule>
  </conditionalFormatting>
  <conditionalFormatting sqref="C29:C35">
    <cfRule type="cellIs" dxfId="1234" priority="165" operator="equal">
      <formula>"OUI"</formula>
    </cfRule>
    <cfRule type="cellIs" dxfId="1233" priority="164" operator="equal">
      <formula>"NON"</formula>
    </cfRule>
    <cfRule type="cellIs" dxfId="1232" priority="163" operator="equal">
      <formula>"Ne sait pas"</formula>
    </cfRule>
    <cfRule type="cellIs" dxfId="1231" priority="162" operator="equal">
      <formula>"Non concerné"</formula>
    </cfRule>
  </conditionalFormatting>
  <conditionalFormatting sqref="C38:C40">
    <cfRule type="cellIs" dxfId="1230" priority="156" operator="equal">
      <formula>"OUI"</formula>
    </cfRule>
    <cfRule type="cellIs" dxfId="1229" priority="154" operator="equal">
      <formula>"Ne sait pas"</formula>
    </cfRule>
    <cfRule type="cellIs" dxfId="1228" priority="153" operator="equal">
      <formula>"Non concerné"</formula>
    </cfRule>
    <cfRule type="cellIs" dxfId="1227" priority="155" operator="equal">
      <formula>"NON"</formula>
    </cfRule>
  </conditionalFormatting>
  <conditionalFormatting sqref="C43:C44">
    <cfRule type="cellIs" dxfId="1226" priority="149" operator="equal">
      <formula>"OUI"</formula>
    </cfRule>
    <cfRule type="cellIs" dxfId="1225" priority="148" operator="equal">
      <formula>"NON"</formula>
    </cfRule>
    <cfRule type="cellIs" dxfId="1224" priority="147" operator="equal">
      <formula>"Ne sait pas"</formula>
    </cfRule>
    <cfRule type="cellIs" dxfId="1223" priority="146" operator="equal">
      <formula>"Non concerné"</formula>
    </cfRule>
  </conditionalFormatting>
  <conditionalFormatting sqref="C47:C49">
    <cfRule type="cellIs" dxfId="1222" priority="140" operator="equal">
      <formula>"NON"</formula>
    </cfRule>
    <cfRule type="cellIs" dxfId="1221" priority="141" operator="equal">
      <formula>"OUI"</formula>
    </cfRule>
    <cfRule type="cellIs" dxfId="1220" priority="139" operator="equal">
      <formula>"Ne sait pas"</formula>
    </cfRule>
    <cfRule type="cellIs" dxfId="1219" priority="138" operator="equal">
      <formula>"Non concerné"</formula>
    </cfRule>
  </conditionalFormatting>
  <conditionalFormatting sqref="C52:C53">
    <cfRule type="cellIs" dxfId="1218" priority="132" operator="equal">
      <formula>"NON"</formula>
    </cfRule>
    <cfRule type="cellIs" dxfId="1217" priority="131" operator="equal">
      <formula>"Ne sait pas"</formula>
    </cfRule>
    <cfRule type="cellIs" dxfId="1216" priority="130" operator="equal">
      <formula>"Non concerné"</formula>
    </cfRule>
    <cfRule type="cellIs" dxfId="1215" priority="133" operator="equal">
      <formula>"OUI"</formula>
    </cfRule>
  </conditionalFormatting>
  <conditionalFormatting sqref="C56:C57">
    <cfRule type="cellIs" dxfId="1214" priority="125" operator="equal">
      <formula>"OUI"</formula>
    </cfRule>
    <cfRule type="cellIs" dxfId="1213" priority="124" operator="equal">
      <formula>"NON"</formula>
    </cfRule>
    <cfRule type="cellIs" dxfId="1212" priority="123" operator="equal">
      <formula>"Ne sait pas"</formula>
    </cfRule>
    <cfRule type="cellIs" dxfId="1211" priority="122" operator="equal">
      <formula>"Non concerné"</formula>
    </cfRule>
  </conditionalFormatting>
  <conditionalFormatting sqref="C60:C61">
    <cfRule type="cellIs" dxfId="1210" priority="114" operator="equal">
      <formula>"Non concerné"</formula>
    </cfRule>
    <cfRule type="cellIs" dxfId="1209" priority="115" operator="equal">
      <formula>"Ne sait pas"</formula>
    </cfRule>
    <cfRule type="cellIs" dxfId="1208" priority="116" operator="equal">
      <formula>"NON"</formula>
    </cfRule>
    <cfRule type="cellIs" dxfId="1207" priority="117" operator="equal">
      <formula>"OUI"</formula>
    </cfRule>
  </conditionalFormatting>
  <conditionalFormatting sqref="C65:C67">
    <cfRule type="cellIs" dxfId="1206" priority="107" operator="equal">
      <formula>"Ne sait pas"</formula>
    </cfRule>
    <cfRule type="cellIs" dxfId="1205" priority="106" operator="equal">
      <formula>"Non concerné"</formula>
    </cfRule>
    <cfRule type="cellIs" dxfId="1204" priority="109" operator="equal">
      <formula>"OUI"</formula>
    </cfRule>
    <cfRule type="cellIs" dxfId="1203" priority="108" operator="equal">
      <formula>"NON"</formula>
    </cfRule>
  </conditionalFormatting>
  <conditionalFormatting sqref="C70">
    <cfRule type="cellIs" dxfId="1202" priority="101" operator="equal">
      <formula>"OUI"</formula>
    </cfRule>
    <cfRule type="cellIs" dxfId="1201" priority="100" operator="equal">
      <formula>"NON"</formula>
    </cfRule>
    <cfRule type="cellIs" dxfId="1200" priority="99" operator="equal">
      <formula>"Ne sait pas"</formula>
    </cfRule>
    <cfRule type="cellIs" dxfId="1199" priority="98" operator="equal">
      <formula>"Non concerné"</formula>
    </cfRule>
  </conditionalFormatting>
  <conditionalFormatting sqref="C73:C74">
    <cfRule type="cellIs" dxfId="1198" priority="92" operator="equal">
      <formula>"NON"</formula>
    </cfRule>
    <cfRule type="cellIs" dxfId="1197" priority="91" operator="equal">
      <formula>"Ne sait pas"</formula>
    </cfRule>
    <cfRule type="cellIs" dxfId="1196" priority="93" operator="equal">
      <formula>"OUI"</formula>
    </cfRule>
    <cfRule type="cellIs" dxfId="1195" priority="90" operator="equal">
      <formula>"Non concerné"</formula>
    </cfRule>
  </conditionalFormatting>
  <conditionalFormatting sqref="D84:D89">
    <cfRule type="cellIs" dxfId="1194" priority="79" operator="equal">
      <formula>"Non concerné"</formula>
    </cfRule>
    <cfRule type="cellIs" dxfId="1193" priority="80" operator="equal">
      <formula>"Ne sait pas"</formula>
    </cfRule>
    <cfRule type="cellIs" dxfId="1192" priority="81" operator="equal">
      <formula>"NON"</formula>
    </cfRule>
    <cfRule type="cellIs" dxfId="1191" priority="82" operator="equal">
      <formula>"OUI"</formula>
    </cfRule>
  </conditionalFormatting>
  <conditionalFormatting sqref="D92">
    <cfRule type="cellIs" dxfId="1190" priority="75" operator="equal">
      <formula>"Non concerné"</formula>
    </cfRule>
    <cfRule type="cellIs" dxfId="1189" priority="77" operator="equal">
      <formula>"NON"</formula>
    </cfRule>
    <cfRule type="cellIs" dxfId="1188" priority="76" operator="equal">
      <formula>"Ne sait pas"</formula>
    </cfRule>
    <cfRule type="cellIs" dxfId="1187" priority="78" operator="equal">
      <formula>"OUI"</formula>
    </cfRule>
  </conditionalFormatting>
  <conditionalFormatting sqref="D95:D96">
    <cfRule type="cellIs" dxfId="1186" priority="72" operator="equal">
      <formula>"Ne sait pas"</formula>
    </cfRule>
    <cfRule type="cellIs" dxfId="1185" priority="74" operator="equal">
      <formula>"OUI"</formula>
    </cfRule>
    <cfRule type="cellIs" dxfId="1184" priority="73" operator="equal">
      <formula>"NON"</formula>
    </cfRule>
    <cfRule type="cellIs" dxfId="1183" priority="71" operator="equal">
      <formula>"Non concerné"</formula>
    </cfRule>
  </conditionalFormatting>
  <conditionalFormatting sqref="D99">
    <cfRule type="cellIs" dxfId="1182" priority="70" operator="equal">
      <formula>"OUI"</formula>
    </cfRule>
    <cfRule type="cellIs" dxfId="1181" priority="69" operator="equal">
      <formula>"NON"</formula>
    </cfRule>
    <cfRule type="cellIs" dxfId="1180" priority="68" operator="equal">
      <formula>"Ne sait pas"</formula>
    </cfRule>
    <cfRule type="cellIs" dxfId="1179" priority="67" operator="equal">
      <formula>"Non concerné"</formula>
    </cfRule>
  </conditionalFormatting>
  <conditionalFormatting sqref="D102:D103">
    <cfRule type="cellIs" dxfId="1178" priority="65" operator="equal">
      <formula>"NON"</formula>
    </cfRule>
    <cfRule type="cellIs" dxfId="1177" priority="66" operator="equal">
      <formula>"OUI"</formula>
    </cfRule>
    <cfRule type="cellIs" dxfId="1176" priority="63" operator="equal">
      <formula>"Non concerné"</formula>
    </cfRule>
    <cfRule type="cellIs" dxfId="1175" priority="64" operator="equal">
      <formula>"Ne sait pas"</formula>
    </cfRule>
  </conditionalFormatting>
  <conditionalFormatting sqref="D106:D109">
    <cfRule type="cellIs" dxfId="1174" priority="59" operator="equal">
      <formula>"Non concerné"</formula>
    </cfRule>
    <cfRule type="cellIs" dxfId="1173" priority="60" operator="equal">
      <formula>"Ne sait pas"</formula>
    </cfRule>
    <cfRule type="cellIs" dxfId="1172" priority="61" operator="equal">
      <formula>"NON"</formula>
    </cfRule>
    <cfRule type="cellIs" dxfId="1171" priority="62" operator="equal">
      <formula>"OUI"</formula>
    </cfRule>
  </conditionalFormatting>
  <conditionalFormatting sqref="D112">
    <cfRule type="cellIs" dxfId="1170" priority="58" operator="equal">
      <formula>"OUI"</formula>
    </cfRule>
    <cfRule type="cellIs" dxfId="1169" priority="57" operator="equal">
      <formula>"NON"</formula>
    </cfRule>
    <cfRule type="cellIs" dxfId="1168" priority="56" operator="equal">
      <formula>"Ne sait pas"</formula>
    </cfRule>
    <cfRule type="cellIs" dxfId="1167" priority="55" operator="equal">
      <formula>"Non concerné"</formula>
    </cfRule>
  </conditionalFormatting>
  <conditionalFormatting sqref="D115">
    <cfRule type="cellIs" dxfId="1166" priority="53" operator="equal">
      <formula>"NON"</formula>
    </cfRule>
    <cfRule type="cellIs" dxfId="1165" priority="54" operator="equal">
      <formula>"OUI"</formula>
    </cfRule>
    <cfRule type="cellIs" dxfId="1164" priority="51" operator="equal">
      <formula>"Non concerné"</formula>
    </cfRule>
    <cfRule type="cellIs" dxfId="1163" priority="52" operator="equal">
      <formula>"Ne sait pas"</formula>
    </cfRule>
  </conditionalFormatting>
  <conditionalFormatting sqref="D118:D120">
    <cfRule type="cellIs" dxfId="1162" priority="50" operator="equal">
      <formula>"OUI"</formula>
    </cfRule>
    <cfRule type="cellIs" dxfId="1161" priority="49" operator="equal">
      <formula>"NON"</formula>
    </cfRule>
    <cfRule type="cellIs" dxfId="1160" priority="48" operator="equal">
      <formula>"Ne sait pas"</formula>
    </cfRule>
    <cfRule type="cellIs" dxfId="1159" priority="47" operator="equal">
      <formula>"Non concerné"</formula>
    </cfRule>
  </conditionalFormatting>
  <conditionalFormatting sqref="D13:I18">
    <cfRule type="expression" dxfId="1158" priority="172">
      <formula>$P13="non_prescrit"</formula>
    </cfRule>
  </conditionalFormatting>
  <conditionalFormatting sqref="D21:I26">
    <cfRule type="expression" dxfId="1157" priority="168">
      <formula>$P21="non_prescrit"</formula>
    </cfRule>
  </conditionalFormatting>
  <conditionalFormatting sqref="D29:I35">
    <cfRule type="expression" dxfId="1156" priority="160">
      <formula>$P29="non_prescrit"</formula>
    </cfRule>
  </conditionalFormatting>
  <conditionalFormatting sqref="D38:I40">
    <cfRule type="expression" dxfId="1155" priority="157">
      <formula>$P38="non_prescrit"</formula>
    </cfRule>
  </conditionalFormatting>
  <conditionalFormatting sqref="D43:I44">
    <cfRule type="expression" dxfId="1154" priority="144">
      <formula>$P43="non_prescrit"</formula>
    </cfRule>
  </conditionalFormatting>
  <conditionalFormatting sqref="D47:I49">
    <cfRule type="expression" dxfId="1153" priority="136">
      <formula>$P47="non_prescrit"</formula>
    </cfRule>
  </conditionalFormatting>
  <conditionalFormatting sqref="D52:I53">
    <cfRule type="expression" dxfId="1152" priority="128">
      <formula>$P52="non_prescrit"</formula>
    </cfRule>
  </conditionalFormatting>
  <conditionalFormatting sqref="D56:I57">
    <cfRule type="expression" dxfId="1151" priority="120">
      <formula>$P56="non_prescrit"</formula>
    </cfRule>
  </conditionalFormatting>
  <conditionalFormatting sqref="D60:I61">
    <cfRule type="expression" dxfId="1150" priority="112">
      <formula>$P60="non_prescrit"</formula>
    </cfRule>
  </conditionalFormatting>
  <conditionalFormatting sqref="D65:I67">
    <cfRule type="expression" dxfId="1149" priority="104">
      <formula>$P65="non_prescrit"</formula>
    </cfRule>
  </conditionalFormatting>
  <conditionalFormatting sqref="D70:I70">
    <cfRule type="expression" dxfId="1148" priority="96">
      <formula>$P70="non_prescrit"</formula>
    </cfRule>
  </conditionalFormatting>
  <conditionalFormatting sqref="D73:I74">
    <cfRule type="expression" dxfId="1147" priority="88">
      <formula>$P73="non_prescrit"</formula>
    </cfRule>
  </conditionalFormatting>
  <conditionalFormatting sqref="E13:F18">
    <cfRule type="expression" dxfId="1146" priority="171">
      <formula>$Q13="pas_modification"</formula>
    </cfRule>
  </conditionalFormatting>
  <conditionalFormatting sqref="E21:F26">
    <cfRule type="expression" dxfId="1145" priority="167">
      <formula>$Q21="pas_modification"</formula>
    </cfRule>
  </conditionalFormatting>
  <conditionalFormatting sqref="E29:F35">
    <cfRule type="expression" dxfId="1144" priority="159">
      <formula>$Q29="pas_modification"</formula>
    </cfRule>
  </conditionalFormatting>
  <conditionalFormatting sqref="E38:F40">
    <cfRule type="expression" dxfId="1143" priority="151">
      <formula>$Q38="pas_modification"</formula>
    </cfRule>
  </conditionalFormatting>
  <conditionalFormatting sqref="E43:F44">
    <cfRule type="expression" dxfId="1142" priority="143">
      <formula>$Q43="pas_modification"</formula>
    </cfRule>
  </conditionalFormatting>
  <conditionalFormatting sqref="E47:F49">
    <cfRule type="expression" dxfId="1141" priority="135">
      <formula>$Q47="pas_modification"</formula>
    </cfRule>
  </conditionalFormatting>
  <conditionalFormatting sqref="E52:F53">
    <cfRule type="expression" dxfId="1140" priority="127">
      <formula>$Q52="pas_modification"</formula>
    </cfRule>
  </conditionalFormatting>
  <conditionalFormatting sqref="E56:F57">
    <cfRule type="expression" dxfId="1139" priority="119">
      <formula>$Q56="pas_modification"</formula>
    </cfRule>
  </conditionalFormatting>
  <conditionalFormatting sqref="E60:F61">
    <cfRule type="expression" dxfId="1138" priority="111">
      <formula>$Q60="pas_modification"</formula>
    </cfRule>
  </conditionalFormatting>
  <conditionalFormatting sqref="E65:F67">
    <cfRule type="expression" dxfId="1137" priority="103">
      <formula>$Q65="pas_modification"</formula>
    </cfRule>
  </conditionalFormatting>
  <conditionalFormatting sqref="E70:F70">
    <cfRule type="expression" dxfId="1136" priority="95">
      <formula>$Q70="pas_modification"</formula>
    </cfRule>
  </conditionalFormatting>
  <conditionalFormatting sqref="E73:F74">
    <cfRule type="expression" dxfId="1135" priority="87">
      <formula>$Q73="pas_modification"</formula>
    </cfRule>
  </conditionalFormatting>
  <conditionalFormatting sqref="E7:G7">
    <cfRule type="cellIs" dxfId="1134" priority="1" operator="equal">
      <formula>"ERREUR : nombre médicaments prescrits &gt; nb MIPA"</formula>
    </cfRule>
  </conditionalFormatting>
  <conditionalFormatting sqref="E84:I89">
    <cfRule type="expression" dxfId="1133" priority="32">
      <formula>$P84="non_omi"</formula>
    </cfRule>
  </conditionalFormatting>
  <conditionalFormatting sqref="E92:I92">
    <cfRule type="expression" dxfId="1132" priority="36">
      <formula>$P92="non_omi"</formula>
    </cfRule>
  </conditionalFormatting>
  <conditionalFormatting sqref="E95:I96">
    <cfRule type="expression" dxfId="1131" priority="28">
      <formula>$P95="non_omi"</formula>
    </cfRule>
  </conditionalFormatting>
  <conditionalFormatting sqref="E99:I99">
    <cfRule type="expression" dxfId="1130" priority="24">
      <formula>$P99="non_omi"</formula>
    </cfRule>
  </conditionalFormatting>
  <conditionalFormatting sqref="E102:I103">
    <cfRule type="expression" dxfId="1129" priority="20">
      <formula>$P102="non_omi"</formula>
    </cfRule>
  </conditionalFormatting>
  <conditionalFormatting sqref="E106:I109">
    <cfRule type="expression" dxfId="1128" priority="16">
      <formula>$P106="non_omi"</formula>
    </cfRule>
  </conditionalFormatting>
  <conditionalFormatting sqref="E112:I112">
    <cfRule type="expression" dxfId="1127" priority="12">
      <formula>$P112="non_omi"</formula>
    </cfRule>
  </conditionalFormatting>
  <conditionalFormatting sqref="E115:I115">
    <cfRule type="expression" dxfId="1126" priority="8">
      <formula>$P115="non_omi"</formula>
    </cfRule>
  </conditionalFormatting>
  <conditionalFormatting sqref="E118:I120">
    <cfRule type="expression" dxfId="1125" priority="4">
      <formula>$P118="non_omi"</formula>
    </cfRule>
  </conditionalFormatting>
  <conditionalFormatting sqref="G13:G18">
    <cfRule type="expression" dxfId="1124" priority="170">
      <formula>$R13="pas_justification"</formula>
    </cfRule>
  </conditionalFormatting>
  <conditionalFormatting sqref="G21:G26">
    <cfRule type="expression" dxfId="1123" priority="166">
      <formula>$R21="pas_justification"</formula>
    </cfRule>
  </conditionalFormatting>
  <conditionalFormatting sqref="G29:G35">
    <cfRule type="expression" dxfId="1122" priority="158">
      <formula>$R29="pas_justification"</formula>
    </cfRule>
  </conditionalFormatting>
  <conditionalFormatting sqref="G38:G40">
    <cfRule type="expression" dxfId="1121" priority="150">
      <formula>$R38="pas_justification"</formula>
    </cfRule>
  </conditionalFormatting>
  <conditionalFormatting sqref="G43:G44">
    <cfRule type="expression" dxfId="1120" priority="142">
      <formula>$R43="pas_justification"</formula>
    </cfRule>
  </conditionalFormatting>
  <conditionalFormatting sqref="G47:G49">
    <cfRule type="expression" dxfId="1119" priority="134">
      <formula>$R47="pas_justification"</formula>
    </cfRule>
  </conditionalFormatting>
  <conditionalFormatting sqref="G52:G53">
    <cfRule type="expression" dxfId="1118" priority="126">
      <formula>$R52="pas_justification"</formula>
    </cfRule>
  </conditionalFormatting>
  <conditionalFormatting sqref="G56:G57">
    <cfRule type="expression" dxfId="1117" priority="118">
      <formula>$R56="pas_justification"</formula>
    </cfRule>
  </conditionalFormatting>
  <conditionalFormatting sqref="G60:G61">
    <cfRule type="expression" dxfId="1116" priority="110">
      <formula>$R60="pas_justification"</formula>
    </cfRule>
  </conditionalFormatting>
  <conditionalFormatting sqref="G65:G67">
    <cfRule type="expression" dxfId="1115" priority="102">
      <formula>$R65="pas_justification"</formula>
    </cfRule>
  </conditionalFormatting>
  <conditionalFormatting sqref="G70">
    <cfRule type="expression" dxfId="1114" priority="94">
      <formula>$R70="pas_justification"</formula>
    </cfRule>
  </conditionalFormatting>
  <conditionalFormatting sqref="G73:G74">
    <cfRule type="expression" dxfId="1113" priority="86">
      <formula>$R73="pas_justification"</formula>
    </cfRule>
  </conditionalFormatting>
  <conditionalFormatting sqref="G84:G89">
    <cfRule type="expression" dxfId="1112" priority="46">
      <formula>$Q84="pas_justification_omi"</formula>
    </cfRule>
  </conditionalFormatting>
  <conditionalFormatting sqref="G92">
    <cfRule type="expression" dxfId="1111" priority="45">
      <formula>$Q92="pas_justification_omi"</formula>
    </cfRule>
  </conditionalFormatting>
  <conditionalFormatting sqref="G95:G96">
    <cfRule type="expression" dxfId="1110" priority="44">
      <formula>$Q95="pas_justification_omi"</formula>
    </cfRule>
  </conditionalFormatting>
  <conditionalFormatting sqref="G99">
    <cfRule type="expression" dxfId="1109" priority="43">
      <formula>$Q99="pas_justification_omi"</formula>
    </cfRule>
  </conditionalFormatting>
  <conditionalFormatting sqref="G102:G103">
    <cfRule type="expression" dxfId="1108" priority="42">
      <formula>$Q102="pas_justification_omi"</formula>
    </cfRule>
  </conditionalFormatting>
  <conditionalFormatting sqref="G106:G109">
    <cfRule type="expression" dxfId="1107" priority="41">
      <formula>$Q106="pas_justification_omi"</formula>
    </cfRule>
  </conditionalFormatting>
  <conditionalFormatting sqref="G112">
    <cfRule type="expression" dxfId="1106" priority="40">
      <formula>$Q112="pas_justification_omi"</formula>
    </cfRule>
  </conditionalFormatting>
  <conditionalFormatting sqref="G115">
    <cfRule type="expression" dxfId="1105" priority="39">
      <formula>$Q115="pas_justification_omi"</formula>
    </cfRule>
  </conditionalFormatting>
  <conditionalFormatting sqref="G118:G120">
    <cfRule type="expression" dxfId="1104" priority="38">
      <formula>$Q118="pas_justification_omi"</formula>
    </cfRule>
  </conditionalFormatting>
  <conditionalFormatting sqref="H13:H18">
    <cfRule type="expression" dxfId="1103" priority="173">
      <formula>$Q13="pas_modification"</formula>
    </cfRule>
  </conditionalFormatting>
  <conditionalFormatting sqref="H13:H40 H42:H61">
    <cfRule type="cellIs" dxfId="1102" priority="84" operator="equal">
      <formula>"Refusée"</formula>
    </cfRule>
  </conditionalFormatting>
  <conditionalFormatting sqref="H13:H40 H42:H74">
    <cfRule type="cellIs" dxfId="1101" priority="85" operator="equal">
      <formula>"Acceptée"</formula>
    </cfRule>
    <cfRule type="cellIs" dxfId="1100" priority="83" operator="equal">
      <formula>"NSP"</formula>
    </cfRule>
  </conditionalFormatting>
  <conditionalFormatting sqref="H21:H26">
    <cfRule type="expression" dxfId="1099" priority="169">
      <formula>$Q21="pas_modification"</formula>
    </cfRule>
  </conditionalFormatting>
  <conditionalFormatting sqref="H29:H35">
    <cfRule type="expression" dxfId="1098" priority="161">
      <formula>$Q29="pas_modification"</formula>
    </cfRule>
  </conditionalFormatting>
  <conditionalFormatting sqref="H38:H40">
    <cfRule type="expression" dxfId="1097" priority="152">
      <formula>$Q38="pas_modification"</formula>
    </cfRule>
  </conditionalFormatting>
  <conditionalFormatting sqref="H43:H44">
    <cfRule type="expression" dxfId="1096" priority="145">
      <formula>$Q43="pas_modification"</formula>
    </cfRule>
  </conditionalFormatting>
  <conditionalFormatting sqref="H47:H49">
    <cfRule type="expression" dxfId="1095" priority="137">
      <formula>$Q47="pas_modification"</formula>
    </cfRule>
  </conditionalFormatting>
  <conditionalFormatting sqref="H52:H53">
    <cfRule type="expression" dxfId="1094" priority="129">
      <formula>$Q52="pas_modification"</formula>
    </cfRule>
  </conditionalFormatting>
  <conditionalFormatting sqref="H56:H57">
    <cfRule type="expression" dxfId="1093" priority="121">
      <formula>$Q56="pas_modification"</formula>
    </cfRule>
  </conditionalFormatting>
  <conditionalFormatting sqref="H60:H61">
    <cfRule type="expression" dxfId="1092" priority="113">
      <formula>$Q60="pas_modification"</formula>
    </cfRule>
  </conditionalFormatting>
  <conditionalFormatting sqref="H65:H67">
    <cfRule type="expression" dxfId="1091" priority="105">
      <formula>$Q65="pas_modification"</formula>
    </cfRule>
  </conditionalFormatting>
  <conditionalFormatting sqref="H70">
    <cfRule type="expression" dxfId="1090" priority="97">
      <formula>$Q70="pas_modification"</formula>
    </cfRule>
  </conditionalFormatting>
  <conditionalFormatting sqref="H73:H74">
    <cfRule type="expression" dxfId="1089" priority="89">
      <formula>$Q73="pas_modification"</formula>
    </cfRule>
  </conditionalFormatting>
  <conditionalFormatting sqref="H84:H89">
    <cfRule type="cellIs" dxfId="1088" priority="30" operator="equal">
      <formula>"Refusée"</formula>
    </cfRule>
    <cfRule type="cellIs" dxfId="1087" priority="31" operator="equal">
      <formula>"Acceptée"</formula>
    </cfRule>
  </conditionalFormatting>
  <conditionalFormatting sqref="H92">
    <cfRule type="cellIs" dxfId="1086" priority="34" operator="equal">
      <formula>"Refusée"</formula>
    </cfRule>
    <cfRule type="cellIs" dxfId="1085" priority="35" operator="equal">
      <formula>"Acceptée"</formula>
    </cfRule>
  </conditionalFormatting>
  <conditionalFormatting sqref="H95:H96">
    <cfRule type="cellIs" dxfId="1084" priority="26" operator="equal">
      <formula>"Refusée"</formula>
    </cfRule>
    <cfRule type="cellIs" dxfId="1083" priority="27" operator="equal">
      <formula>"Acceptée"</formula>
    </cfRule>
  </conditionalFormatting>
  <conditionalFormatting sqref="H99">
    <cfRule type="cellIs" dxfId="1082" priority="22" operator="equal">
      <formula>"Refusée"</formula>
    </cfRule>
    <cfRule type="cellIs" dxfId="1081" priority="23" operator="equal">
      <formula>"Acceptée"</formula>
    </cfRule>
  </conditionalFormatting>
  <conditionalFormatting sqref="H102:H103">
    <cfRule type="cellIs" dxfId="1080" priority="18" operator="equal">
      <formula>"Refusée"</formula>
    </cfRule>
    <cfRule type="cellIs" dxfId="1079" priority="19" operator="equal">
      <formula>"Acceptée"</formula>
    </cfRule>
  </conditionalFormatting>
  <conditionalFormatting sqref="H106:H109">
    <cfRule type="cellIs" dxfId="1078" priority="14" operator="equal">
      <formula>"Refusée"</formula>
    </cfRule>
    <cfRule type="cellIs" dxfId="1077" priority="15" operator="equal">
      <formula>"Acceptée"</formula>
    </cfRule>
  </conditionalFormatting>
  <conditionalFormatting sqref="H112">
    <cfRule type="cellIs" dxfId="1076" priority="11" operator="equal">
      <formula>"Acceptée"</formula>
    </cfRule>
    <cfRule type="cellIs" dxfId="1075" priority="10" operator="equal">
      <formula>"Refusée"</formula>
    </cfRule>
  </conditionalFormatting>
  <conditionalFormatting sqref="H115">
    <cfRule type="cellIs" dxfId="1074" priority="7" operator="equal">
      <formula>"Acceptée"</formula>
    </cfRule>
    <cfRule type="cellIs" dxfId="1073" priority="6" operator="equal">
      <formula>"Refusée"</formula>
    </cfRule>
  </conditionalFormatting>
  <conditionalFormatting sqref="H118:H120">
    <cfRule type="cellIs" dxfId="1072" priority="3" operator="equal">
      <formula>"Acceptée"</formula>
    </cfRule>
    <cfRule type="cellIs" dxfId="1071" priority="2" operator="equal">
      <formula>"Refusée"</formula>
    </cfRule>
  </conditionalFormatting>
  <conditionalFormatting sqref="H84:I89">
    <cfRule type="expression" dxfId="1070" priority="33">
      <formula>$R84="pas_proposition_omi"</formula>
    </cfRule>
  </conditionalFormatting>
  <conditionalFormatting sqref="H92:I92">
    <cfRule type="expression" dxfId="1069" priority="37">
      <formula>$R92="pas_proposition_omi"</formula>
    </cfRule>
  </conditionalFormatting>
  <conditionalFormatting sqref="H95:I96">
    <cfRule type="expression" dxfId="1068" priority="29">
      <formula>$R95="pas_proposition_omi"</formula>
    </cfRule>
  </conditionalFormatting>
  <conditionalFormatting sqref="H99:I99">
    <cfRule type="expression" dxfId="1067" priority="25">
      <formula>$R99="pas_proposition_omi"</formula>
    </cfRule>
  </conditionalFormatting>
  <conditionalFormatting sqref="H102:I103">
    <cfRule type="expression" dxfId="1066" priority="21">
      <formula>$R102="pas_proposition_omi"</formula>
    </cfRule>
  </conditionalFormatting>
  <conditionalFormatting sqref="H106:I109">
    <cfRule type="expression" dxfId="1065" priority="17">
      <formula>$R106="pas_proposition_omi"</formula>
    </cfRule>
  </conditionalFormatting>
  <conditionalFormatting sqref="H112:I112">
    <cfRule type="expression" dxfId="1064" priority="13">
      <formula>$R112="pas_proposition_omi"</formula>
    </cfRule>
  </conditionalFormatting>
  <conditionalFormatting sqref="H115:I115">
    <cfRule type="expression" dxfId="1063" priority="9">
      <formula>$R115="pas_proposition_omi"</formula>
    </cfRule>
  </conditionalFormatting>
  <conditionalFormatting sqref="H118:I120">
    <cfRule type="expression" dxfId="1062"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DDDFD00B-9E65-4973-A347-478D9F8C8977}">
      <formula1>64</formula1>
      <formula2>150</formula2>
    </dataValidation>
    <dataValidation type="list" allowBlank="1" showInputMessage="1" showErrorMessage="1" sqref="D13" xr:uid="{A5C04E3F-8252-49A3-B0A2-45DC4EC707D2}">
      <formula1>INDIRECT($P$13)</formula1>
    </dataValidation>
    <dataValidation type="list" allowBlank="1" showInputMessage="1" showErrorMessage="1" sqref="E13" xr:uid="{879CD212-95C1-4682-BB11-3E55154D5F72}">
      <formula1>INDIRECT($Q$13)</formula1>
    </dataValidation>
    <dataValidation type="list" allowBlank="1" showInputMessage="1" showErrorMessage="1" sqref="G13" xr:uid="{E46D78D7-A230-4ECC-B44D-B33A6B653F1B}">
      <formula1>INDIRECT($R$13)</formula1>
    </dataValidation>
    <dataValidation type="list" allowBlank="1" showInputMessage="1" showErrorMessage="1" sqref="H13" xr:uid="{368B6299-F0FA-4717-AD1B-401226A7F7C8}">
      <formula1>INDIRECT($S$13)</formula1>
    </dataValidation>
    <dataValidation type="whole" allowBlank="1" showInputMessage="1" showErrorMessage="1" errorTitle="Chiffre uniquement" error="Saisir une valeur en chiffre/nombre (pas de texte)" sqref="G4 G6" xr:uid="{A8C967B3-3D0A-4B51-9FE9-4351D8EF8406}">
      <formula1>0</formula1>
      <formula2>100</formula2>
    </dataValidation>
    <dataValidation type="textLength" allowBlank="1" showInputMessage="1" showErrorMessage="1" sqref="G5" xr:uid="{41818E87-026D-4B45-BB80-6CB475F38A69}">
      <formula1>0</formula1>
      <formula2>0</formula2>
    </dataValidation>
    <dataValidation type="list" allowBlank="1" showInputMessage="1" showErrorMessage="1" sqref="D21" xr:uid="{2F0A5672-499E-455B-86E0-81BB0AD34524}">
      <formula1>INDIRECT($P$21)</formula1>
    </dataValidation>
    <dataValidation type="list" allowBlank="1" showInputMessage="1" showErrorMessage="1" sqref="E21" xr:uid="{DDBA894F-8E2C-46EB-AEB7-BF0501214A6C}">
      <formula1>INDIRECT($Q$21)</formula1>
    </dataValidation>
    <dataValidation type="list" allowBlank="1" showInputMessage="1" showErrorMessage="1" sqref="G21" xr:uid="{1A5606AC-6129-4E96-B25E-9A7AA8D4453D}">
      <formula1>INDIRECT($R$21)</formula1>
    </dataValidation>
    <dataValidation type="list" allowBlank="1" showInputMessage="1" showErrorMessage="1" sqref="H21" xr:uid="{FB2D1036-F4D1-407C-A626-E61CEB770742}">
      <formula1>INDIRECT($S$21)</formula1>
    </dataValidation>
    <dataValidation type="list" allowBlank="1" showInputMessage="1" showErrorMessage="1" sqref="D22" xr:uid="{9F95B35D-2C57-4744-B0D3-C96036F93297}">
      <formula1>INDIRECT($P$22)</formula1>
    </dataValidation>
    <dataValidation type="list" allowBlank="1" showInputMessage="1" showErrorMessage="1" sqref="E22" xr:uid="{B34450A2-C5BF-4939-B140-C743FD9EC07D}">
      <formula1>INDIRECT($Q$22)</formula1>
    </dataValidation>
    <dataValidation type="list" allowBlank="1" showInputMessage="1" showErrorMessage="1" sqref="G22" xr:uid="{5660C551-0951-4EBA-9F5B-B61C5E8739B2}">
      <formula1>INDIRECT($R$22)</formula1>
    </dataValidation>
    <dataValidation type="list" allowBlank="1" showInputMessage="1" showErrorMessage="1" sqref="H22" xr:uid="{6F0BF3FE-4502-45E7-9BB2-B19EFB5E5854}">
      <formula1>INDIRECT($S$22)</formula1>
    </dataValidation>
    <dataValidation type="list" allowBlank="1" showInputMessage="1" showErrorMessage="1" sqref="D23" xr:uid="{7074EAB7-94A2-48FB-9981-A8175642B0C1}">
      <formula1>INDIRECT($P$23)</formula1>
    </dataValidation>
    <dataValidation type="list" allowBlank="1" showInputMessage="1" showErrorMessage="1" sqref="E23" xr:uid="{0C74CB2B-D134-4067-B36B-DD284DE25A72}">
      <formula1>INDIRECT($Q$23)</formula1>
    </dataValidation>
    <dataValidation type="list" allowBlank="1" showInputMessage="1" showErrorMessage="1" sqref="G23" xr:uid="{0C35AE86-E6BE-48A6-BC92-B3EAC9BABFF4}">
      <formula1>INDIRECT($R$23)</formula1>
    </dataValidation>
    <dataValidation type="list" allowBlank="1" showInputMessage="1" showErrorMessage="1" sqref="H23" xr:uid="{7DD411A3-AC05-4D1D-9EDE-FCD5DC72EE13}">
      <formula1>INDIRECT($S$23)</formula1>
    </dataValidation>
    <dataValidation type="list" allowBlank="1" showInputMessage="1" showErrorMessage="1" sqref="D24" xr:uid="{40C276B5-400D-42A2-B702-3CF8D1F3DE1D}">
      <formula1>INDIRECT($P$24)</formula1>
    </dataValidation>
    <dataValidation type="list" allowBlank="1" showInputMessage="1" showErrorMessage="1" sqref="E24" xr:uid="{589309B9-149F-4C93-94E9-5CDCB0234756}">
      <formula1>INDIRECT($Q$24)</formula1>
    </dataValidation>
    <dataValidation type="list" allowBlank="1" showInputMessage="1" showErrorMessage="1" sqref="G24" xr:uid="{E362A847-28FB-4747-BD34-CFD32E619C33}">
      <formula1>INDIRECT($R$24)</formula1>
    </dataValidation>
    <dataValidation type="list" allowBlank="1" showInputMessage="1" showErrorMessage="1" sqref="H24" xr:uid="{832D8695-87E0-4B3D-98C6-8920D5FA4E3E}">
      <formula1>INDIRECT($S$24)</formula1>
    </dataValidation>
    <dataValidation type="list" allowBlank="1" showInputMessage="1" showErrorMessage="1" sqref="D25" xr:uid="{E4E06584-70C8-4399-9223-D6AFB4D12A45}">
      <formula1>INDIRECT($P$25)</formula1>
    </dataValidation>
    <dataValidation type="list" allowBlank="1" showInputMessage="1" showErrorMessage="1" sqref="E25" xr:uid="{5DB91BDA-CF26-44D3-B4B7-F6CB67D86965}">
      <formula1>INDIRECT($Q$25)</formula1>
    </dataValidation>
    <dataValidation type="list" allowBlank="1" showInputMessage="1" showErrorMessage="1" sqref="G25" xr:uid="{537DFED1-0486-47FB-A455-A51078EA66E4}">
      <formula1>INDIRECT($R$25)</formula1>
    </dataValidation>
    <dataValidation type="list" allowBlank="1" showInputMessage="1" showErrorMessage="1" sqref="H25" xr:uid="{D1BFD74F-795E-49F3-8D8A-4A53F79C0488}">
      <formula1>INDIRECT($S$25)</formula1>
    </dataValidation>
    <dataValidation type="list" allowBlank="1" showInputMessage="1" showErrorMessage="1" sqref="D26" xr:uid="{3568D6A0-8A75-4962-B808-F2A423A2E888}">
      <formula1>INDIRECT($P$26)</formula1>
    </dataValidation>
    <dataValidation type="list" allowBlank="1" showInputMessage="1" showErrorMessage="1" sqref="E26" xr:uid="{FF40EAC3-8D54-4D9E-A92D-E22581A24BA2}">
      <formula1>INDIRECT($Q$26)</formula1>
    </dataValidation>
    <dataValidation type="list" allowBlank="1" showInputMessage="1" showErrorMessage="1" sqref="G26" xr:uid="{A4CD1AE0-3AE9-46D4-B4E2-848DC8E2D196}">
      <formula1>INDIRECT($R$26)</formula1>
    </dataValidation>
    <dataValidation type="list" allowBlank="1" showInputMessage="1" showErrorMessage="1" sqref="H26" xr:uid="{57752472-3883-49AE-A864-D0130E172253}">
      <formula1>INDIRECT($S$26)</formula1>
    </dataValidation>
    <dataValidation type="list" allowBlank="1" showInputMessage="1" showErrorMessage="1" sqref="D29" xr:uid="{FBC24915-209A-481D-9E10-5687F2539822}">
      <formula1>INDIRECT($P$29)</formula1>
    </dataValidation>
    <dataValidation type="list" allowBlank="1" showInputMessage="1" showErrorMessage="1" sqref="E29" xr:uid="{951A3DFD-EE85-4C85-B5E5-8BB4427EF744}">
      <formula1>INDIRECT($Q$29)</formula1>
    </dataValidation>
    <dataValidation type="list" allowBlank="1" showInputMessage="1" showErrorMessage="1" sqref="G29" xr:uid="{2F54838B-2EB3-4AFB-89F4-6E6AB59D9CC0}">
      <formula1>INDIRECT($R$29)</formula1>
    </dataValidation>
    <dataValidation type="list" allowBlank="1" showInputMessage="1" showErrorMessage="1" sqref="H29" xr:uid="{02EEF919-09CA-4FA0-8C40-5D03FB85FD3F}">
      <formula1>INDIRECT($S$29)</formula1>
    </dataValidation>
    <dataValidation type="list" allowBlank="1" showInputMessage="1" showErrorMessage="1" sqref="D30" xr:uid="{D141B180-3931-4E16-9F35-D746A8FCADCD}">
      <formula1>INDIRECT($P$30)</formula1>
    </dataValidation>
    <dataValidation type="list" allowBlank="1" showInputMessage="1" showErrorMessage="1" sqref="E30" xr:uid="{B1E64A99-7ED2-4E0D-A390-24D8E9720999}">
      <formula1>INDIRECT($Q$30)</formula1>
    </dataValidation>
    <dataValidation type="list" allowBlank="1" showInputMessage="1" showErrorMessage="1" sqref="G30" xr:uid="{2A31D0E3-10CC-4883-A7ED-D5D5081A0B11}">
      <formula1>INDIRECT($R$30)</formula1>
    </dataValidation>
    <dataValidation type="list" allowBlank="1" showInputMessage="1" showErrorMessage="1" sqref="H30" xr:uid="{C9E73CC5-E4F2-4F50-A4C7-B1A648AE689D}">
      <formula1>INDIRECT($S$30)</formula1>
    </dataValidation>
    <dataValidation type="list" allowBlank="1" showInputMessage="1" showErrorMessage="1" sqref="D31" xr:uid="{2A177745-9653-4415-98C6-1A141AAB6063}">
      <formula1>INDIRECT($P$31)</formula1>
    </dataValidation>
    <dataValidation type="list" allowBlank="1" showInputMessage="1" showErrorMessage="1" sqref="E31" xr:uid="{6981FA69-B612-42C9-91B4-6534ECD040BA}">
      <formula1>INDIRECT($Q$31)</formula1>
    </dataValidation>
    <dataValidation type="list" allowBlank="1" showInputMessage="1" showErrorMessage="1" sqref="G31" xr:uid="{7A296215-059B-478E-94E9-0CAB50BD59C6}">
      <formula1>INDIRECT($R$31)</formula1>
    </dataValidation>
    <dataValidation type="list" allowBlank="1" showInputMessage="1" showErrorMessage="1" sqref="H31" xr:uid="{B7877D1C-37C2-40E4-9CAA-848411CA0823}">
      <formula1>INDIRECT($S$31)</formula1>
    </dataValidation>
    <dataValidation type="list" allowBlank="1" showInputMessage="1" showErrorMessage="1" sqref="D32" xr:uid="{8AF7BE8E-EE45-448E-84D1-9104D68696F8}">
      <formula1>INDIRECT($P$32)</formula1>
    </dataValidation>
    <dataValidation type="list" allowBlank="1" showInputMessage="1" showErrorMessage="1" sqref="E32" xr:uid="{B530A2CD-1E90-46BC-A86B-471EEA7DC44A}">
      <formula1>INDIRECT($Q$32)</formula1>
    </dataValidation>
    <dataValidation type="list" allowBlank="1" showInputMessage="1" showErrorMessage="1" sqref="G32" xr:uid="{DC5547F5-E09B-4933-A357-471010A1D483}">
      <formula1>INDIRECT($R$32)</formula1>
    </dataValidation>
    <dataValidation type="list" allowBlank="1" showInputMessage="1" showErrorMessage="1" sqref="H32" xr:uid="{4A3D3181-E8BA-4C0B-A0FD-3777F0F52FE7}">
      <formula1>INDIRECT($S$32)</formula1>
    </dataValidation>
    <dataValidation type="list" allowBlank="1" showInputMessage="1" showErrorMessage="1" sqref="D33" xr:uid="{D828A565-E553-4F37-A350-C5DF0F4C61EB}">
      <formula1>INDIRECT($P$33)</formula1>
    </dataValidation>
    <dataValidation type="list" allowBlank="1" showInputMessage="1" showErrorMessage="1" sqref="E33" xr:uid="{9FEA4AD3-31F9-48E4-9068-643F3DB536E4}">
      <formula1>INDIRECT($Q$33)</formula1>
    </dataValidation>
    <dataValidation type="list" allowBlank="1" showInputMessage="1" showErrorMessage="1" sqref="G33" xr:uid="{5A3BEFF9-CD36-4958-9258-01E7E306B863}">
      <formula1>INDIRECT($R$33)</formula1>
    </dataValidation>
    <dataValidation type="list" allowBlank="1" showInputMessage="1" showErrorMessage="1" sqref="H33" xr:uid="{49EE2799-7F07-4D4D-BF6A-34AE2D26F94A}">
      <formula1>INDIRECT($S$33)</formula1>
    </dataValidation>
    <dataValidation type="list" allowBlank="1" showInputMessage="1" showErrorMessage="1" sqref="D34" xr:uid="{013A2BE2-D608-4DF7-A67B-575EC5B53ACC}">
      <formula1>INDIRECT($P$34)</formula1>
    </dataValidation>
    <dataValidation type="list" allowBlank="1" showInputMessage="1" showErrorMessage="1" sqref="E34" xr:uid="{77A85BDF-7921-4EF3-92F8-A1D49406757F}">
      <formula1>INDIRECT($Q$34)</formula1>
    </dataValidation>
    <dataValidation type="list" allowBlank="1" showInputMessage="1" showErrorMessage="1" sqref="G34" xr:uid="{7DD670B6-651B-4799-A48A-FA51AEF64CE4}">
      <formula1>INDIRECT($R$34)</formula1>
    </dataValidation>
    <dataValidation type="list" allowBlank="1" showInputMessage="1" showErrorMessage="1" sqref="H34" xr:uid="{0EF54C6C-09F1-4505-828C-75581DE8FA1C}">
      <formula1>INDIRECT($S$34)</formula1>
    </dataValidation>
    <dataValidation type="list" allowBlank="1" showInputMessage="1" showErrorMessage="1" sqref="D35" xr:uid="{FB03F00D-ED50-4679-994F-F09C546C4196}">
      <formula1>INDIRECT($P$35)</formula1>
    </dataValidation>
    <dataValidation type="list" allowBlank="1" showInputMessage="1" showErrorMessage="1" sqref="E35" xr:uid="{938C86EB-BCD1-4E11-9D93-F912CB2A6973}">
      <formula1>INDIRECT($Q$35)</formula1>
    </dataValidation>
    <dataValidation type="list" allowBlank="1" showInputMessage="1" showErrorMessage="1" sqref="G35" xr:uid="{CD230B3C-6F3E-4203-A5AB-950091699D39}">
      <formula1>INDIRECT($R$35)</formula1>
    </dataValidation>
    <dataValidation type="list" allowBlank="1" showInputMessage="1" showErrorMessage="1" sqref="H35" xr:uid="{DDC6D948-5574-4DF2-A9FE-9330570C7140}">
      <formula1>INDIRECT($S$35)</formula1>
    </dataValidation>
    <dataValidation type="list" allowBlank="1" showInputMessage="1" showErrorMessage="1" sqref="D38" xr:uid="{34B955E7-BD38-4ED0-9124-AA3B8389CCF6}">
      <formula1>INDIRECT($P$38)</formula1>
    </dataValidation>
    <dataValidation type="list" allowBlank="1" showInputMessage="1" showErrorMessage="1" sqref="E38" xr:uid="{79D2E936-0C33-4C3D-9EB2-FA8407BFA664}">
      <formula1>INDIRECT($Q$38)</formula1>
    </dataValidation>
    <dataValidation type="list" allowBlank="1" showInputMessage="1" showErrorMessage="1" sqref="G38" xr:uid="{6E3837C7-6C74-4604-846C-7F09C53B2E25}">
      <formula1>INDIRECT($R$38)</formula1>
    </dataValidation>
    <dataValidation type="list" allowBlank="1" showInputMessage="1" showErrorMessage="1" sqref="H38" xr:uid="{57126FA7-7147-46B0-B3AC-C9287F10AD3F}">
      <formula1>INDIRECT($S$38)</formula1>
    </dataValidation>
    <dataValidation type="list" allowBlank="1" showInputMessage="1" showErrorMessage="1" sqref="D39" xr:uid="{B7165673-ABA8-4835-83BC-0DE935FF56C5}">
      <formula1>INDIRECT($P$39)</formula1>
    </dataValidation>
    <dataValidation type="list" allowBlank="1" showInputMessage="1" showErrorMessage="1" sqref="E39" xr:uid="{1E19F369-CF97-4FFB-A531-AE60438F8774}">
      <formula1>INDIRECT($Q$39)</formula1>
    </dataValidation>
    <dataValidation type="list" allowBlank="1" showInputMessage="1" showErrorMessage="1" sqref="G39" xr:uid="{C0A93B6D-3DD7-407D-9D3A-95887AA384FB}">
      <formula1>INDIRECT($R$39)</formula1>
    </dataValidation>
    <dataValidation type="list" allowBlank="1" showInputMessage="1" showErrorMessage="1" sqref="H39" xr:uid="{A5A71267-E07A-4C0A-8D24-9188DD8B012F}">
      <formula1>INDIRECT($S$39)</formula1>
    </dataValidation>
    <dataValidation type="list" allowBlank="1" showInputMessage="1" showErrorMessage="1" sqref="D40" xr:uid="{37ED2026-64C2-4A8F-8CC4-DC8C28778397}">
      <formula1>INDIRECT($P$40)</formula1>
    </dataValidation>
    <dataValidation type="list" allowBlank="1" showInputMessage="1" showErrorMessage="1" sqref="E40" xr:uid="{87C57C79-DEC4-4326-9A42-39835E723325}">
      <formula1>INDIRECT($Q$40)</formula1>
    </dataValidation>
    <dataValidation type="list" allowBlank="1" showInputMessage="1" showErrorMessage="1" sqref="G40" xr:uid="{95ED304D-C49C-4D1A-8751-79277B570971}">
      <formula1>INDIRECT($R$40)</formula1>
    </dataValidation>
    <dataValidation type="list" allowBlank="1" showInputMessage="1" showErrorMessage="1" sqref="H40" xr:uid="{6F08FE08-2789-4F3E-ACEE-9CC344C728C2}">
      <formula1>INDIRECT($S$40)</formula1>
    </dataValidation>
    <dataValidation type="list" allowBlank="1" showInputMessage="1" showErrorMessage="1" sqref="D43" xr:uid="{8A2D924D-6FCE-48D5-9974-B89515845CDF}">
      <formula1>INDIRECT($P$43)</formula1>
    </dataValidation>
    <dataValidation type="list" allowBlank="1" showInputMessage="1" showErrorMessage="1" sqref="E43" xr:uid="{0C0816CB-3347-484B-9BBC-AABE45C6B4CE}">
      <formula1>INDIRECT($Q$43)</formula1>
    </dataValidation>
    <dataValidation type="list" allowBlank="1" showInputMessage="1" showErrorMessage="1" sqref="G43" xr:uid="{7D3EA06B-CB92-4F01-BD66-3264A2AC166F}">
      <formula1>INDIRECT($R$43)</formula1>
    </dataValidation>
    <dataValidation type="list" allowBlank="1" showInputMessage="1" showErrorMessage="1" sqref="H43" xr:uid="{0900E038-CBAE-4110-B1E6-34DA76CD23F8}">
      <formula1>INDIRECT($S$43)</formula1>
    </dataValidation>
    <dataValidation type="list" allowBlank="1" showInputMessage="1" showErrorMessage="1" sqref="D44" xr:uid="{98C901E5-DFA0-42B5-AF19-6642FEC0D632}">
      <formula1>INDIRECT($P$44)</formula1>
    </dataValidation>
    <dataValidation type="list" allowBlank="1" showInputMessage="1" showErrorMessage="1" sqref="E44" xr:uid="{38D11523-B406-4532-AA58-40F7C70A1651}">
      <formula1>INDIRECT($Q$44)</formula1>
    </dataValidation>
    <dataValidation type="list" allowBlank="1" showInputMessage="1" showErrorMessage="1" sqref="G44" xr:uid="{07FF2C7F-086B-48DA-864C-61CE39D7BA44}">
      <formula1>INDIRECT($R$44)</formula1>
    </dataValidation>
    <dataValidation type="list" allowBlank="1" showInputMessage="1" showErrorMessage="1" sqref="H44" xr:uid="{D934A9E5-2832-4071-B8A7-55BC5E1889E3}">
      <formula1>INDIRECT($S$44)</formula1>
    </dataValidation>
    <dataValidation type="list" allowBlank="1" showInputMessage="1" showErrorMessage="1" sqref="D47" xr:uid="{57CCECA7-E607-4119-830F-D5309AFA33ED}">
      <formula1>INDIRECT($P$47)</formula1>
    </dataValidation>
    <dataValidation type="list" allowBlank="1" showInputMessage="1" showErrorMessage="1" sqref="E47" xr:uid="{87AB644D-1934-4E9C-972C-6F5144FD3B1C}">
      <formula1>INDIRECT($Q$47)</formula1>
    </dataValidation>
    <dataValidation type="list" allowBlank="1" showInputMessage="1" showErrorMessage="1" sqref="G47" xr:uid="{56A7AC6D-0004-4EBA-BEA0-C41B18183825}">
      <formula1>INDIRECT($R$47)</formula1>
    </dataValidation>
    <dataValidation type="list" allowBlank="1" showInputMessage="1" showErrorMessage="1" sqref="H47" xr:uid="{A97404F8-B40E-4C5A-B1C2-4FDF7F2EE28B}">
      <formula1>INDIRECT($S$47)</formula1>
    </dataValidation>
    <dataValidation type="list" allowBlank="1" showInputMessage="1" showErrorMessage="1" sqref="D48" xr:uid="{5DF49B38-819E-41FF-9EC5-E3585C4ABC62}">
      <formula1>INDIRECT($P$48)</formula1>
    </dataValidation>
    <dataValidation type="list" allowBlank="1" showInputMessage="1" showErrorMessage="1" sqref="E48" xr:uid="{DAB92329-28AC-49D7-B8AD-3D9C3EE9836D}">
      <formula1>INDIRECT($Q$48)</formula1>
    </dataValidation>
    <dataValidation type="list" allowBlank="1" showInputMessage="1" showErrorMessage="1" sqref="G48" xr:uid="{3B0E1E02-2368-4E50-A2A2-DCB1BBAB95EE}">
      <formula1>INDIRECT($R$48)</formula1>
    </dataValidation>
    <dataValidation type="list" allowBlank="1" showInputMessage="1" showErrorMessage="1" sqref="H48" xr:uid="{220980F8-48E6-495A-B53F-1E48BC63B2CA}">
      <formula1>INDIRECT($S$48)</formula1>
    </dataValidation>
    <dataValidation type="list" allowBlank="1" showInputMessage="1" showErrorMessage="1" sqref="D49" xr:uid="{5D4BAF59-EDAB-4346-8018-4BE69A256BB4}">
      <formula1>INDIRECT($P$49)</formula1>
    </dataValidation>
    <dataValidation type="list" allowBlank="1" showInputMessage="1" showErrorMessage="1" sqref="E49" xr:uid="{01877930-5D03-4C84-8C92-F18439127F28}">
      <formula1>INDIRECT($Q$49)</formula1>
    </dataValidation>
    <dataValidation type="list" allowBlank="1" showInputMessage="1" showErrorMessage="1" sqref="G49" xr:uid="{E0A67440-635F-4111-BA05-79EC374979FF}">
      <formula1>INDIRECT($R$49)</formula1>
    </dataValidation>
    <dataValidation type="list" allowBlank="1" showInputMessage="1" showErrorMessage="1" sqref="H49" xr:uid="{3168663E-EF22-4654-8EE9-C0810AFE2AB3}">
      <formula1>INDIRECT($S$49)</formula1>
    </dataValidation>
    <dataValidation type="list" allowBlank="1" showInputMessage="1" showErrorMessage="1" sqref="D52" xr:uid="{B55A53B5-2756-42A0-A2F9-7233F255AE4F}">
      <formula1>INDIRECT($P$52)</formula1>
    </dataValidation>
    <dataValidation type="list" allowBlank="1" showInputMessage="1" showErrorMessage="1" sqref="E52" xr:uid="{8E34AF44-67AB-43E1-BE89-6356AE818CAA}">
      <formula1>INDIRECT($Q$52)</formula1>
    </dataValidation>
    <dataValidation type="list" allowBlank="1" showInputMessage="1" showErrorMessage="1" sqref="G52" xr:uid="{1F9EA323-5D31-42C5-80E9-023D8491BC49}">
      <formula1>INDIRECT($R$52)</formula1>
    </dataValidation>
    <dataValidation type="list" allowBlank="1" showInputMessage="1" showErrorMessage="1" sqref="H52" xr:uid="{A71B98D5-97A4-4B98-9C12-C0B2DBA32BA7}">
      <formula1>INDIRECT($S$52)</formula1>
    </dataValidation>
    <dataValidation type="list" allowBlank="1" showInputMessage="1" showErrorMessage="1" sqref="D53" xr:uid="{22F55072-6AF6-424E-94EB-90B0DD7C3449}">
      <formula1>INDIRECT($P$53)</formula1>
    </dataValidation>
    <dataValidation type="list" allowBlank="1" showInputMessage="1" showErrorMessage="1" sqref="E53" xr:uid="{A738F813-4188-4F43-B737-37930C9F34C9}">
      <formula1>INDIRECT($Q$53)</formula1>
    </dataValidation>
    <dataValidation type="list" allowBlank="1" showInputMessage="1" showErrorMessage="1" sqref="G53" xr:uid="{EF6C5C50-EB99-4E6C-99E8-C47E366BB8DA}">
      <formula1>INDIRECT($R$53)</formula1>
    </dataValidation>
    <dataValidation type="list" allowBlank="1" showInputMessage="1" showErrorMessage="1" sqref="H53" xr:uid="{7F487122-BF1F-4CA4-B18E-2E4061AAC5FB}">
      <formula1>INDIRECT($S$53)</formula1>
    </dataValidation>
    <dataValidation type="list" allowBlank="1" showInputMessage="1" showErrorMessage="1" sqref="D56" xr:uid="{351993EA-D31D-4CB4-85A5-F17C266FAD43}">
      <formula1>INDIRECT($P$56)</formula1>
    </dataValidation>
    <dataValidation type="list" allowBlank="1" showInputMessage="1" showErrorMessage="1" sqref="E56" xr:uid="{CF2E2EF2-9757-4017-9142-5E014CE1CEA3}">
      <formula1>INDIRECT($Q$56)</formula1>
    </dataValidation>
    <dataValidation type="list" allowBlank="1" showInputMessage="1" showErrorMessage="1" sqref="G56" xr:uid="{5F3FA837-27EB-4AFF-8509-7ECC6C0EC5E0}">
      <formula1>INDIRECT($R$56)</formula1>
    </dataValidation>
    <dataValidation type="list" allowBlank="1" showInputMessage="1" showErrorMessage="1" sqref="H56" xr:uid="{9D860A30-EAA8-4829-A310-679A1B16F272}">
      <formula1>INDIRECT($S$56)</formula1>
    </dataValidation>
    <dataValidation type="list" allowBlank="1" showInputMessage="1" showErrorMessage="1" sqref="D57" xr:uid="{D5975942-9477-4975-972A-DEF3C2D74EA2}">
      <formula1>INDIRECT($P$57)</formula1>
    </dataValidation>
    <dataValidation type="list" allowBlank="1" showInputMessage="1" showErrorMessage="1" sqref="E57" xr:uid="{F0FDD051-A4AA-4DA6-A7F0-E23859D48A07}">
      <formula1>INDIRECT($Q$57)</formula1>
    </dataValidation>
    <dataValidation type="list" allowBlank="1" showInputMessage="1" showErrorMessage="1" sqref="G57" xr:uid="{C76CFFA2-3A2C-402D-8C84-F70AD7544B5C}">
      <formula1>INDIRECT($R$57)</formula1>
    </dataValidation>
    <dataValidation type="list" allowBlank="1" showInputMessage="1" showErrorMessage="1" sqref="H57" xr:uid="{345DDE09-10A7-4A04-8A41-2F43A8B73602}">
      <formula1>INDIRECT($S$57)</formula1>
    </dataValidation>
    <dataValidation type="list" allowBlank="1" showInputMessage="1" showErrorMessage="1" sqref="D60" xr:uid="{2D850F23-B7D2-4B3F-98E0-098D0D4D5E6B}">
      <formula1>INDIRECT($P$60)</formula1>
    </dataValidation>
    <dataValidation type="list" allowBlank="1" showInputMessage="1" showErrorMessage="1" sqref="E60" xr:uid="{8B40C56F-57D1-4B77-B1BC-9680643FA7E3}">
      <formula1>INDIRECT($Q$60)</formula1>
    </dataValidation>
    <dataValidation type="list" allowBlank="1" showInputMessage="1" showErrorMessage="1" sqref="G60" xr:uid="{C4759874-12F4-4303-863C-636B26955CA5}">
      <formula1>INDIRECT($R$60)</formula1>
    </dataValidation>
    <dataValidation type="list" allowBlank="1" showInputMessage="1" showErrorMessage="1" sqref="H60" xr:uid="{1DE5957B-4ACC-4FCB-BAEF-63CD3B23059A}">
      <formula1>INDIRECT($S$60)</formula1>
    </dataValidation>
    <dataValidation type="list" allowBlank="1" showInputMessage="1" showErrorMessage="1" sqref="D61" xr:uid="{8FF42B81-9897-444B-A98B-3A2BE43FE04A}">
      <formula1>INDIRECT($P$61)</formula1>
    </dataValidation>
    <dataValidation type="list" allowBlank="1" showInputMessage="1" showErrorMessage="1" sqref="E61" xr:uid="{FA9C8FAF-0E6D-4EB1-9539-D1194E298651}">
      <formula1>INDIRECT($Q$61)</formula1>
    </dataValidation>
    <dataValidation type="list" allowBlank="1" showInputMessage="1" showErrorMessage="1" sqref="G61" xr:uid="{57B46723-16C9-4686-A49B-03DA2D353E8A}">
      <formula1>INDIRECT($R$61)</formula1>
    </dataValidation>
    <dataValidation type="list" allowBlank="1" showInputMessage="1" showErrorMessage="1" sqref="H61" xr:uid="{4F3C6B8A-072C-4806-808C-9444EAC649CE}">
      <formula1>INDIRECT($S$61)</formula1>
    </dataValidation>
    <dataValidation type="list" allowBlank="1" showInputMessage="1" showErrorMessage="1" sqref="D65" xr:uid="{4587D91B-AA54-41CF-8A6A-961FF2B4163B}">
      <formula1>INDIRECT($P$65)</formula1>
    </dataValidation>
    <dataValidation type="list" allowBlank="1" showInputMessage="1" showErrorMessage="1" sqref="E65" xr:uid="{AEB49F3C-110D-4241-BB01-E268C0338A8C}">
      <formula1>INDIRECT($Q$65)</formula1>
    </dataValidation>
    <dataValidation type="list" allowBlank="1" showInputMessage="1" showErrorMessage="1" sqref="G65" xr:uid="{61855199-5E0F-4F85-92E7-199FF19484B6}">
      <formula1>INDIRECT($R$65)</formula1>
    </dataValidation>
    <dataValidation type="list" allowBlank="1" showInputMessage="1" showErrorMessage="1" sqref="H65" xr:uid="{4DCE7A9A-F571-4338-8BDC-0034EC0ABB49}">
      <formula1>INDIRECT($S$65)</formula1>
    </dataValidation>
    <dataValidation type="list" allowBlank="1" showInputMessage="1" showErrorMessage="1" sqref="D66" xr:uid="{B607D916-D03B-4514-8953-EF228901081E}">
      <formula1>INDIRECT($P$66)</formula1>
    </dataValidation>
    <dataValidation type="list" allowBlank="1" showInputMessage="1" showErrorMessage="1" sqref="E66" xr:uid="{C2A04EF2-DA8C-43C0-A232-D6A6AE886767}">
      <formula1>INDIRECT($Q$66)</formula1>
    </dataValidation>
    <dataValidation type="list" allowBlank="1" showInputMessage="1" showErrorMessage="1" sqref="G66" xr:uid="{69DF6593-03CD-43A9-938F-8EBD2A0D3085}">
      <formula1>INDIRECT($R$66)</formula1>
    </dataValidation>
    <dataValidation type="list" allowBlank="1" showInputMessage="1" showErrorMessage="1" sqref="H66" xr:uid="{CBC085B5-AD86-424F-A269-D67681245A43}">
      <formula1>INDIRECT($S$66)</formula1>
    </dataValidation>
    <dataValidation type="list" allowBlank="1" showInputMessage="1" showErrorMessage="1" sqref="D67" xr:uid="{371E234A-955C-4EB9-82FC-02BA290C5064}">
      <formula1>INDIRECT($P$67)</formula1>
    </dataValidation>
    <dataValidation type="list" allowBlank="1" showInputMessage="1" showErrorMessage="1" sqref="E67" xr:uid="{06B8BF08-E703-4CA4-84B5-3FA0D2823DBA}">
      <formula1>INDIRECT($Q$67)</formula1>
    </dataValidation>
    <dataValidation type="list" allowBlank="1" showInputMessage="1" showErrorMessage="1" sqref="G67" xr:uid="{61D219F6-F34C-46D1-B83D-5A56D85B2E37}">
      <formula1>INDIRECT($R$67)</formula1>
    </dataValidation>
    <dataValidation type="list" allowBlank="1" showInputMessage="1" showErrorMessage="1" sqref="H67" xr:uid="{65CE7166-AEA3-453B-934E-4FB9F1D6D637}">
      <formula1>INDIRECT($S$67)</formula1>
    </dataValidation>
    <dataValidation type="list" allowBlank="1" showInputMessage="1" showErrorMessage="1" sqref="D70" xr:uid="{1349DCF4-ECF9-4396-99D2-F46BEEEDC4AD}">
      <formula1>INDIRECT($P$70)</formula1>
    </dataValidation>
    <dataValidation type="list" allowBlank="1" showInputMessage="1" showErrorMessage="1" sqref="E70" xr:uid="{FF4C2F9E-64FF-45E4-A0B1-23F89F912B0F}">
      <formula1>INDIRECT($Q$70)</formula1>
    </dataValidation>
    <dataValidation type="list" allowBlank="1" showInputMessage="1" showErrorMessage="1" sqref="G70" xr:uid="{C11F133F-AC2A-48C1-BA95-B35E1EAA6E46}">
      <formula1>INDIRECT($R$70)</formula1>
    </dataValidation>
    <dataValidation type="list" allowBlank="1" showInputMessage="1" showErrorMessage="1" sqref="H70" xr:uid="{E945DCD5-0518-4D66-AEDA-6952FD17FB8A}">
      <formula1>INDIRECT($S$70)</formula1>
    </dataValidation>
    <dataValidation type="list" allowBlank="1" showInputMessage="1" showErrorMessage="1" sqref="D73" xr:uid="{6D3CBBBB-E7DD-47B5-B751-70084A8020F7}">
      <formula1>INDIRECT($P$73)</formula1>
    </dataValidation>
    <dataValidation type="list" allowBlank="1" showInputMessage="1" showErrorMessage="1" sqref="E73" xr:uid="{E7BABE1A-DF17-4D2F-BA51-38C0100D9976}">
      <formula1>INDIRECT($Q$73)</formula1>
    </dataValidation>
    <dataValidation type="list" allowBlank="1" showInputMessage="1" showErrorMessage="1" sqref="G73" xr:uid="{F5503222-ED39-4A90-9D37-401F54D3DAEA}">
      <formula1>INDIRECT($R$73)</formula1>
    </dataValidation>
    <dataValidation type="list" allowBlank="1" showInputMessage="1" showErrorMessage="1" sqref="H73" xr:uid="{ED179E70-1DC4-465D-899B-076A56DF0D39}">
      <formula1>INDIRECT($S$73)</formula1>
    </dataValidation>
    <dataValidation type="list" allowBlank="1" showInputMessage="1" showErrorMessage="1" sqref="D74" xr:uid="{5845A72B-76D3-494E-A404-FD25ABAC206C}">
      <formula1>INDIRECT($P$74)</formula1>
    </dataValidation>
    <dataValidation type="list" allowBlank="1" showInputMessage="1" showErrorMessage="1" sqref="E74" xr:uid="{91BB4F28-20AC-471D-9C2F-55818EC59CAC}">
      <formula1>INDIRECT($Q$74)</formula1>
    </dataValidation>
    <dataValidation type="list" allowBlank="1" showInputMessage="1" showErrorMessage="1" sqref="G74" xr:uid="{EFE68C37-FF22-43AD-B33F-AA75536E9E3D}">
      <formula1>INDIRECT($R$74)</formula1>
    </dataValidation>
    <dataValidation type="list" allowBlank="1" showInputMessage="1" showErrorMessage="1" sqref="H74" xr:uid="{44F09BD4-002C-4D80-B32B-7AFE8E2F4A1E}">
      <formula1>INDIRECT($S$74)</formula1>
    </dataValidation>
    <dataValidation type="list" allowBlank="1" showInputMessage="1" showErrorMessage="1" sqref="D14" xr:uid="{A3228E1F-7060-4AB0-8B38-F88D8FE0AF0B}">
      <formula1>INDIRECT($P$14)</formula1>
    </dataValidation>
    <dataValidation type="list" allowBlank="1" showInputMessage="1" showErrorMessage="1" sqref="E14" xr:uid="{2387E5AE-5BFE-4B33-A945-43EF96B4A729}">
      <formula1>INDIRECT($Q$14)</formula1>
    </dataValidation>
    <dataValidation type="list" allowBlank="1" showInputMessage="1" showErrorMessage="1" sqref="G14" xr:uid="{343C9060-86E0-4AF6-B787-63F4B4C2A024}">
      <formula1>INDIRECT($R$14)</formula1>
    </dataValidation>
    <dataValidation type="list" allowBlank="1" showInputMessage="1" showErrorMessage="1" sqref="H14" xr:uid="{0F4C9727-6BAC-4E4C-B78B-64DF4B74DF6C}">
      <formula1>INDIRECT($S$14)</formula1>
    </dataValidation>
    <dataValidation type="list" allowBlank="1" showInputMessage="1" showErrorMessage="1" sqref="D15" xr:uid="{5AAA4485-0080-4E50-A6E6-F10D2C462F87}">
      <formula1>INDIRECT($P$15)</formula1>
    </dataValidation>
    <dataValidation type="list" allowBlank="1" showInputMessage="1" showErrorMessage="1" sqref="E15" xr:uid="{5B55DADB-EA18-4B16-A8AC-5F34AD08A920}">
      <formula1>INDIRECT($Q$15)</formula1>
    </dataValidation>
    <dataValidation type="list" allowBlank="1" showInputMessage="1" showErrorMessage="1" sqref="G15" xr:uid="{2407219B-E043-430E-B755-08B2988EFB57}">
      <formula1>INDIRECT($R$15)</formula1>
    </dataValidation>
    <dataValidation type="list" allowBlank="1" showInputMessage="1" showErrorMessage="1" sqref="H15" xr:uid="{FF7084C8-7BE6-4370-B5EB-B65F127E7D47}">
      <formula1>INDIRECT($S$15)</formula1>
    </dataValidation>
    <dataValidation type="list" allowBlank="1" showInputMessage="1" showErrorMessage="1" sqref="D16" xr:uid="{17CD421B-63BF-4DD7-A7C9-BB1189E11EF0}">
      <formula1>INDIRECT($P$16)</formula1>
    </dataValidation>
    <dataValidation type="list" allowBlank="1" showInputMessage="1" showErrorMessage="1" sqref="E16" xr:uid="{2C1B6458-B65C-473F-8CF1-EBCC19718625}">
      <formula1>INDIRECT($Q$16)</formula1>
    </dataValidation>
    <dataValidation type="list" allowBlank="1" showInputMessage="1" showErrorMessage="1" sqref="G16" xr:uid="{2BE9EF82-A990-49B3-A710-29A7C75E23C7}">
      <formula1>INDIRECT($R$16)</formula1>
    </dataValidation>
    <dataValidation type="list" allowBlank="1" showInputMessage="1" showErrorMessage="1" sqref="H16" xr:uid="{454CE10E-D5E8-4036-842D-835757A40E5B}">
      <formula1>INDIRECT($S$16)</formula1>
    </dataValidation>
    <dataValidation type="list" allowBlank="1" showInputMessage="1" showErrorMessage="1" sqref="D17" xr:uid="{4697E015-3F3C-49AA-904B-7911868297C6}">
      <formula1>INDIRECT($P$17)</formula1>
    </dataValidation>
    <dataValidation type="list" allowBlank="1" showInputMessage="1" showErrorMessage="1" sqref="E17" xr:uid="{10CC1E14-BC16-4E8C-8067-38E12B8F7758}">
      <formula1>INDIRECT($Q$17)</formula1>
    </dataValidation>
    <dataValidation type="list" allowBlank="1" showInputMessage="1" showErrorMessage="1" sqref="G17" xr:uid="{AFE5F957-0D39-46E6-AE6D-86E162E910A4}">
      <formula1>INDIRECT($R$17)</formula1>
    </dataValidation>
    <dataValidation type="list" allowBlank="1" showInputMessage="1" showErrorMessage="1" sqref="H17" xr:uid="{E233D5CE-4D21-4919-8397-02655F5DFE11}">
      <formula1>INDIRECT($S$17)</formula1>
    </dataValidation>
    <dataValidation type="list" allowBlank="1" showInputMessage="1" showErrorMessage="1" sqref="D18" xr:uid="{D944108B-3172-41AC-9614-48C9F9F924AB}">
      <formula1>INDIRECT($P$18)</formula1>
    </dataValidation>
    <dataValidation type="list" allowBlank="1" showInputMessage="1" showErrorMessage="1" sqref="E18" xr:uid="{16E436C5-DC21-4E0F-8D67-1099E4271676}">
      <formula1>INDIRECT($Q$18)</formula1>
    </dataValidation>
    <dataValidation type="list" allowBlank="1" showInputMessage="1" showErrorMessage="1" sqref="G18" xr:uid="{EB14CFC7-9FE5-4CB6-BEBC-D3BE06B8AD3B}">
      <formula1>INDIRECT($R$18)</formula1>
    </dataValidation>
    <dataValidation type="list" allowBlank="1" showInputMessage="1" showErrorMessage="1" sqref="H18" xr:uid="{DC2D1764-26D5-42AA-81E4-C0A04E4ACF71}">
      <formula1>INDIRECT($S$18)</formula1>
    </dataValidation>
    <dataValidation type="list" allowBlank="1" showInputMessage="1" sqref="E110:H110 E116:H116 E113:H114" xr:uid="{01549458-465C-4389-915B-01AF3BA1B69E}">
      <formula1>$D$195</formula1>
    </dataValidation>
    <dataValidation type="list" allowBlank="1" showInputMessage="1" showErrorMessage="1" sqref="D116 D110 D113:D114" xr:uid="{51ED4C0E-4C50-44AA-939B-59DA963EEC46}">
      <formula1>$D$192:$D$195</formula1>
    </dataValidation>
    <dataValidation type="list" allowBlank="1" showInputMessage="1" showErrorMessage="1" sqref="G84:G89 G115 G92 G95:G96 G99 G102:G103 G106:G109 G112 G118:G120" xr:uid="{C00A1DDF-F657-4D95-93A8-6294B94FDFD4}">
      <formula1>INDIRECT($Q84)</formula1>
    </dataValidation>
    <dataValidation type="list" allowBlank="1" showInputMessage="1" showErrorMessage="1" sqref="H92 H115 H84:H89 H95:H96 H99 H102:H103 H106:H109 H112 H118:H120" xr:uid="{2252C3FD-0F2D-4324-A6DB-1B56D48746F5}">
      <formula1>INDIRECT($R84)</formula1>
    </dataValidation>
    <dataValidation type="list" allowBlank="1" showInputMessage="1" showErrorMessage="1" sqref="E84:E89 E92 E95:E96 E99 E102:E103 E118:E120 E112 E115 E106:E109" xr:uid="{31EA2791-A2AA-48A6-B228-422FB90CA7B0}">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7B04CED-CA1D-41D7-90AF-EC50CB93D3E9}">
          <x14:formula1>
            <xm:f>'Menu déroulant'!$F$2:$F$5</xm:f>
          </x14:formula1>
          <xm:sqref>C60:C61 C56:C57 C43:C44 C21:C26 C29:C35 C47:C49 C52:C53 C65:C67 C70 C38:C40 C13:C18 C73:C74</xm:sqref>
        </x14:dataValidation>
        <x14:dataValidation type="list" allowBlank="1" showInputMessage="1" showErrorMessage="1" xr:uid="{6DCF92CD-AD88-4112-ADF5-79E8A53F709E}">
          <x14:formula1>
            <xm:f>'Menu déroulant'!$D$2:$D$3</xm:f>
          </x14:formula1>
          <xm:sqref>C6</xm:sqref>
        </x14:dataValidation>
        <x14:dataValidation type="list" allowBlank="1" showInputMessage="1" showErrorMessage="1" xr:uid="{795B4BA4-678D-4471-A61E-6DAA2C704184}">
          <x14:formula1>
            <xm:f>'Menu déroulant'!$E$2:$E$11</xm:f>
          </x14:formula1>
          <xm:sqref>C4</xm:sqref>
        </x14:dataValidation>
        <x14:dataValidation type="list" allowBlank="1" showInputMessage="1" showErrorMessage="1" xr:uid="{22870892-4968-46FA-8BF8-EDF828F57F3B}">
          <x14:formula1>
            <xm:f>'Menu conditionnel'!$A$14:$A$17</xm:f>
          </x14:formula1>
          <xm:sqref>D84:D89 D92 D95:D96 D99 D102:D103 D106:D109 D112 D115 D118:D120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E659B9-0FB7-4CB9-9F1D-CA7D9C4B70E8}">
  <sheetPr>
    <tabColor rgb="FF89EFDE"/>
    <pageSetUpPr fitToPage="1"/>
  </sheetPr>
  <dimension ref="A1:Y696"/>
  <sheetViews>
    <sheetView zoomScale="60" zoomScaleNormal="60" zoomScaleSheetLayoutView="70" zoomScalePageLayoutView="70" workbookViewId="0">
      <selection activeCell="E5" sqref="E5:F5"/>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1065</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N°12</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YoOy8vEo0MR/jq/LSqSvmzJ1xF2UOYqxD9ZSi/HajrOyAW49ntwx7AXmDpCYmJyQi3+BzD4wIbv8hfO8itK3eQ==" saltValue="jgimzBK6KeTAsotM7dJCX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061" priority="176" operator="equal">
      <formula>"NON"</formula>
    </cfRule>
    <cfRule type="cellIs" dxfId="1060" priority="177" operator="equal">
      <formula>"OUI"</formula>
    </cfRule>
    <cfRule type="cellIs" dxfId="1059" priority="174" operator="equal">
      <formula>"Non concerné"</formula>
    </cfRule>
    <cfRule type="cellIs" dxfId="1058" priority="175" operator="equal">
      <formula>"Ne sait pas"</formula>
    </cfRule>
  </conditionalFormatting>
  <conditionalFormatting sqref="C29:C35">
    <cfRule type="cellIs" dxfId="1057" priority="165" operator="equal">
      <formula>"OUI"</formula>
    </cfRule>
    <cfRule type="cellIs" dxfId="1056" priority="164" operator="equal">
      <formula>"NON"</formula>
    </cfRule>
    <cfRule type="cellIs" dxfId="1055" priority="163" operator="equal">
      <formula>"Ne sait pas"</formula>
    </cfRule>
    <cfRule type="cellIs" dxfId="1054" priority="162" operator="equal">
      <formula>"Non concerné"</formula>
    </cfRule>
  </conditionalFormatting>
  <conditionalFormatting sqref="C38:C40">
    <cfRule type="cellIs" dxfId="1053" priority="156" operator="equal">
      <formula>"OUI"</formula>
    </cfRule>
    <cfRule type="cellIs" dxfId="1052" priority="154" operator="equal">
      <formula>"Ne sait pas"</formula>
    </cfRule>
    <cfRule type="cellIs" dxfId="1051" priority="153" operator="equal">
      <formula>"Non concerné"</formula>
    </cfRule>
    <cfRule type="cellIs" dxfId="1050" priority="155" operator="equal">
      <formula>"NON"</formula>
    </cfRule>
  </conditionalFormatting>
  <conditionalFormatting sqref="C43:C44">
    <cfRule type="cellIs" dxfId="1049" priority="149" operator="equal">
      <formula>"OUI"</formula>
    </cfRule>
    <cfRule type="cellIs" dxfId="1048" priority="148" operator="equal">
      <formula>"NON"</formula>
    </cfRule>
    <cfRule type="cellIs" dxfId="1047" priority="147" operator="equal">
      <formula>"Ne sait pas"</formula>
    </cfRule>
    <cfRule type="cellIs" dxfId="1046" priority="146" operator="equal">
      <formula>"Non concerné"</formula>
    </cfRule>
  </conditionalFormatting>
  <conditionalFormatting sqref="C47:C49">
    <cfRule type="cellIs" dxfId="1045" priority="140" operator="equal">
      <formula>"NON"</formula>
    </cfRule>
    <cfRule type="cellIs" dxfId="1044" priority="141" operator="equal">
      <formula>"OUI"</formula>
    </cfRule>
    <cfRule type="cellIs" dxfId="1043" priority="139" operator="equal">
      <formula>"Ne sait pas"</formula>
    </cfRule>
    <cfRule type="cellIs" dxfId="1042" priority="138" operator="equal">
      <formula>"Non concerné"</formula>
    </cfRule>
  </conditionalFormatting>
  <conditionalFormatting sqref="C52:C53">
    <cfRule type="cellIs" dxfId="1041" priority="132" operator="equal">
      <formula>"NON"</formula>
    </cfRule>
    <cfRule type="cellIs" dxfId="1040" priority="131" operator="equal">
      <formula>"Ne sait pas"</formula>
    </cfRule>
    <cfRule type="cellIs" dxfId="1039" priority="130" operator="equal">
      <formula>"Non concerné"</formula>
    </cfRule>
    <cfRule type="cellIs" dxfId="1038" priority="133" operator="equal">
      <formula>"OUI"</formula>
    </cfRule>
  </conditionalFormatting>
  <conditionalFormatting sqref="C56:C57">
    <cfRule type="cellIs" dxfId="1037" priority="125" operator="equal">
      <formula>"OUI"</formula>
    </cfRule>
    <cfRule type="cellIs" dxfId="1036" priority="124" operator="equal">
      <formula>"NON"</formula>
    </cfRule>
    <cfRule type="cellIs" dxfId="1035" priority="123" operator="equal">
      <formula>"Ne sait pas"</formula>
    </cfRule>
    <cfRule type="cellIs" dxfId="1034" priority="122" operator="equal">
      <formula>"Non concerné"</formula>
    </cfRule>
  </conditionalFormatting>
  <conditionalFormatting sqref="C60:C61">
    <cfRule type="cellIs" dxfId="1033" priority="114" operator="equal">
      <formula>"Non concerné"</formula>
    </cfRule>
    <cfRule type="cellIs" dxfId="1032" priority="115" operator="equal">
      <formula>"Ne sait pas"</formula>
    </cfRule>
    <cfRule type="cellIs" dxfId="1031" priority="116" operator="equal">
      <formula>"NON"</formula>
    </cfRule>
    <cfRule type="cellIs" dxfId="1030" priority="117" operator="equal">
      <formula>"OUI"</formula>
    </cfRule>
  </conditionalFormatting>
  <conditionalFormatting sqref="C65:C67">
    <cfRule type="cellIs" dxfId="1029" priority="107" operator="equal">
      <formula>"Ne sait pas"</formula>
    </cfRule>
    <cfRule type="cellIs" dxfId="1028" priority="106" operator="equal">
      <formula>"Non concerné"</formula>
    </cfRule>
    <cfRule type="cellIs" dxfId="1027" priority="109" operator="equal">
      <formula>"OUI"</formula>
    </cfRule>
    <cfRule type="cellIs" dxfId="1026" priority="108" operator="equal">
      <formula>"NON"</formula>
    </cfRule>
  </conditionalFormatting>
  <conditionalFormatting sqref="C70">
    <cfRule type="cellIs" dxfId="1025" priority="101" operator="equal">
      <formula>"OUI"</formula>
    </cfRule>
    <cfRule type="cellIs" dxfId="1024" priority="100" operator="equal">
      <formula>"NON"</formula>
    </cfRule>
    <cfRule type="cellIs" dxfId="1023" priority="99" operator="equal">
      <formula>"Ne sait pas"</formula>
    </cfRule>
    <cfRule type="cellIs" dxfId="1022" priority="98" operator="equal">
      <formula>"Non concerné"</formula>
    </cfRule>
  </conditionalFormatting>
  <conditionalFormatting sqref="C73:C74">
    <cfRule type="cellIs" dxfId="1021" priority="92" operator="equal">
      <formula>"NON"</formula>
    </cfRule>
    <cfRule type="cellIs" dxfId="1020" priority="91" operator="equal">
      <formula>"Ne sait pas"</formula>
    </cfRule>
    <cfRule type="cellIs" dxfId="1019" priority="93" operator="equal">
      <formula>"OUI"</formula>
    </cfRule>
    <cfRule type="cellIs" dxfId="1018" priority="90" operator="equal">
      <formula>"Non concerné"</formula>
    </cfRule>
  </conditionalFormatting>
  <conditionalFormatting sqref="D84:D89">
    <cfRule type="cellIs" dxfId="1017" priority="79" operator="equal">
      <formula>"Non concerné"</formula>
    </cfRule>
    <cfRule type="cellIs" dxfId="1016" priority="80" operator="equal">
      <formula>"Ne sait pas"</formula>
    </cfRule>
    <cfRule type="cellIs" dxfId="1015" priority="81" operator="equal">
      <formula>"NON"</formula>
    </cfRule>
    <cfRule type="cellIs" dxfId="1014" priority="82" operator="equal">
      <formula>"OUI"</formula>
    </cfRule>
  </conditionalFormatting>
  <conditionalFormatting sqref="D92">
    <cfRule type="cellIs" dxfId="1013" priority="75" operator="equal">
      <formula>"Non concerné"</formula>
    </cfRule>
    <cfRule type="cellIs" dxfId="1012" priority="77" operator="equal">
      <formula>"NON"</formula>
    </cfRule>
    <cfRule type="cellIs" dxfId="1011" priority="76" operator="equal">
      <formula>"Ne sait pas"</formula>
    </cfRule>
    <cfRule type="cellIs" dxfId="1010" priority="78" operator="equal">
      <formula>"OUI"</formula>
    </cfRule>
  </conditionalFormatting>
  <conditionalFormatting sqref="D95:D96">
    <cfRule type="cellIs" dxfId="1009" priority="72" operator="equal">
      <formula>"Ne sait pas"</formula>
    </cfRule>
    <cfRule type="cellIs" dxfId="1008" priority="74" operator="equal">
      <formula>"OUI"</formula>
    </cfRule>
    <cfRule type="cellIs" dxfId="1007" priority="73" operator="equal">
      <formula>"NON"</formula>
    </cfRule>
    <cfRule type="cellIs" dxfId="1006" priority="71" operator="equal">
      <formula>"Non concerné"</formula>
    </cfRule>
  </conditionalFormatting>
  <conditionalFormatting sqref="D99">
    <cfRule type="cellIs" dxfId="1005" priority="70" operator="equal">
      <formula>"OUI"</formula>
    </cfRule>
    <cfRule type="cellIs" dxfId="1004" priority="69" operator="equal">
      <formula>"NON"</formula>
    </cfRule>
    <cfRule type="cellIs" dxfId="1003" priority="68" operator="equal">
      <formula>"Ne sait pas"</formula>
    </cfRule>
    <cfRule type="cellIs" dxfId="1002" priority="67" operator="equal">
      <formula>"Non concerné"</formula>
    </cfRule>
  </conditionalFormatting>
  <conditionalFormatting sqref="D102:D103">
    <cfRule type="cellIs" dxfId="1001" priority="65" operator="equal">
      <formula>"NON"</formula>
    </cfRule>
    <cfRule type="cellIs" dxfId="1000" priority="66" operator="equal">
      <formula>"OUI"</formula>
    </cfRule>
    <cfRule type="cellIs" dxfId="999" priority="63" operator="equal">
      <formula>"Non concerné"</formula>
    </cfRule>
    <cfRule type="cellIs" dxfId="998" priority="64" operator="equal">
      <formula>"Ne sait pas"</formula>
    </cfRule>
  </conditionalFormatting>
  <conditionalFormatting sqref="D106:D109">
    <cfRule type="cellIs" dxfId="997" priority="59" operator="equal">
      <formula>"Non concerné"</formula>
    </cfRule>
    <cfRule type="cellIs" dxfId="996" priority="60" operator="equal">
      <formula>"Ne sait pas"</formula>
    </cfRule>
    <cfRule type="cellIs" dxfId="995" priority="61" operator="equal">
      <formula>"NON"</formula>
    </cfRule>
    <cfRule type="cellIs" dxfId="994" priority="62" operator="equal">
      <formula>"OUI"</formula>
    </cfRule>
  </conditionalFormatting>
  <conditionalFormatting sqref="D112">
    <cfRule type="cellIs" dxfId="993" priority="58" operator="equal">
      <formula>"OUI"</formula>
    </cfRule>
    <cfRule type="cellIs" dxfId="992" priority="57" operator="equal">
      <formula>"NON"</formula>
    </cfRule>
    <cfRule type="cellIs" dxfId="991" priority="56" operator="equal">
      <formula>"Ne sait pas"</formula>
    </cfRule>
    <cfRule type="cellIs" dxfId="990" priority="55" operator="equal">
      <formula>"Non concerné"</formula>
    </cfRule>
  </conditionalFormatting>
  <conditionalFormatting sqref="D115">
    <cfRule type="cellIs" dxfId="989" priority="53" operator="equal">
      <formula>"NON"</formula>
    </cfRule>
    <cfRule type="cellIs" dxfId="988" priority="54" operator="equal">
      <formula>"OUI"</formula>
    </cfRule>
    <cfRule type="cellIs" dxfId="987" priority="51" operator="equal">
      <formula>"Non concerné"</formula>
    </cfRule>
    <cfRule type="cellIs" dxfId="986" priority="52" operator="equal">
      <formula>"Ne sait pas"</formula>
    </cfRule>
  </conditionalFormatting>
  <conditionalFormatting sqref="D118:D120">
    <cfRule type="cellIs" dxfId="985" priority="50" operator="equal">
      <formula>"OUI"</formula>
    </cfRule>
    <cfRule type="cellIs" dxfId="984" priority="49" operator="equal">
      <formula>"NON"</formula>
    </cfRule>
    <cfRule type="cellIs" dxfId="983" priority="48" operator="equal">
      <formula>"Ne sait pas"</formula>
    </cfRule>
    <cfRule type="cellIs" dxfId="982" priority="47" operator="equal">
      <formula>"Non concerné"</formula>
    </cfRule>
  </conditionalFormatting>
  <conditionalFormatting sqref="D13:I18">
    <cfRule type="expression" dxfId="981" priority="172">
      <formula>$P13="non_prescrit"</formula>
    </cfRule>
  </conditionalFormatting>
  <conditionalFormatting sqref="D21:I26">
    <cfRule type="expression" dxfId="980" priority="168">
      <formula>$P21="non_prescrit"</formula>
    </cfRule>
  </conditionalFormatting>
  <conditionalFormatting sqref="D29:I35">
    <cfRule type="expression" dxfId="979" priority="160">
      <formula>$P29="non_prescrit"</formula>
    </cfRule>
  </conditionalFormatting>
  <conditionalFormatting sqref="D38:I40">
    <cfRule type="expression" dxfId="978" priority="157">
      <formula>$P38="non_prescrit"</formula>
    </cfRule>
  </conditionalFormatting>
  <conditionalFormatting sqref="D43:I44">
    <cfRule type="expression" dxfId="977" priority="144">
      <formula>$P43="non_prescrit"</formula>
    </cfRule>
  </conditionalFormatting>
  <conditionalFormatting sqref="D47:I49">
    <cfRule type="expression" dxfId="976" priority="136">
      <formula>$P47="non_prescrit"</formula>
    </cfRule>
  </conditionalFormatting>
  <conditionalFormatting sqref="D52:I53">
    <cfRule type="expression" dxfId="975" priority="128">
      <formula>$P52="non_prescrit"</formula>
    </cfRule>
  </conditionalFormatting>
  <conditionalFormatting sqref="D56:I57">
    <cfRule type="expression" dxfId="974" priority="120">
      <formula>$P56="non_prescrit"</formula>
    </cfRule>
  </conditionalFormatting>
  <conditionalFormatting sqref="D60:I61">
    <cfRule type="expression" dxfId="973" priority="112">
      <formula>$P60="non_prescrit"</formula>
    </cfRule>
  </conditionalFormatting>
  <conditionalFormatting sqref="D65:I67">
    <cfRule type="expression" dxfId="972" priority="104">
      <formula>$P65="non_prescrit"</formula>
    </cfRule>
  </conditionalFormatting>
  <conditionalFormatting sqref="D70:I70">
    <cfRule type="expression" dxfId="971" priority="96">
      <formula>$P70="non_prescrit"</formula>
    </cfRule>
  </conditionalFormatting>
  <conditionalFormatting sqref="D73:I74">
    <cfRule type="expression" dxfId="970" priority="88">
      <formula>$P73="non_prescrit"</formula>
    </cfRule>
  </conditionalFormatting>
  <conditionalFormatting sqref="E13:F18">
    <cfRule type="expression" dxfId="969" priority="171">
      <formula>$Q13="pas_modification"</formula>
    </cfRule>
  </conditionalFormatting>
  <conditionalFormatting sqref="E21:F26">
    <cfRule type="expression" dxfId="968" priority="167">
      <formula>$Q21="pas_modification"</formula>
    </cfRule>
  </conditionalFormatting>
  <conditionalFormatting sqref="E29:F35">
    <cfRule type="expression" dxfId="967" priority="159">
      <formula>$Q29="pas_modification"</formula>
    </cfRule>
  </conditionalFormatting>
  <conditionalFormatting sqref="E38:F40">
    <cfRule type="expression" dxfId="966" priority="151">
      <formula>$Q38="pas_modification"</formula>
    </cfRule>
  </conditionalFormatting>
  <conditionalFormatting sqref="E43:F44">
    <cfRule type="expression" dxfId="965" priority="143">
      <formula>$Q43="pas_modification"</formula>
    </cfRule>
  </conditionalFormatting>
  <conditionalFormatting sqref="E47:F49">
    <cfRule type="expression" dxfId="964" priority="135">
      <formula>$Q47="pas_modification"</formula>
    </cfRule>
  </conditionalFormatting>
  <conditionalFormatting sqref="E52:F53">
    <cfRule type="expression" dxfId="963" priority="127">
      <formula>$Q52="pas_modification"</formula>
    </cfRule>
  </conditionalFormatting>
  <conditionalFormatting sqref="E56:F57">
    <cfRule type="expression" dxfId="962" priority="119">
      <formula>$Q56="pas_modification"</formula>
    </cfRule>
  </conditionalFormatting>
  <conditionalFormatting sqref="E60:F61">
    <cfRule type="expression" dxfId="961" priority="111">
      <formula>$Q60="pas_modification"</formula>
    </cfRule>
  </conditionalFormatting>
  <conditionalFormatting sqref="E65:F67">
    <cfRule type="expression" dxfId="960" priority="103">
      <formula>$Q65="pas_modification"</formula>
    </cfRule>
  </conditionalFormatting>
  <conditionalFormatting sqref="E70:F70">
    <cfRule type="expression" dxfId="959" priority="95">
      <formula>$Q70="pas_modification"</formula>
    </cfRule>
  </conditionalFormatting>
  <conditionalFormatting sqref="E73:F74">
    <cfRule type="expression" dxfId="958" priority="87">
      <formula>$Q73="pas_modification"</formula>
    </cfRule>
  </conditionalFormatting>
  <conditionalFormatting sqref="E7:G7">
    <cfRule type="cellIs" dxfId="957" priority="1" operator="equal">
      <formula>"ERREUR : nombre médicaments prescrits &gt; nb MIPA"</formula>
    </cfRule>
  </conditionalFormatting>
  <conditionalFormatting sqref="E84:I89">
    <cfRule type="expression" dxfId="956" priority="32">
      <formula>$P84="non_omi"</formula>
    </cfRule>
  </conditionalFormatting>
  <conditionalFormatting sqref="E92:I92">
    <cfRule type="expression" dxfId="955" priority="36">
      <formula>$P92="non_omi"</formula>
    </cfRule>
  </conditionalFormatting>
  <conditionalFormatting sqref="E95:I96">
    <cfRule type="expression" dxfId="954" priority="28">
      <formula>$P95="non_omi"</formula>
    </cfRule>
  </conditionalFormatting>
  <conditionalFormatting sqref="E99:I99">
    <cfRule type="expression" dxfId="953" priority="24">
      <formula>$P99="non_omi"</formula>
    </cfRule>
  </conditionalFormatting>
  <conditionalFormatting sqref="E102:I103">
    <cfRule type="expression" dxfId="952" priority="20">
      <formula>$P102="non_omi"</formula>
    </cfRule>
  </conditionalFormatting>
  <conditionalFormatting sqref="E106:I109">
    <cfRule type="expression" dxfId="951" priority="16">
      <formula>$P106="non_omi"</formula>
    </cfRule>
  </conditionalFormatting>
  <conditionalFormatting sqref="E112:I112">
    <cfRule type="expression" dxfId="950" priority="12">
      <formula>$P112="non_omi"</formula>
    </cfRule>
  </conditionalFormatting>
  <conditionalFormatting sqref="E115:I115">
    <cfRule type="expression" dxfId="949" priority="8">
      <formula>$P115="non_omi"</formula>
    </cfRule>
  </conditionalFormatting>
  <conditionalFormatting sqref="E118:I120">
    <cfRule type="expression" dxfId="948" priority="4">
      <formula>$P118="non_omi"</formula>
    </cfRule>
  </conditionalFormatting>
  <conditionalFormatting sqref="G13:G18">
    <cfRule type="expression" dxfId="947" priority="170">
      <formula>$R13="pas_justification"</formula>
    </cfRule>
  </conditionalFormatting>
  <conditionalFormatting sqref="G21:G26">
    <cfRule type="expression" dxfId="946" priority="166">
      <formula>$R21="pas_justification"</formula>
    </cfRule>
  </conditionalFormatting>
  <conditionalFormatting sqref="G29:G35">
    <cfRule type="expression" dxfId="945" priority="158">
      <formula>$R29="pas_justification"</formula>
    </cfRule>
  </conditionalFormatting>
  <conditionalFormatting sqref="G38:G40">
    <cfRule type="expression" dxfId="944" priority="150">
      <formula>$R38="pas_justification"</formula>
    </cfRule>
  </conditionalFormatting>
  <conditionalFormatting sqref="G43:G44">
    <cfRule type="expression" dxfId="943" priority="142">
      <formula>$R43="pas_justification"</formula>
    </cfRule>
  </conditionalFormatting>
  <conditionalFormatting sqref="G47:G49">
    <cfRule type="expression" dxfId="942" priority="134">
      <formula>$R47="pas_justification"</formula>
    </cfRule>
  </conditionalFormatting>
  <conditionalFormatting sqref="G52:G53">
    <cfRule type="expression" dxfId="941" priority="126">
      <formula>$R52="pas_justification"</formula>
    </cfRule>
  </conditionalFormatting>
  <conditionalFormatting sqref="G56:G57">
    <cfRule type="expression" dxfId="940" priority="118">
      <formula>$R56="pas_justification"</formula>
    </cfRule>
  </conditionalFormatting>
  <conditionalFormatting sqref="G60:G61">
    <cfRule type="expression" dxfId="939" priority="110">
      <formula>$R60="pas_justification"</formula>
    </cfRule>
  </conditionalFormatting>
  <conditionalFormatting sqref="G65:G67">
    <cfRule type="expression" dxfId="938" priority="102">
      <formula>$R65="pas_justification"</formula>
    </cfRule>
  </conditionalFormatting>
  <conditionalFormatting sqref="G70">
    <cfRule type="expression" dxfId="937" priority="94">
      <formula>$R70="pas_justification"</formula>
    </cfRule>
  </conditionalFormatting>
  <conditionalFormatting sqref="G73:G74">
    <cfRule type="expression" dxfId="936" priority="86">
      <formula>$R73="pas_justification"</formula>
    </cfRule>
  </conditionalFormatting>
  <conditionalFormatting sqref="G84:G89">
    <cfRule type="expression" dxfId="935" priority="46">
      <formula>$Q84="pas_justification_omi"</formula>
    </cfRule>
  </conditionalFormatting>
  <conditionalFormatting sqref="G92">
    <cfRule type="expression" dxfId="934" priority="45">
      <formula>$Q92="pas_justification_omi"</formula>
    </cfRule>
  </conditionalFormatting>
  <conditionalFormatting sqref="G95:G96">
    <cfRule type="expression" dxfId="933" priority="44">
      <formula>$Q95="pas_justification_omi"</formula>
    </cfRule>
  </conditionalFormatting>
  <conditionalFormatting sqref="G99">
    <cfRule type="expression" dxfId="932" priority="43">
      <formula>$Q99="pas_justification_omi"</formula>
    </cfRule>
  </conditionalFormatting>
  <conditionalFormatting sqref="G102:G103">
    <cfRule type="expression" dxfId="931" priority="42">
      <formula>$Q102="pas_justification_omi"</formula>
    </cfRule>
  </conditionalFormatting>
  <conditionalFormatting sqref="G106:G109">
    <cfRule type="expression" dxfId="930" priority="41">
      <formula>$Q106="pas_justification_omi"</formula>
    </cfRule>
  </conditionalFormatting>
  <conditionalFormatting sqref="G112">
    <cfRule type="expression" dxfId="929" priority="40">
      <formula>$Q112="pas_justification_omi"</formula>
    </cfRule>
  </conditionalFormatting>
  <conditionalFormatting sqref="G115">
    <cfRule type="expression" dxfId="928" priority="39">
      <formula>$Q115="pas_justification_omi"</formula>
    </cfRule>
  </conditionalFormatting>
  <conditionalFormatting sqref="G118:G120">
    <cfRule type="expression" dxfId="927" priority="38">
      <formula>$Q118="pas_justification_omi"</formula>
    </cfRule>
  </conditionalFormatting>
  <conditionalFormatting sqref="H13:H18">
    <cfRule type="expression" dxfId="926" priority="173">
      <formula>$Q13="pas_modification"</formula>
    </cfRule>
  </conditionalFormatting>
  <conditionalFormatting sqref="H13:H40 H42:H61">
    <cfRule type="cellIs" dxfId="925" priority="84" operator="equal">
      <formula>"Refusée"</formula>
    </cfRule>
  </conditionalFormatting>
  <conditionalFormatting sqref="H13:H40 H42:H74">
    <cfRule type="cellIs" dxfId="924" priority="85" operator="equal">
      <formula>"Acceptée"</formula>
    </cfRule>
    <cfRule type="cellIs" dxfId="923" priority="83" operator="equal">
      <formula>"NSP"</formula>
    </cfRule>
  </conditionalFormatting>
  <conditionalFormatting sqref="H21:H26">
    <cfRule type="expression" dxfId="922" priority="169">
      <formula>$Q21="pas_modification"</formula>
    </cfRule>
  </conditionalFormatting>
  <conditionalFormatting sqref="H29:H35">
    <cfRule type="expression" dxfId="921" priority="161">
      <formula>$Q29="pas_modification"</formula>
    </cfRule>
  </conditionalFormatting>
  <conditionalFormatting sqref="H38:H40">
    <cfRule type="expression" dxfId="920" priority="152">
      <formula>$Q38="pas_modification"</formula>
    </cfRule>
  </conditionalFormatting>
  <conditionalFormatting sqref="H43:H44">
    <cfRule type="expression" dxfId="919" priority="145">
      <formula>$Q43="pas_modification"</formula>
    </cfRule>
  </conditionalFormatting>
  <conditionalFormatting sqref="H47:H49">
    <cfRule type="expression" dxfId="918" priority="137">
      <formula>$Q47="pas_modification"</formula>
    </cfRule>
  </conditionalFormatting>
  <conditionalFormatting sqref="H52:H53">
    <cfRule type="expression" dxfId="917" priority="129">
      <formula>$Q52="pas_modification"</formula>
    </cfRule>
  </conditionalFormatting>
  <conditionalFormatting sqref="H56:H57">
    <cfRule type="expression" dxfId="916" priority="121">
      <formula>$Q56="pas_modification"</formula>
    </cfRule>
  </conditionalFormatting>
  <conditionalFormatting sqref="H60:H61">
    <cfRule type="expression" dxfId="915" priority="113">
      <formula>$Q60="pas_modification"</formula>
    </cfRule>
  </conditionalFormatting>
  <conditionalFormatting sqref="H65:H67">
    <cfRule type="expression" dxfId="914" priority="105">
      <formula>$Q65="pas_modification"</formula>
    </cfRule>
  </conditionalFormatting>
  <conditionalFormatting sqref="H70">
    <cfRule type="expression" dxfId="913" priority="97">
      <formula>$Q70="pas_modification"</formula>
    </cfRule>
  </conditionalFormatting>
  <conditionalFormatting sqref="H73:H74">
    <cfRule type="expression" dxfId="912" priority="89">
      <formula>$Q73="pas_modification"</formula>
    </cfRule>
  </conditionalFormatting>
  <conditionalFormatting sqref="H84:H89">
    <cfRule type="cellIs" dxfId="911" priority="30" operator="equal">
      <formula>"Refusée"</formula>
    </cfRule>
    <cfRule type="cellIs" dxfId="910" priority="31" operator="equal">
      <formula>"Acceptée"</formula>
    </cfRule>
  </conditionalFormatting>
  <conditionalFormatting sqref="H92">
    <cfRule type="cellIs" dxfId="909" priority="34" operator="equal">
      <formula>"Refusée"</formula>
    </cfRule>
    <cfRule type="cellIs" dxfId="908" priority="35" operator="equal">
      <formula>"Acceptée"</formula>
    </cfRule>
  </conditionalFormatting>
  <conditionalFormatting sqref="H95:H96">
    <cfRule type="cellIs" dxfId="907" priority="26" operator="equal">
      <formula>"Refusée"</formula>
    </cfRule>
    <cfRule type="cellIs" dxfId="906" priority="27" operator="equal">
      <formula>"Acceptée"</formula>
    </cfRule>
  </conditionalFormatting>
  <conditionalFormatting sqref="H99">
    <cfRule type="cellIs" dxfId="905" priority="22" operator="equal">
      <formula>"Refusée"</formula>
    </cfRule>
    <cfRule type="cellIs" dxfId="904" priority="23" operator="equal">
      <formula>"Acceptée"</formula>
    </cfRule>
  </conditionalFormatting>
  <conditionalFormatting sqref="H102:H103">
    <cfRule type="cellIs" dxfId="903" priority="18" operator="equal">
      <formula>"Refusée"</formula>
    </cfRule>
    <cfRule type="cellIs" dxfId="902" priority="19" operator="equal">
      <formula>"Acceptée"</formula>
    </cfRule>
  </conditionalFormatting>
  <conditionalFormatting sqref="H106:H109">
    <cfRule type="cellIs" dxfId="901" priority="14" operator="equal">
      <formula>"Refusée"</formula>
    </cfRule>
    <cfRule type="cellIs" dxfId="900" priority="15" operator="equal">
      <formula>"Acceptée"</formula>
    </cfRule>
  </conditionalFormatting>
  <conditionalFormatting sqref="H112">
    <cfRule type="cellIs" dxfId="899" priority="11" operator="equal">
      <formula>"Acceptée"</formula>
    </cfRule>
    <cfRule type="cellIs" dxfId="898" priority="10" operator="equal">
      <formula>"Refusée"</formula>
    </cfRule>
  </conditionalFormatting>
  <conditionalFormatting sqref="H115">
    <cfRule type="cellIs" dxfId="897" priority="7" operator="equal">
      <formula>"Acceptée"</formula>
    </cfRule>
    <cfRule type="cellIs" dxfId="896" priority="6" operator="equal">
      <formula>"Refusée"</formula>
    </cfRule>
  </conditionalFormatting>
  <conditionalFormatting sqref="H118:H120">
    <cfRule type="cellIs" dxfId="895" priority="3" operator="equal">
      <formula>"Acceptée"</formula>
    </cfRule>
    <cfRule type="cellIs" dxfId="894" priority="2" operator="equal">
      <formula>"Refusée"</formula>
    </cfRule>
  </conditionalFormatting>
  <conditionalFormatting sqref="H84:I89">
    <cfRule type="expression" dxfId="893" priority="33">
      <formula>$R84="pas_proposition_omi"</formula>
    </cfRule>
  </conditionalFormatting>
  <conditionalFormatting sqref="H92:I92">
    <cfRule type="expression" dxfId="892" priority="37">
      <formula>$R92="pas_proposition_omi"</formula>
    </cfRule>
  </conditionalFormatting>
  <conditionalFormatting sqref="H95:I96">
    <cfRule type="expression" dxfId="891" priority="29">
      <formula>$R95="pas_proposition_omi"</formula>
    </cfRule>
  </conditionalFormatting>
  <conditionalFormatting sqref="H99:I99">
    <cfRule type="expression" dxfId="890" priority="25">
      <formula>$R99="pas_proposition_omi"</formula>
    </cfRule>
  </conditionalFormatting>
  <conditionalFormatting sqref="H102:I103">
    <cfRule type="expression" dxfId="889" priority="21">
      <formula>$R102="pas_proposition_omi"</formula>
    </cfRule>
  </conditionalFormatting>
  <conditionalFormatting sqref="H106:I109">
    <cfRule type="expression" dxfId="888" priority="17">
      <formula>$R106="pas_proposition_omi"</formula>
    </cfRule>
  </conditionalFormatting>
  <conditionalFormatting sqref="H112:I112">
    <cfRule type="expression" dxfId="887" priority="13">
      <formula>$R112="pas_proposition_omi"</formula>
    </cfRule>
  </conditionalFormatting>
  <conditionalFormatting sqref="H115:I115">
    <cfRule type="expression" dxfId="886" priority="9">
      <formula>$R115="pas_proposition_omi"</formula>
    </cfRule>
  </conditionalFormatting>
  <conditionalFormatting sqref="H118:I120">
    <cfRule type="expression" dxfId="885" priority="5">
      <formula>$R118="pas_proposition_omi"</formula>
    </cfRule>
  </conditionalFormatting>
  <dataValidations count="164">
    <dataValidation type="list" allowBlank="1" showInputMessage="1" showErrorMessage="1" sqref="E84:E89 E92 E95:E96 E99 E102:E103 E118:E120 E112 E115 E106:E109" xr:uid="{9BDF759F-2C75-43EC-B9C6-DEDF779C114A}">
      <formula1>INDIRECT($P84)</formula1>
    </dataValidation>
    <dataValidation type="list" allowBlank="1" showInputMessage="1" showErrorMessage="1" sqref="H92 H115 H84:H89 H95:H96 H99 H102:H103 H106:H109 H112 H118:H120" xr:uid="{E394B04C-C7DA-41B4-B78D-8FB54136C5CC}">
      <formula1>INDIRECT($R84)</formula1>
    </dataValidation>
    <dataValidation type="list" allowBlank="1" showInputMessage="1" showErrorMessage="1" sqref="G84:G89 G115 G92 G95:G96 G99 G102:G103 G106:G109 G112 G118:G120" xr:uid="{64F1EB32-6915-4F68-B216-B9906B7DD0EF}">
      <formula1>INDIRECT($Q84)</formula1>
    </dataValidation>
    <dataValidation type="list" allowBlank="1" showInputMessage="1" showErrorMessage="1" sqref="D116 D110 D113:D114" xr:uid="{4CCD735F-5210-4F03-A1B5-848F5AC4466A}">
      <formula1>$D$192:$D$195</formula1>
    </dataValidation>
    <dataValidation type="list" allowBlank="1" showInputMessage="1" sqref="E110:H110 E116:H116 E113:H114" xr:uid="{2AAD447E-9084-4239-BEDB-CA9ECA6F3540}">
      <formula1>$D$195</formula1>
    </dataValidation>
    <dataValidation type="list" allowBlank="1" showInputMessage="1" showErrorMessage="1" sqref="H18" xr:uid="{A6D4A4C9-4B52-4206-BD3E-20F4E08CCFC3}">
      <formula1>INDIRECT($S$18)</formula1>
    </dataValidation>
    <dataValidation type="list" allowBlank="1" showInputMessage="1" showErrorMessage="1" sqref="G18" xr:uid="{73948B9E-A790-4E03-BBAE-34575538B613}">
      <formula1>INDIRECT($R$18)</formula1>
    </dataValidation>
    <dataValidation type="list" allowBlank="1" showInputMessage="1" showErrorMessage="1" sqref="E18" xr:uid="{45B8DBE8-C92D-41F8-98A2-682F5CA7B774}">
      <formula1>INDIRECT($Q$18)</formula1>
    </dataValidation>
    <dataValidation type="list" allowBlank="1" showInputMessage="1" showErrorMessage="1" sqref="D18" xr:uid="{932F5AD2-4A0E-4182-B96D-92DF1CBE4A7C}">
      <formula1>INDIRECT($P$18)</formula1>
    </dataValidation>
    <dataValidation type="list" allowBlank="1" showInputMessage="1" showErrorMessage="1" sqref="H17" xr:uid="{83BBA3C3-02A1-4643-B146-E69F842902AA}">
      <formula1>INDIRECT($S$17)</formula1>
    </dataValidation>
    <dataValidation type="list" allowBlank="1" showInputMessage="1" showErrorMessage="1" sqref="G17" xr:uid="{C70C9E0A-1694-4E4D-B09F-A345F3BDD013}">
      <formula1>INDIRECT($R$17)</formula1>
    </dataValidation>
    <dataValidation type="list" allowBlank="1" showInputMessage="1" showErrorMessage="1" sqref="E17" xr:uid="{51DD073A-C5A4-410B-8AAB-036633FF6E56}">
      <formula1>INDIRECT($Q$17)</formula1>
    </dataValidation>
    <dataValidation type="list" allowBlank="1" showInputMessage="1" showErrorMessage="1" sqref="D17" xr:uid="{57AF900C-BF29-4AFF-A07C-AE20F6DB18AC}">
      <formula1>INDIRECT($P$17)</formula1>
    </dataValidation>
    <dataValidation type="list" allowBlank="1" showInputMessage="1" showErrorMessage="1" sqref="H16" xr:uid="{7157A2A6-56E5-4E26-BB10-57168D654419}">
      <formula1>INDIRECT($S$16)</formula1>
    </dataValidation>
    <dataValidation type="list" allowBlank="1" showInputMessage="1" showErrorMessage="1" sqref="G16" xr:uid="{37AB73B9-482F-4FB9-951C-D3156A1C1BAF}">
      <formula1>INDIRECT($R$16)</formula1>
    </dataValidation>
    <dataValidation type="list" allowBlank="1" showInputMessage="1" showErrorMessage="1" sqref="E16" xr:uid="{63C64FFA-6D09-435E-BE40-9C3739492223}">
      <formula1>INDIRECT($Q$16)</formula1>
    </dataValidation>
    <dataValidation type="list" allowBlank="1" showInputMessage="1" showErrorMessage="1" sqref="D16" xr:uid="{BD26E2F8-F3EC-4996-A080-4217F58CC623}">
      <formula1>INDIRECT($P$16)</formula1>
    </dataValidation>
    <dataValidation type="list" allowBlank="1" showInputMessage="1" showErrorMessage="1" sqref="H15" xr:uid="{2B049D2F-5EFD-49A7-8125-EB2B1F753F63}">
      <formula1>INDIRECT($S$15)</formula1>
    </dataValidation>
    <dataValidation type="list" allowBlank="1" showInputMessage="1" showErrorMessage="1" sqref="G15" xr:uid="{F3E58ABD-FF26-4BD1-ABF5-38AEFC04E584}">
      <formula1>INDIRECT($R$15)</formula1>
    </dataValidation>
    <dataValidation type="list" allowBlank="1" showInputMessage="1" showErrorMessage="1" sqref="E15" xr:uid="{8DFC7C4A-792F-481F-B8E3-2BC319E5B718}">
      <formula1>INDIRECT($Q$15)</formula1>
    </dataValidation>
    <dataValidation type="list" allowBlank="1" showInputMessage="1" showErrorMessage="1" sqref="D15" xr:uid="{2E49E201-C287-465F-A8E5-5BD158A418F8}">
      <formula1>INDIRECT($P$15)</formula1>
    </dataValidation>
    <dataValidation type="list" allowBlank="1" showInputMessage="1" showErrorMessage="1" sqref="H14" xr:uid="{0C8AD2C8-1CB1-47FA-9095-F6B6A7661352}">
      <formula1>INDIRECT($S$14)</formula1>
    </dataValidation>
    <dataValidation type="list" allowBlank="1" showInputMessage="1" showErrorMessage="1" sqref="G14" xr:uid="{0FA37D95-6E01-48F6-AF77-090E310F41DD}">
      <formula1>INDIRECT($R$14)</formula1>
    </dataValidation>
    <dataValidation type="list" allowBlank="1" showInputMessage="1" showErrorMessage="1" sqref="E14" xr:uid="{4B41D8DC-7B0D-4BAA-8397-CE6C827549A9}">
      <formula1>INDIRECT($Q$14)</formula1>
    </dataValidation>
    <dataValidation type="list" allowBlank="1" showInputMessage="1" showErrorMessage="1" sqref="D14" xr:uid="{658032EA-D657-4BED-A920-EF762260C21D}">
      <formula1>INDIRECT($P$14)</formula1>
    </dataValidation>
    <dataValidation type="list" allowBlank="1" showInputMessage="1" showErrorMessage="1" sqref="H74" xr:uid="{6E8EB50C-AC34-4902-B721-F29406CA3760}">
      <formula1>INDIRECT($S$74)</formula1>
    </dataValidation>
    <dataValidation type="list" allowBlank="1" showInputMessage="1" showErrorMessage="1" sqref="G74" xr:uid="{E27CD6DE-481C-4CF1-8DFA-3B38139A20A0}">
      <formula1>INDIRECT($R$74)</formula1>
    </dataValidation>
    <dataValidation type="list" allowBlank="1" showInputMessage="1" showErrorMessage="1" sqref="E74" xr:uid="{CEDADAB0-760B-407C-AFAA-0C67C6584A31}">
      <formula1>INDIRECT($Q$74)</formula1>
    </dataValidation>
    <dataValidation type="list" allowBlank="1" showInputMessage="1" showErrorMessage="1" sqref="D74" xr:uid="{2E2445C5-3CA7-4BC4-8B9D-1AC7C568AB9B}">
      <formula1>INDIRECT($P$74)</formula1>
    </dataValidation>
    <dataValidation type="list" allowBlank="1" showInputMessage="1" showErrorMessage="1" sqref="H73" xr:uid="{79271BCB-D8FD-4391-B739-C922FEF37CF2}">
      <formula1>INDIRECT($S$73)</formula1>
    </dataValidation>
    <dataValidation type="list" allowBlank="1" showInputMessage="1" showErrorMessage="1" sqref="G73" xr:uid="{7FA370BE-47DB-47EF-ACE7-0A5B8D87072F}">
      <formula1>INDIRECT($R$73)</formula1>
    </dataValidation>
    <dataValidation type="list" allowBlank="1" showInputMessage="1" showErrorMessage="1" sqref="E73" xr:uid="{678DAD22-244B-4F70-9135-1E1EF1DE267F}">
      <formula1>INDIRECT($Q$73)</formula1>
    </dataValidation>
    <dataValidation type="list" allowBlank="1" showInputMessage="1" showErrorMessage="1" sqref="D73" xr:uid="{990F8B6F-CC87-413B-AB6D-DFB5F1C4B81E}">
      <formula1>INDIRECT($P$73)</formula1>
    </dataValidation>
    <dataValidation type="list" allowBlank="1" showInputMessage="1" showErrorMessage="1" sqref="H70" xr:uid="{29D5FD2C-933C-4C1D-912F-92AA3686C6E4}">
      <formula1>INDIRECT($S$70)</formula1>
    </dataValidation>
    <dataValidation type="list" allowBlank="1" showInputMessage="1" showErrorMessage="1" sqref="G70" xr:uid="{6D9F3D2E-B9A3-4002-8C74-426C903B3C78}">
      <formula1>INDIRECT($R$70)</formula1>
    </dataValidation>
    <dataValidation type="list" allowBlank="1" showInputMessage="1" showErrorMessage="1" sqref="E70" xr:uid="{4D26DD74-C018-4EF1-A4EC-B9E3A67B85B8}">
      <formula1>INDIRECT($Q$70)</formula1>
    </dataValidation>
    <dataValidation type="list" allowBlank="1" showInputMessage="1" showErrorMessage="1" sqref="D70" xr:uid="{A16E9FAA-6DFE-448D-8D54-DD6556B99010}">
      <formula1>INDIRECT($P$70)</formula1>
    </dataValidation>
    <dataValidation type="list" allowBlank="1" showInputMessage="1" showErrorMessage="1" sqref="H67" xr:uid="{9A4C4BD3-0AC6-41FF-B24D-CC7E1A2D147F}">
      <formula1>INDIRECT($S$67)</formula1>
    </dataValidation>
    <dataValidation type="list" allowBlank="1" showInputMessage="1" showErrorMessage="1" sqref="G67" xr:uid="{38B35A92-CD78-46AC-9E26-B68E8C633842}">
      <formula1>INDIRECT($R$67)</formula1>
    </dataValidation>
    <dataValidation type="list" allowBlank="1" showInputMessage="1" showErrorMessage="1" sqref="E67" xr:uid="{48DA9BF9-F5D7-4868-889C-7093F26E4540}">
      <formula1>INDIRECT($Q$67)</formula1>
    </dataValidation>
    <dataValidation type="list" allowBlank="1" showInputMessage="1" showErrorMessage="1" sqref="D67" xr:uid="{5CC5CC79-F13A-4519-89FE-F452BFD5AFA4}">
      <formula1>INDIRECT($P$67)</formula1>
    </dataValidation>
    <dataValidation type="list" allowBlank="1" showInputMessage="1" showErrorMessage="1" sqref="H66" xr:uid="{39C5B256-DB5D-406B-962E-D61192A194B8}">
      <formula1>INDIRECT($S$66)</formula1>
    </dataValidation>
    <dataValidation type="list" allowBlank="1" showInputMessage="1" showErrorMessage="1" sqref="G66" xr:uid="{8A213ED9-964C-4937-A89B-3F897809524A}">
      <formula1>INDIRECT($R$66)</formula1>
    </dataValidation>
    <dataValidation type="list" allowBlank="1" showInputMessage="1" showErrorMessage="1" sqref="E66" xr:uid="{B4E8349D-07B4-43EE-9A52-096211E50EE0}">
      <formula1>INDIRECT($Q$66)</formula1>
    </dataValidation>
    <dataValidation type="list" allowBlank="1" showInputMessage="1" showErrorMessage="1" sqref="D66" xr:uid="{5BA10B41-4300-4CB1-865D-BAD4E5FE6B71}">
      <formula1>INDIRECT($P$66)</formula1>
    </dataValidation>
    <dataValidation type="list" allowBlank="1" showInputMessage="1" showErrorMessage="1" sqref="H65" xr:uid="{08905D16-9ACE-47FA-862D-623A42CD2D34}">
      <formula1>INDIRECT($S$65)</formula1>
    </dataValidation>
    <dataValidation type="list" allowBlank="1" showInputMessage="1" showErrorMessage="1" sqref="G65" xr:uid="{564EED85-25B9-4EA4-8BB2-AAF502C40FA0}">
      <formula1>INDIRECT($R$65)</formula1>
    </dataValidation>
    <dataValidation type="list" allowBlank="1" showInputMessage="1" showErrorMessage="1" sqref="E65" xr:uid="{7E853328-3477-4DCD-9F51-C48D4BECDAFC}">
      <formula1>INDIRECT($Q$65)</formula1>
    </dataValidation>
    <dataValidation type="list" allowBlank="1" showInputMessage="1" showErrorMessage="1" sqref="D65" xr:uid="{C697D297-916B-48AD-BD1F-6F8AD0377058}">
      <formula1>INDIRECT($P$65)</formula1>
    </dataValidation>
    <dataValidation type="list" allowBlank="1" showInputMessage="1" showErrorMessage="1" sqref="H61" xr:uid="{B77DC00B-5A10-4DEB-B542-C3BBAB8EFC7B}">
      <formula1>INDIRECT($S$61)</formula1>
    </dataValidation>
    <dataValidation type="list" allowBlank="1" showInputMessage="1" showErrorMessage="1" sqref="G61" xr:uid="{3D5D14BC-8960-4753-889D-270434D5333A}">
      <formula1>INDIRECT($R$61)</formula1>
    </dataValidation>
    <dataValidation type="list" allowBlank="1" showInputMessage="1" showErrorMessage="1" sqref="E61" xr:uid="{80540E40-E222-478B-9537-CF3F6DB59A6D}">
      <formula1>INDIRECT($Q$61)</formula1>
    </dataValidation>
    <dataValidation type="list" allowBlank="1" showInputMessage="1" showErrorMessage="1" sqref="D61" xr:uid="{21CBBA51-DE29-4B5D-A9DA-C5F0F5759B2F}">
      <formula1>INDIRECT($P$61)</formula1>
    </dataValidation>
    <dataValidation type="list" allowBlank="1" showInputMessage="1" showErrorMessage="1" sqref="H60" xr:uid="{3C0939E3-6294-4317-A4BE-2DDFD44593C8}">
      <formula1>INDIRECT($S$60)</formula1>
    </dataValidation>
    <dataValidation type="list" allowBlank="1" showInputMessage="1" showErrorMessage="1" sqref="G60" xr:uid="{48861095-8C9B-4786-ABFA-9CC8BB648070}">
      <formula1>INDIRECT($R$60)</formula1>
    </dataValidation>
    <dataValidation type="list" allowBlank="1" showInputMessage="1" showErrorMessage="1" sqref="E60" xr:uid="{54443C4C-429C-4BFA-8CFF-25BBF4EE59BD}">
      <formula1>INDIRECT($Q$60)</formula1>
    </dataValidation>
    <dataValidation type="list" allowBlank="1" showInputMessage="1" showErrorMessage="1" sqref="D60" xr:uid="{8817487D-506A-4E3C-BB3E-88759387285B}">
      <formula1>INDIRECT($P$60)</formula1>
    </dataValidation>
    <dataValidation type="list" allowBlank="1" showInputMessage="1" showErrorMessage="1" sqref="H57" xr:uid="{C28A7C40-1F73-47FF-A8DD-8A71F34A2BCC}">
      <formula1>INDIRECT($S$57)</formula1>
    </dataValidation>
    <dataValidation type="list" allowBlank="1" showInputMessage="1" showErrorMessage="1" sqref="G57" xr:uid="{CAE34204-B2EC-4AD4-B751-AA662A1787C0}">
      <formula1>INDIRECT($R$57)</formula1>
    </dataValidation>
    <dataValidation type="list" allowBlank="1" showInputMessage="1" showErrorMessage="1" sqref="E57" xr:uid="{190C0F7C-A563-4935-BA14-D7EC963B7D01}">
      <formula1>INDIRECT($Q$57)</formula1>
    </dataValidation>
    <dataValidation type="list" allowBlank="1" showInputMessage="1" showErrorMessage="1" sqref="D57" xr:uid="{11A11E3D-CC3F-4D8B-9A99-8C2C1934220A}">
      <formula1>INDIRECT($P$57)</formula1>
    </dataValidation>
    <dataValidation type="list" allowBlank="1" showInputMessage="1" showErrorMessage="1" sqref="H56" xr:uid="{CBE46858-9B42-4D28-B44D-CFF57DF921AF}">
      <formula1>INDIRECT($S$56)</formula1>
    </dataValidation>
    <dataValidation type="list" allowBlank="1" showInputMessage="1" showErrorMessage="1" sqref="G56" xr:uid="{FF015203-1180-40AB-8971-CB8D7B0C2E35}">
      <formula1>INDIRECT($R$56)</formula1>
    </dataValidation>
    <dataValidation type="list" allowBlank="1" showInputMessage="1" showErrorMessage="1" sqref="E56" xr:uid="{5A27759B-214C-44D4-94A4-BDC719BB896C}">
      <formula1>INDIRECT($Q$56)</formula1>
    </dataValidation>
    <dataValidation type="list" allowBlank="1" showInputMessage="1" showErrorMessage="1" sqref="D56" xr:uid="{8381DF3F-C75E-4A73-9D42-2E0490AD66FC}">
      <formula1>INDIRECT($P$56)</formula1>
    </dataValidation>
    <dataValidation type="list" allowBlank="1" showInputMessage="1" showErrorMessage="1" sqref="H53" xr:uid="{B60541F8-7A80-4E03-AB5D-CBC3882AC981}">
      <formula1>INDIRECT($S$53)</formula1>
    </dataValidation>
    <dataValidation type="list" allowBlank="1" showInputMessage="1" showErrorMessage="1" sqref="G53" xr:uid="{4C3BD2D7-BC1E-455F-93BC-EE3FDE4C6093}">
      <formula1>INDIRECT($R$53)</formula1>
    </dataValidation>
    <dataValidation type="list" allowBlank="1" showInputMessage="1" showErrorMessage="1" sqref="E53" xr:uid="{6AFB661C-1C4F-4A94-91E8-0BF655B92466}">
      <formula1>INDIRECT($Q$53)</formula1>
    </dataValidation>
    <dataValidation type="list" allowBlank="1" showInputMessage="1" showErrorMessage="1" sqref="D53" xr:uid="{9048F3AF-5980-4273-9BC7-BE36AB18FCBA}">
      <formula1>INDIRECT($P$53)</formula1>
    </dataValidation>
    <dataValidation type="list" allowBlank="1" showInputMessage="1" showErrorMessage="1" sqref="H52" xr:uid="{AD3EF4B6-C248-4212-8D50-AF84FA8D248B}">
      <formula1>INDIRECT($S$52)</formula1>
    </dataValidation>
    <dataValidation type="list" allowBlank="1" showInputMessage="1" showErrorMessage="1" sqref="G52" xr:uid="{B09B7E55-180A-4E44-990C-D2C03B49299D}">
      <formula1>INDIRECT($R$52)</formula1>
    </dataValidation>
    <dataValidation type="list" allowBlank="1" showInputMessage="1" showErrorMessage="1" sqref="E52" xr:uid="{12355C1C-77C6-428F-9389-DBC32BEF3CD3}">
      <formula1>INDIRECT($Q$52)</formula1>
    </dataValidation>
    <dataValidation type="list" allowBlank="1" showInputMessage="1" showErrorMessage="1" sqref="D52" xr:uid="{8AB3D9E6-7338-45E2-9736-E8D4D724CF2A}">
      <formula1>INDIRECT($P$52)</formula1>
    </dataValidation>
    <dataValidation type="list" allowBlank="1" showInputMessage="1" showErrorMessage="1" sqref="H49" xr:uid="{100CC200-C80A-4BA0-9A31-FA131F29309F}">
      <formula1>INDIRECT($S$49)</formula1>
    </dataValidation>
    <dataValidation type="list" allowBlank="1" showInputMessage="1" showErrorMessage="1" sqref="G49" xr:uid="{36AFD2EF-B96A-478C-ACF5-8693CACC8702}">
      <formula1>INDIRECT($R$49)</formula1>
    </dataValidation>
    <dataValidation type="list" allowBlank="1" showInputMessage="1" showErrorMessage="1" sqref="E49" xr:uid="{3A0505CC-1817-4A22-B4DA-5AE5C736933B}">
      <formula1>INDIRECT($Q$49)</formula1>
    </dataValidation>
    <dataValidation type="list" allowBlank="1" showInputMessage="1" showErrorMessage="1" sqref="D49" xr:uid="{922DDF19-F6BA-4FFB-8912-9CFE8F9123D6}">
      <formula1>INDIRECT($P$49)</formula1>
    </dataValidation>
    <dataValidation type="list" allowBlank="1" showInputMessage="1" showErrorMessage="1" sqref="H48" xr:uid="{3FB58086-F4A2-499A-B502-8285449512FD}">
      <formula1>INDIRECT($S$48)</formula1>
    </dataValidation>
    <dataValidation type="list" allowBlank="1" showInputMessage="1" showErrorMessage="1" sqref="G48" xr:uid="{E8B05146-4151-4A88-A7B7-201F71A4691F}">
      <formula1>INDIRECT($R$48)</formula1>
    </dataValidation>
    <dataValidation type="list" allowBlank="1" showInputMessage="1" showErrorMessage="1" sqref="E48" xr:uid="{5C872F15-3DD6-4D2E-8EEF-CC0DEF009504}">
      <formula1>INDIRECT($Q$48)</formula1>
    </dataValidation>
    <dataValidation type="list" allowBlank="1" showInputMessage="1" showErrorMessage="1" sqref="D48" xr:uid="{9AC5357D-4EF2-418B-B74D-D1966A4F2536}">
      <formula1>INDIRECT($P$48)</formula1>
    </dataValidation>
    <dataValidation type="list" allowBlank="1" showInputMessage="1" showErrorMessage="1" sqref="H47" xr:uid="{AD79EDD9-3864-4C50-ACE2-54503EBE761B}">
      <formula1>INDIRECT($S$47)</formula1>
    </dataValidation>
    <dataValidation type="list" allowBlank="1" showInputMessage="1" showErrorMessage="1" sqref="G47" xr:uid="{581516D3-F44C-4E3A-B9E8-9C0530BD112A}">
      <formula1>INDIRECT($R$47)</formula1>
    </dataValidation>
    <dataValidation type="list" allowBlank="1" showInputMessage="1" showErrorMessage="1" sqref="E47" xr:uid="{90481AB0-B151-4440-8857-D084E8F6EA9F}">
      <formula1>INDIRECT($Q$47)</formula1>
    </dataValidation>
    <dataValidation type="list" allowBlank="1" showInputMessage="1" showErrorMessage="1" sqref="D47" xr:uid="{39C55626-7311-446B-B46A-0A8CE7FFD024}">
      <formula1>INDIRECT($P$47)</formula1>
    </dataValidation>
    <dataValidation type="list" allowBlank="1" showInputMessage="1" showErrorMessage="1" sqref="H44" xr:uid="{C5BC31A6-1BE5-429F-B054-1B11BF6F0AD2}">
      <formula1>INDIRECT($S$44)</formula1>
    </dataValidation>
    <dataValidation type="list" allowBlank="1" showInputMessage="1" showErrorMessage="1" sqref="G44" xr:uid="{A5148B16-B3DD-41E4-A6BB-924172315961}">
      <formula1>INDIRECT($R$44)</formula1>
    </dataValidation>
    <dataValidation type="list" allowBlank="1" showInputMessage="1" showErrorMessage="1" sqref="E44" xr:uid="{B8B92A72-8E1E-4AB9-8AF6-35AE4D28AD08}">
      <formula1>INDIRECT($Q$44)</formula1>
    </dataValidation>
    <dataValidation type="list" allowBlank="1" showInputMessage="1" showErrorMessage="1" sqref="D44" xr:uid="{A2883443-5D0A-49DB-B7C5-D157854C287C}">
      <formula1>INDIRECT($P$44)</formula1>
    </dataValidation>
    <dataValidation type="list" allowBlank="1" showInputMessage="1" showErrorMessage="1" sqref="H43" xr:uid="{12A47597-815A-4FE8-A06B-EC4C8DC8E3A1}">
      <formula1>INDIRECT($S$43)</formula1>
    </dataValidation>
    <dataValidation type="list" allowBlank="1" showInputMessage="1" showErrorMessage="1" sqref="G43" xr:uid="{1293C026-364E-4192-8F9F-153DFD8A249A}">
      <formula1>INDIRECT($R$43)</formula1>
    </dataValidation>
    <dataValidation type="list" allowBlank="1" showInputMessage="1" showErrorMessage="1" sqref="E43" xr:uid="{EC701982-7B6B-4398-AEA6-B6F9D5C3CF83}">
      <formula1>INDIRECT($Q$43)</formula1>
    </dataValidation>
    <dataValidation type="list" allowBlank="1" showInputMessage="1" showErrorMessage="1" sqref="D43" xr:uid="{1CCFEF83-3168-443D-AF09-FEA764F0A8ED}">
      <formula1>INDIRECT($P$43)</formula1>
    </dataValidation>
    <dataValidation type="list" allowBlank="1" showInputMessage="1" showErrorMessage="1" sqref="H40" xr:uid="{CB5FAB18-B1DB-4EE5-B2B4-B402CA052968}">
      <formula1>INDIRECT($S$40)</formula1>
    </dataValidation>
    <dataValidation type="list" allowBlank="1" showInputMessage="1" showErrorMessage="1" sqref="G40" xr:uid="{3DF34F23-B6DF-4F10-800B-29089D7645D9}">
      <formula1>INDIRECT($R$40)</formula1>
    </dataValidation>
    <dataValidation type="list" allowBlank="1" showInputMessage="1" showErrorMessage="1" sqref="E40" xr:uid="{1F122598-9E86-41D5-B50F-6E9B9E6AD1A0}">
      <formula1>INDIRECT($Q$40)</formula1>
    </dataValidation>
    <dataValidation type="list" allowBlank="1" showInputMessage="1" showErrorMessage="1" sqref="D40" xr:uid="{C8B86AD4-7BD0-406D-9542-2613DACCF1D8}">
      <formula1>INDIRECT($P$40)</formula1>
    </dataValidation>
    <dataValidation type="list" allowBlank="1" showInputMessage="1" showErrorMessage="1" sqref="H39" xr:uid="{8DC35C38-B315-4830-A165-88F9A14ACFE5}">
      <formula1>INDIRECT($S$39)</formula1>
    </dataValidation>
    <dataValidation type="list" allowBlank="1" showInputMessage="1" showErrorMessage="1" sqref="G39" xr:uid="{89341645-E34D-4885-B130-6E9846882CD9}">
      <formula1>INDIRECT($R$39)</formula1>
    </dataValidation>
    <dataValidation type="list" allowBlank="1" showInputMessage="1" showErrorMessage="1" sqref="E39" xr:uid="{527F11B2-ADE8-4278-9324-2C217F326BB9}">
      <formula1>INDIRECT($Q$39)</formula1>
    </dataValidation>
    <dataValidation type="list" allowBlank="1" showInputMessage="1" showErrorMessage="1" sqref="D39" xr:uid="{259909A4-C1B3-4DC9-B526-CD42BCA62967}">
      <formula1>INDIRECT($P$39)</formula1>
    </dataValidation>
    <dataValidation type="list" allowBlank="1" showInputMessage="1" showErrorMessage="1" sqref="H38" xr:uid="{9ED61926-DEBB-4C9D-A2E6-C2EEB2B03AF4}">
      <formula1>INDIRECT($S$38)</formula1>
    </dataValidation>
    <dataValidation type="list" allowBlank="1" showInputMessage="1" showErrorMessage="1" sqref="G38" xr:uid="{6858746A-85F3-4396-9BDD-3513175C8685}">
      <formula1>INDIRECT($R$38)</formula1>
    </dataValidation>
    <dataValidation type="list" allowBlank="1" showInputMessage="1" showErrorMessage="1" sqref="E38" xr:uid="{B676ED65-72DE-420E-9407-F50F8C2C421E}">
      <formula1>INDIRECT($Q$38)</formula1>
    </dataValidation>
    <dataValidation type="list" allowBlank="1" showInputMessage="1" showErrorMessage="1" sqref="D38" xr:uid="{D96069CE-B144-4298-BABA-9888534AF9D4}">
      <formula1>INDIRECT($P$38)</formula1>
    </dataValidation>
    <dataValidation type="list" allowBlank="1" showInputMessage="1" showErrorMessage="1" sqref="H35" xr:uid="{D6672683-773A-496C-9252-04C9157F94CF}">
      <formula1>INDIRECT($S$35)</formula1>
    </dataValidation>
    <dataValidation type="list" allowBlank="1" showInputMessage="1" showErrorMessage="1" sqref="G35" xr:uid="{C9FB4D52-5C92-4801-8D4F-549910A407FE}">
      <formula1>INDIRECT($R$35)</formula1>
    </dataValidation>
    <dataValidation type="list" allowBlank="1" showInputMessage="1" showErrorMessage="1" sqref="E35" xr:uid="{B6E57875-9290-462F-BBB0-C5D06E06A43F}">
      <formula1>INDIRECT($Q$35)</formula1>
    </dataValidation>
    <dataValidation type="list" allowBlank="1" showInputMessage="1" showErrorMessage="1" sqref="D35" xr:uid="{C8A96990-C3B7-49BB-AEF1-1249124D8F6D}">
      <formula1>INDIRECT($P$35)</formula1>
    </dataValidation>
    <dataValidation type="list" allowBlank="1" showInputMessage="1" showErrorMessage="1" sqref="H34" xr:uid="{20830E23-7C08-4DA6-84AC-76D1B6280E90}">
      <formula1>INDIRECT($S$34)</formula1>
    </dataValidation>
    <dataValidation type="list" allowBlank="1" showInputMessage="1" showErrorMessage="1" sqref="G34" xr:uid="{5765EE26-75F0-4ADD-B7E9-5C475388D52D}">
      <formula1>INDIRECT($R$34)</formula1>
    </dataValidation>
    <dataValidation type="list" allowBlank="1" showInputMessage="1" showErrorMessage="1" sqref="E34" xr:uid="{45D37526-E66C-44A7-8FE5-1D92FCBFD320}">
      <formula1>INDIRECT($Q$34)</formula1>
    </dataValidation>
    <dataValidation type="list" allowBlank="1" showInputMessage="1" showErrorMessage="1" sqref="D34" xr:uid="{689D73BD-C2D1-4F31-818F-96E05DA47A35}">
      <formula1>INDIRECT($P$34)</formula1>
    </dataValidation>
    <dataValidation type="list" allowBlank="1" showInputMessage="1" showErrorMessage="1" sqref="H33" xr:uid="{ED206EB7-09A2-4181-895F-23AC451C37D7}">
      <formula1>INDIRECT($S$33)</formula1>
    </dataValidation>
    <dataValidation type="list" allowBlank="1" showInputMessage="1" showErrorMessage="1" sqref="G33" xr:uid="{F62D5297-B2A8-4D05-B714-F8A831FA250A}">
      <formula1>INDIRECT($R$33)</formula1>
    </dataValidation>
    <dataValidation type="list" allowBlank="1" showInputMessage="1" showErrorMessage="1" sqref="E33" xr:uid="{1921DB95-CC4B-4488-B8E8-4247ECA72011}">
      <formula1>INDIRECT($Q$33)</formula1>
    </dataValidation>
    <dataValidation type="list" allowBlank="1" showInputMessage="1" showErrorMessage="1" sqref="D33" xr:uid="{9DCF2C54-0C56-4C4C-9606-85BF3E453A92}">
      <formula1>INDIRECT($P$33)</formula1>
    </dataValidation>
    <dataValidation type="list" allowBlank="1" showInputMessage="1" showErrorMessage="1" sqref="H32" xr:uid="{B129968D-7818-4049-AA0A-1132616D641A}">
      <formula1>INDIRECT($S$32)</formula1>
    </dataValidation>
    <dataValidation type="list" allowBlank="1" showInputMessage="1" showErrorMessage="1" sqref="G32" xr:uid="{D694B59C-F0C7-44A4-9AD8-6D7C35E6D01F}">
      <formula1>INDIRECT($R$32)</formula1>
    </dataValidation>
    <dataValidation type="list" allowBlank="1" showInputMessage="1" showErrorMessage="1" sqref="E32" xr:uid="{C832248A-7BAA-45BF-8F7C-E3B2316132AA}">
      <formula1>INDIRECT($Q$32)</formula1>
    </dataValidation>
    <dataValidation type="list" allowBlank="1" showInputMessage="1" showErrorMessage="1" sqref="D32" xr:uid="{781BA176-678C-4A4B-963C-6DDC635D8863}">
      <formula1>INDIRECT($P$32)</formula1>
    </dataValidation>
    <dataValidation type="list" allowBlank="1" showInputMessage="1" showErrorMessage="1" sqref="H31" xr:uid="{E0A00D21-F997-424A-A2F9-D6B52CDD4DAE}">
      <formula1>INDIRECT($S$31)</formula1>
    </dataValidation>
    <dataValidation type="list" allowBlank="1" showInputMessage="1" showErrorMessage="1" sqref="G31" xr:uid="{E98EB9EA-95C4-4E59-829E-E53742D2408F}">
      <formula1>INDIRECT($R$31)</formula1>
    </dataValidation>
    <dataValidation type="list" allowBlank="1" showInputMessage="1" showErrorMessage="1" sqref="E31" xr:uid="{B7C55B7B-85B5-49DF-BE77-E3FBA1C24176}">
      <formula1>INDIRECT($Q$31)</formula1>
    </dataValidation>
    <dataValidation type="list" allowBlank="1" showInputMessage="1" showErrorMessage="1" sqref="D31" xr:uid="{24171058-0002-4510-83DB-2B5B4CE061A9}">
      <formula1>INDIRECT($P$31)</formula1>
    </dataValidation>
    <dataValidation type="list" allowBlank="1" showInputMessage="1" showErrorMessage="1" sqref="H30" xr:uid="{ECEA1836-51D5-4948-BED6-1F747FA7801E}">
      <formula1>INDIRECT($S$30)</formula1>
    </dataValidation>
    <dataValidation type="list" allowBlank="1" showInputMessage="1" showErrorMessage="1" sqref="G30" xr:uid="{C236CECC-4D8F-4C23-A02C-5CA223350F18}">
      <formula1>INDIRECT($R$30)</formula1>
    </dataValidation>
    <dataValidation type="list" allowBlank="1" showInputMessage="1" showErrorMessage="1" sqref="E30" xr:uid="{C82F999D-9DF2-436D-A1EF-2A31C25D4D7B}">
      <formula1>INDIRECT($Q$30)</formula1>
    </dataValidation>
    <dataValidation type="list" allowBlank="1" showInputMessage="1" showErrorMessage="1" sqref="D30" xr:uid="{0F25B236-2C9E-408D-943D-E5AF01EB9CAF}">
      <formula1>INDIRECT($P$30)</formula1>
    </dataValidation>
    <dataValidation type="list" allowBlank="1" showInputMessage="1" showErrorMessage="1" sqref="H29" xr:uid="{A46AD69B-D958-4366-9BD9-373FC2D3EE9A}">
      <formula1>INDIRECT($S$29)</formula1>
    </dataValidation>
    <dataValidation type="list" allowBlank="1" showInputMessage="1" showErrorMessage="1" sqref="G29" xr:uid="{3EA2C258-E644-4276-AC6E-61F970CE4FF0}">
      <formula1>INDIRECT($R$29)</formula1>
    </dataValidation>
    <dataValidation type="list" allowBlank="1" showInputMessage="1" showErrorMessage="1" sqref="E29" xr:uid="{96C804FC-1B06-41E5-8E38-17804B8E86A8}">
      <formula1>INDIRECT($Q$29)</formula1>
    </dataValidation>
    <dataValidation type="list" allowBlank="1" showInputMessage="1" showErrorMessage="1" sqref="D29" xr:uid="{6222300D-BD5A-47AF-9EE5-B5BC9D99ADBF}">
      <formula1>INDIRECT($P$29)</formula1>
    </dataValidation>
    <dataValidation type="list" allowBlank="1" showInputMessage="1" showErrorMessage="1" sqref="H26" xr:uid="{3EEC32CD-A561-44DF-9168-ED09BFB08124}">
      <formula1>INDIRECT($S$26)</formula1>
    </dataValidation>
    <dataValidation type="list" allowBlank="1" showInputMessage="1" showErrorMessage="1" sqref="G26" xr:uid="{AAD72D38-FEC9-48B5-B87C-59369C78BD6F}">
      <formula1>INDIRECT($R$26)</formula1>
    </dataValidation>
    <dataValidation type="list" allowBlank="1" showInputMessage="1" showErrorMessage="1" sqref="E26" xr:uid="{972E6EED-B869-48D3-8F40-73017F456713}">
      <formula1>INDIRECT($Q$26)</formula1>
    </dataValidation>
    <dataValidation type="list" allowBlank="1" showInputMessage="1" showErrorMessage="1" sqref="D26" xr:uid="{43929C2B-B7EC-4410-AAAA-8D740D2C9054}">
      <formula1>INDIRECT($P$26)</formula1>
    </dataValidation>
    <dataValidation type="list" allowBlank="1" showInputMessage="1" showErrorMessage="1" sqref="H25" xr:uid="{6DBA6370-95F7-4C69-B2DF-2371DAE07049}">
      <formula1>INDIRECT($S$25)</formula1>
    </dataValidation>
    <dataValidation type="list" allowBlank="1" showInputMessage="1" showErrorMessage="1" sqref="G25" xr:uid="{C008FC5F-B589-46E4-B8D4-0E00455508A7}">
      <formula1>INDIRECT($R$25)</formula1>
    </dataValidation>
    <dataValidation type="list" allowBlank="1" showInputMessage="1" showErrorMessage="1" sqref="E25" xr:uid="{2D44F9BA-04BC-4938-82E1-B06FD924CEBB}">
      <formula1>INDIRECT($Q$25)</formula1>
    </dataValidation>
    <dataValidation type="list" allowBlank="1" showInputMessage="1" showErrorMessage="1" sqref="D25" xr:uid="{2468D11B-9EBA-4F9C-B706-C276B41A59AA}">
      <formula1>INDIRECT($P$25)</formula1>
    </dataValidation>
    <dataValidation type="list" allowBlank="1" showInputMessage="1" showErrorMessage="1" sqref="H24" xr:uid="{AAB55CAD-EE32-4BF8-82AE-950A9832F5C0}">
      <formula1>INDIRECT($S$24)</formula1>
    </dataValidation>
    <dataValidation type="list" allowBlank="1" showInputMessage="1" showErrorMessage="1" sqref="G24" xr:uid="{2D74B23D-6E01-44F4-86BE-32F539A65A97}">
      <formula1>INDIRECT($R$24)</formula1>
    </dataValidation>
    <dataValidation type="list" allowBlank="1" showInputMessage="1" showErrorMessage="1" sqref="E24" xr:uid="{77290702-162F-40C1-AD55-A68E013136DB}">
      <formula1>INDIRECT($Q$24)</formula1>
    </dataValidation>
    <dataValidation type="list" allowBlank="1" showInputMessage="1" showErrorMessage="1" sqref="D24" xr:uid="{3E135092-F33B-483B-81FF-1C1C6B199470}">
      <formula1>INDIRECT($P$24)</formula1>
    </dataValidation>
    <dataValidation type="list" allowBlank="1" showInputMessage="1" showErrorMessage="1" sqref="H23" xr:uid="{5CE8B180-FC44-4C61-AE09-B6C13BB62765}">
      <formula1>INDIRECT($S$23)</formula1>
    </dataValidation>
    <dataValidation type="list" allowBlank="1" showInputMessage="1" showErrorMessage="1" sqref="G23" xr:uid="{BE4520C0-D831-4AB3-84BF-B8AA4BA6F5F5}">
      <formula1>INDIRECT($R$23)</formula1>
    </dataValidation>
    <dataValidation type="list" allowBlank="1" showInputMessage="1" showErrorMessage="1" sqref="E23" xr:uid="{1F1FB1BD-7613-46FC-8B44-D055328C2713}">
      <formula1>INDIRECT($Q$23)</formula1>
    </dataValidation>
    <dataValidation type="list" allowBlank="1" showInputMessage="1" showErrorMessage="1" sqref="D23" xr:uid="{39F4B307-1372-469B-B09B-9CB1839DC45A}">
      <formula1>INDIRECT($P$23)</formula1>
    </dataValidation>
    <dataValidation type="list" allowBlank="1" showInputMessage="1" showErrorMessage="1" sqref="H22" xr:uid="{AD2D6F55-52A4-48FB-B99D-BE1BDD6E241B}">
      <formula1>INDIRECT($S$22)</formula1>
    </dataValidation>
    <dataValidation type="list" allowBlank="1" showInputMessage="1" showErrorMessage="1" sqref="G22" xr:uid="{15445950-9543-4A03-90C7-1984570AB565}">
      <formula1>INDIRECT($R$22)</formula1>
    </dataValidation>
    <dataValidation type="list" allowBlank="1" showInputMessage="1" showErrorMessage="1" sqref="E22" xr:uid="{21C3382F-F4CE-40F3-AD7F-CA5BAB831320}">
      <formula1>INDIRECT($Q$22)</formula1>
    </dataValidation>
    <dataValidation type="list" allowBlank="1" showInputMessage="1" showErrorMessage="1" sqref="D22" xr:uid="{FD2A977D-1FBE-4481-8BB6-C9FD89F7932E}">
      <formula1>INDIRECT($P$22)</formula1>
    </dataValidation>
    <dataValidation type="list" allowBlank="1" showInputMessage="1" showErrorMessage="1" sqref="H21" xr:uid="{6C821ADF-6648-4CDA-ACFE-868EE3009CDA}">
      <formula1>INDIRECT($S$21)</formula1>
    </dataValidation>
    <dataValidation type="list" allowBlank="1" showInputMessage="1" showErrorMessage="1" sqref="G21" xr:uid="{002B83C5-5222-4F07-B94B-6BCA7FE59488}">
      <formula1>INDIRECT($R$21)</formula1>
    </dataValidation>
    <dataValidation type="list" allowBlank="1" showInputMessage="1" showErrorMessage="1" sqref="E21" xr:uid="{1629B71B-DCAC-4A7F-8FC4-A5DADC16EA0C}">
      <formula1>INDIRECT($Q$21)</formula1>
    </dataValidation>
    <dataValidation type="list" allowBlank="1" showInputMessage="1" showErrorMessage="1" sqref="D21" xr:uid="{8A14EE87-0527-49B0-BDD3-EAB1637F302C}">
      <formula1>INDIRECT($P$21)</formula1>
    </dataValidation>
    <dataValidation type="textLength" allowBlank="1" showInputMessage="1" showErrorMessage="1" sqref="G5" xr:uid="{ED6C7D14-C5A1-4A99-97D0-50D786AA6713}">
      <formula1>0</formula1>
      <formula2>0</formula2>
    </dataValidation>
    <dataValidation type="whole" allowBlank="1" showInputMessage="1" showErrorMessage="1" errorTitle="Chiffre uniquement" error="Saisir une valeur en chiffre/nombre (pas de texte)" sqref="G4 G6" xr:uid="{546371C3-858B-4CD0-86E2-AAB1CD16404C}">
      <formula1>0</formula1>
      <formula2>100</formula2>
    </dataValidation>
    <dataValidation type="list" allowBlank="1" showInputMessage="1" showErrorMessage="1" sqref="H13" xr:uid="{0C34A9DC-9C07-45D1-9D29-AB3C0E5AAB34}">
      <formula1>INDIRECT($S$13)</formula1>
    </dataValidation>
    <dataValidation type="list" allowBlank="1" showInputMessage="1" showErrorMessage="1" sqref="G13" xr:uid="{BCDF07DC-B099-4B2D-BD37-45EECF0E1033}">
      <formula1>INDIRECT($R$13)</formula1>
    </dataValidation>
    <dataValidation type="list" allowBlank="1" showInputMessage="1" showErrorMessage="1" sqref="E13" xr:uid="{F3EF4203-B155-413A-8221-75A05610A59F}">
      <formula1>INDIRECT($Q$13)</formula1>
    </dataValidation>
    <dataValidation type="list" allowBlank="1" showInputMessage="1" showErrorMessage="1" sqref="D13" xr:uid="{3FC7BE32-F06A-4650-896E-056A5FE3DC65}">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07A19F69-F5B2-45BD-BC03-BDEC5C19084F}">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C596881-D02A-4B95-90B3-20AF76695FD5}">
          <x14:formula1>
            <xm:f>'Menu conditionnel'!$A$14:$A$17</xm:f>
          </x14:formula1>
          <xm:sqref>D84:D89 D92 D95:D96 D99 D102:D103 D106:D109 D112 D115 D118:D120</xm:sqref>
        </x14:dataValidation>
        <x14:dataValidation type="list" allowBlank="1" showInputMessage="1" showErrorMessage="1" xr:uid="{0A769FA6-20D3-4D3F-B28F-9FDBFF9357C1}">
          <x14:formula1>
            <xm:f>'Menu déroulant'!$E$2:$E$11</xm:f>
          </x14:formula1>
          <xm:sqref>C4</xm:sqref>
        </x14:dataValidation>
        <x14:dataValidation type="list" allowBlank="1" showInputMessage="1" showErrorMessage="1" xr:uid="{7595B224-597C-4FC0-B68A-F5B12ACC4EC7}">
          <x14:formula1>
            <xm:f>'Menu déroulant'!$D$2:$D$3</xm:f>
          </x14:formula1>
          <xm:sqref>C6</xm:sqref>
        </x14:dataValidation>
        <x14:dataValidation type="list" allowBlank="1" showInputMessage="1" showErrorMessage="1" xr:uid="{4B5BA574-133F-4E31-ADD7-E8C813A715FA}">
          <x14:formula1>
            <xm:f>'Menu déroulant'!$F$2:$F$5</xm:f>
          </x14:formula1>
          <xm:sqref>C60:C61 C56:C57 C43:C44 C21:C26 C29:C35 C47:C49 C52:C53 C65:C67 C70 C38:C40 C13:C18 C73:C74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98D96-5FDE-4203-9DCC-8BA4DFD30963}">
  <dimension ref="A1:J27"/>
  <sheetViews>
    <sheetView workbookViewId="0">
      <selection activeCell="B12" sqref="B12"/>
    </sheetView>
  </sheetViews>
  <sheetFormatPr baseColWidth="10" defaultColWidth="11.42578125" defaultRowHeight="15"/>
  <cols>
    <col min="1" max="1" width="35.7109375" customWidth="1"/>
    <col min="2" max="2" width="16" customWidth="1"/>
  </cols>
  <sheetData>
    <row r="1" spans="1:10" ht="51.75" thickBot="1">
      <c r="A1" s="82" t="s">
        <v>0</v>
      </c>
      <c r="B1" s="83" t="s">
        <v>1</v>
      </c>
      <c r="C1" s="84" t="s">
        <v>291</v>
      </c>
      <c r="D1" s="109" t="s">
        <v>18</v>
      </c>
      <c r="E1" s="109" t="s">
        <v>16</v>
      </c>
      <c r="F1" s="51" t="s">
        <v>23</v>
      </c>
      <c r="H1" s="52" t="s">
        <v>25</v>
      </c>
      <c r="J1" s="49" t="s">
        <v>28</v>
      </c>
    </row>
    <row r="2" spans="1:10" ht="15.75" thickBot="1">
      <c r="A2" s="110" t="s">
        <v>275</v>
      </c>
      <c r="B2" s="110">
        <v>160000451</v>
      </c>
      <c r="C2" s="110" t="s">
        <v>292</v>
      </c>
      <c r="D2" s="21" t="s">
        <v>272</v>
      </c>
      <c r="E2" t="s">
        <v>259</v>
      </c>
      <c r="F2" s="19" t="s">
        <v>301</v>
      </c>
      <c r="H2" s="18" t="s">
        <v>260</v>
      </c>
      <c r="J2" s="18" t="s">
        <v>261</v>
      </c>
    </row>
    <row r="3" spans="1:10" ht="26.25" thickBot="1">
      <c r="A3" s="110" t="s">
        <v>391</v>
      </c>
      <c r="B3" s="110">
        <v>160006037</v>
      </c>
      <c r="C3" s="110" t="s">
        <v>293</v>
      </c>
      <c r="D3" s="21" t="s">
        <v>123</v>
      </c>
      <c r="E3" t="s">
        <v>262</v>
      </c>
      <c r="F3" s="19" t="s">
        <v>302</v>
      </c>
      <c r="H3" s="18" t="s">
        <v>422</v>
      </c>
      <c r="J3" s="18" t="s">
        <v>263</v>
      </c>
    </row>
    <row r="4" spans="1:10" ht="26.25" thickBot="1">
      <c r="A4" s="110" t="s">
        <v>289</v>
      </c>
      <c r="B4" s="110">
        <v>170024194</v>
      </c>
      <c r="C4" s="110" t="s">
        <v>294</v>
      </c>
      <c r="E4" t="s">
        <v>264</v>
      </c>
      <c r="F4" s="19" t="s">
        <v>414</v>
      </c>
      <c r="H4" s="18" t="s">
        <v>265</v>
      </c>
      <c r="J4" s="18" t="s">
        <v>414</v>
      </c>
    </row>
    <row r="5" spans="1:10" ht="26.25" thickBot="1">
      <c r="A5" s="110" t="s">
        <v>284</v>
      </c>
      <c r="B5" s="110">
        <v>170780175</v>
      </c>
      <c r="C5" s="110" t="s">
        <v>295</v>
      </c>
      <c r="E5" t="s">
        <v>17</v>
      </c>
      <c r="F5" s="19" t="s">
        <v>415</v>
      </c>
      <c r="H5" s="18" t="s">
        <v>121</v>
      </c>
      <c r="J5" s="18" t="s">
        <v>415</v>
      </c>
    </row>
    <row r="6" spans="1:10" ht="15.75" thickBot="1">
      <c r="A6" s="110" t="s">
        <v>285</v>
      </c>
      <c r="B6" s="110">
        <v>190000042</v>
      </c>
      <c r="C6" s="110" t="s">
        <v>296</v>
      </c>
      <c r="E6" t="s">
        <v>122</v>
      </c>
      <c r="H6" s="18" t="s">
        <v>414</v>
      </c>
    </row>
    <row r="7" spans="1:10" ht="26.25" thickBot="1">
      <c r="A7" s="110" t="s">
        <v>392</v>
      </c>
      <c r="B7" s="110">
        <v>190000059</v>
      </c>
      <c r="C7" s="110" t="s">
        <v>121</v>
      </c>
      <c r="E7" t="s">
        <v>266</v>
      </c>
      <c r="H7" s="18" t="s">
        <v>415</v>
      </c>
    </row>
    <row r="8" spans="1:10" ht="15.75" thickBot="1">
      <c r="A8" s="110" t="s">
        <v>278</v>
      </c>
      <c r="B8" s="110">
        <v>230780041</v>
      </c>
      <c r="C8" s="110"/>
      <c r="E8" t="s">
        <v>267</v>
      </c>
    </row>
    <row r="9" spans="1:10" ht="15.75" thickBot="1">
      <c r="A9" s="110" t="s">
        <v>283</v>
      </c>
      <c r="B9" s="110">
        <v>240000117</v>
      </c>
      <c r="C9" s="110"/>
      <c r="E9" t="s">
        <v>268</v>
      </c>
    </row>
    <row r="10" spans="1:10" ht="15.75" thickBot="1">
      <c r="A10" s="110" t="s">
        <v>393</v>
      </c>
      <c r="B10" s="110">
        <v>330780081</v>
      </c>
      <c r="C10" s="110"/>
      <c r="E10" t="s">
        <v>121</v>
      </c>
    </row>
    <row r="11" spans="1:10" ht="15.75" thickBot="1">
      <c r="A11" s="110" t="s">
        <v>290</v>
      </c>
      <c r="B11" s="110">
        <v>330780479</v>
      </c>
      <c r="C11" s="110"/>
      <c r="E11" t="s">
        <v>269</v>
      </c>
    </row>
    <row r="12" spans="1:10" ht="15.75" thickBot="1">
      <c r="A12" s="110" t="s">
        <v>394</v>
      </c>
      <c r="B12" s="110">
        <v>330780503</v>
      </c>
      <c r="C12" s="110"/>
    </row>
    <row r="13" spans="1:10" ht="15.75" thickBot="1">
      <c r="A13" s="110" t="s">
        <v>395</v>
      </c>
      <c r="B13" s="110">
        <v>330780529</v>
      </c>
      <c r="C13" s="110"/>
    </row>
    <row r="14" spans="1:10" ht="15.75" thickBot="1">
      <c r="A14" s="110" t="s">
        <v>396</v>
      </c>
      <c r="B14" s="110">
        <v>330780552</v>
      </c>
      <c r="C14" s="110"/>
    </row>
    <row r="15" spans="1:10" ht="15.75" thickBot="1">
      <c r="A15" s="110" t="s">
        <v>287</v>
      </c>
      <c r="B15" s="110">
        <v>330781196</v>
      </c>
      <c r="C15" s="110"/>
    </row>
    <row r="16" spans="1:10" ht="15.75" thickBot="1">
      <c r="A16" s="110" t="s">
        <v>397</v>
      </c>
      <c r="B16" s="110">
        <v>330781204</v>
      </c>
      <c r="C16" s="110"/>
    </row>
    <row r="17" spans="1:3" ht="15.75" thickBot="1">
      <c r="A17" s="110" t="s">
        <v>279</v>
      </c>
      <c r="B17" s="110">
        <v>330781253</v>
      </c>
      <c r="C17" s="110"/>
    </row>
    <row r="18" spans="1:3" ht="15.75" thickBot="1">
      <c r="A18" s="110" t="s">
        <v>280</v>
      </c>
      <c r="B18" s="110">
        <v>400011177</v>
      </c>
      <c r="C18" s="110"/>
    </row>
    <row r="19" spans="1:3" ht="15.75" thickBot="1">
      <c r="A19" s="110" t="s">
        <v>277</v>
      </c>
      <c r="B19" s="110">
        <v>400780193</v>
      </c>
      <c r="C19" s="110"/>
    </row>
    <row r="20" spans="1:3" ht="15.75" thickBot="1">
      <c r="A20" s="110" t="s">
        <v>398</v>
      </c>
      <c r="B20" s="110">
        <v>470000027</v>
      </c>
      <c r="C20" s="110"/>
    </row>
    <row r="21" spans="1:3" ht="15.75" thickBot="1">
      <c r="A21" s="110" t="s">
        <v>286</v>
      </c>
      <c r="B21" s="110">
        <v>470016171</v>
      </c>
      <c r="C21" s="110"/>
    </row>
    <row r="22" spans="1:3" ht="15.75" thickBot="1">
      <c r="A22" s="110" t="s">
        <v>276</v>
      </c>
      <c r="B22" s="110">
        <v>640780417</v>
      </c>
      <c r="C22" s="110"/>
    </row>
    <row r="23" spans="1:3" ht="15.75" thickBot="1">
      <c r="A23" s="110" t="s">
        <v>282</v>
      </c>
      <c r="B23" s="110">
        <v>640781290</v>
      </c>
      <c r="C23" s="110"/>
    </row>
    <row r="24" spans="1:3" ht="15.75" thickBot="1">
      <c r="A24" s="110" t="s">
        <v>281</v>
      </c>
      <c r="B24" s="110">
        <v>790000012</v>
      </c>
      <c r="C24" s="110"/>
    </row>
    <row r="25" spans="1:3" ht="15.75" thickBot="1">
      <c r="A25" s="110" t="s">
        <v>288</v>
      </c>
      <c r="B25" s="110">
        <v>860014208</v>
      </c>
      <c r="C25" s="110"/>
    </row>
    <row r="26" spans="1:3" ht="15.75" thickBot="1">
      <c r="A26" s="110" t="s">
        <v>399</v>
      </c>
      <c r="B26" s="110">
        <v>870000015</v>
      </c>
      <c r="C26" s="110"/>
    </row>
    <row r="27" spans="1:3" ht="15.75" thickBot="1">
      <c r="A27" s="110" t="s">
        <v>400</v>
      </c>
      <c r="B27" s="110">
        <v>870000288</v>
      </c>
      <c r="C27" s="110"/>
    </row>
  </sheetData>
  <conditionalFormatting sqref="C1">
    <cfRule type="expression" dxfId="3009" priority="1" stopIfTrue="1">
      <formula>$H1048563="Autre indication"</formula>
    </cfRule>
  </conditionalFormatting>
  <pageMargins left="0.7" right="0.7" top="0.75" bottom="0.75" header="0.3" footer="0.3"/>
  <pageSetup paperSize="9" orientation="portrait"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2B20B-FA64-4185-BD0C-5D2D9A324194}">
  <sheetPr>
    <tabColor rgb="FF89EFDE"/>
    <pageSetUpPr fitToPage="1"/>
  </sheetPr>
  <dimension ref="A1:Y696"/>
  <sheetViews>
    <sheetView zoomScale="60" zoomScaleNormal="60" zoomScaleSheetLayoutView="70" zoomScalePageLayoutView="70" workbookViewId="0">
      <selection activeCell="K11" sqref="K11"/>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1066</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N°13</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skRVcDE5r6FEo8jSYz77rjvYugZ4S32N6V+4IatXqmcUxG+F+ykzhcX+n/jjOyIq5IW2cZUWhP1vwNUZI2rTvQ==" saltValue="RJ2a7pAPQqBYQW80U6pr+Q=="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884" priority="176" operator="equal">
      <formula>"NON"</formula>
    </cfRule>
    <cfRule type="cellIs" dxfId="883" priority="177" operator="equal">
      <formula>"OUI"</formula>
    </cfRule>
    <cfRule type="cellIs" dxfId="882" priority="174" operator="equal">
      <formula>"Non concerné"</formula>
    </cfRule>
    <cfRule type="cellIs" dxfId="881" priority="175" operator="equal">
      <formula>"Ne sait pas"</formula>
    </cfRule>
  </conditionalFormatting>
  <conditionalFormatting sqref="C29:C35">
    <cfRule type="cellIs" dxfId="880" priority="165" operator="equal">
      <formula>"OUI"</formula>
    </cfRule>
    <cfRule type="cellIs" dxfId="879" priority="164" operator="equal">
      <formula>"NON"</formula>
    </cfRule>
    <cfRule type="cellIs" dxfId="878" priority="163" operator="equal">
      <formula>"Ne sait pas"</formula>
    </cfRule>
    <cfRule type="cellIs" dxfId="877" priority="162" operator="equal">
      <formula>"Non concerné"</formula>
    </cfRule>
  </conditionalFormatting>
  <conditionalFormatting sqref="C38:C40">
    <cfRule type="cellIs" dxfId="876" priority="156" operator="equal">
      <formula>"OUI"</formula>
    </cfRule>
    <cfRule type="cellIs" dxfId="875" priority="154" operator="equal">
      <formula>"Ne sait pas"</formula>
    </cfRule>
    <cfRule type="cellIs" dxfId="874" priority="153" operator="equal">
      <formula>"Non concerné"</formula>
    </cfRule>
    <cfRule type="cellIs" dxfId="873" priority="155" operator="equal">
      <formula>"NON"</formula>
    </cfRule>
  </conditionalFormatting>
  <conditionalFormatting sqref="C43:C44">
    <cfRule type="cellIs" dxfId="872" priority="149" operator="equal">
      <formula>"OUI"</formula>
    </cfRule>
    <cfRule type="cellIs" dxfId="871" priority="148" operator="equal">
      <formula>"NON"</formula>
    </cfRule>
    <cfRule type="cellIs" dxfId="870" priority="147" operator="equal">
      <formula>"Ne sait pas"</formula>
    </cfRule>
    <cfRule type="cellIs" dxfId="869" priority="146" operator="equal">
      <formula>"Non concerné"</formula>
    </cfRule>
  </conditionalFormatting>
  <conditionalFormatting sqref="C47:C49">
    <cfRule type="cellIs" dxfId="868" priority="140" operator="equal">
      <formula>"NON"</formula>
    </cfRule>
    <cfRule type="cellIs" dxfId="867" priority="141" operator="equal">
      <formula>"OUI"</formula>
    </cfRule>
    <cfRule type="cellIs" dxfId="866" priority="139" operator="equal">
      <formula>"Ne sait pas"</formula>
    </cfRule>
    <cfRule type="cellIs" dxfId="865" priority="138" operator="equal">
      <formula>"Non concerné"</formula>
    </cfRule>
  </conditionalFormatting>
  <conditionalFormatting sqref="C52:C53">
    <cfRule type="cellIs" dxfId="864" priority="132" operator="equal">
      <formula>"NON"</formula>
    </cfRule>
    <cfRule type="cellIs" dxfId="863" priority="131" operator="equal">
      <formula>"Ne sait pas"</formula>
    </cfRule>
    <cfRule type="cellIs" dxfId="862" priority="130" operator="equal">
      <formula>"Non concerné"</formula>
    </cfRule>
    <cfRule type="cellIs" dxfId="861" priority="133" operator="equal">
      <formula>"OUI"</formula>
    </cfRule>
  </conditionalFormatting>
  <conditionalFormatting sqref="C56:C57">
    <cfRule type="cellIs" dxfId="860" priority="125" operator="equal">
      <formula>"OUI"</formula>
    </cfRule>
    <cfRule type="cellIs" dxfId="859" priority="124" operator="equal">
      <formula>"NON"</formula>
    </cfRule>
    <cfRule type="cellIs" dxfId="858" priority="123" operator="equal">
      <formula>"Ne sait pas"</formula>
    </cfRule>
    <cfRule type="cellIs" dxfId="857" priority="122" operator="equal">
      <formula>"Non concerné"</formula>
    </cfRule>
  </conditionalFormatting>
  <conditionalFormatting sqref="C60:C61">
    <cfRule type="cellIs" dxfId="856" priority="114" operator="equal">
      <formula>"Non concerné"</formula>
    </cfRule>
    <cfRule type="cellIs" dxfId="855" priority="115" operator="equal">
      <formula>"Ne sait pas"</formula>
    </cfRule>
    <cfRule type="cellIs" dxfId="854" priority="116" operator="equal">
      <formula>"NON"</formula>
    </cfRule>
    <cfRule type="cellIs" dxfId="853" priority="117" operator="equal">
      <formula>"OUI"</formula>
    </cfRule>
  </conditionalFormatting>
  <conditionalFormatting sqref="C65:C67">
    <cfRule type="cellIs" dxfId="852" priority="107" operator="equal">
      <formula>"Ne sait pas"</formula>
    </cfRule>
    <cfRule type="cellIs" dxfId="851" priority="106" operator="equal">
      <formula>"Non concerné"</formula>
    </cfRule>
    <cfRule type="cellIs" dxfId="850" priority="109" operator="equal">
      <formula>"OUI"</formula>
    </cfRule>
    <cfRule type="cellIs" dxfId="849" priority="108" operator="equal">
      <formula>"NON"</formula>
    </cfRule>
  </conditionalFormatting>
  <conditionalFormatting sqref="C70">
    <cfRule type="cellIs" dxfId="848" priority="101" operator="equal">
      <formula>"OUI"</formula>
    </cfRule>
    <cfRule type="cellIs" dxfId="847" priority="100" operator="equal">
      <formula>"NON"</formula>
    </cfRule>
    <cfRule type="cellIs" dxfId="846" priority="99" operator="equal">
      <formula>"Ne sait pas"</formula>
    </cfRule>
    <cfRule type="cellIs" dxfId="845" priority="98" operator="equal">
      <formula>"Non concerné"</formula>
    </cfRule>
  </conditionalFormatting>
  <conditionalFormatting sqref="C73:C74">
    <cfRule type="cellIs" dxfId="844" priority="92" operator="equal">
      <formula>"NON"</formula>
    </cfRule>
    <cfRule type="cellIs" dxfId="843" priority="91" operator="equal">
      <formula>"Ne sait pas"</formula>
    </cfRule>
    <cfRule type="cellIs" dxfId="842" priority="93" operator="equal">
      <formula>"OUI"</formula>
    </cfRule>
    <cfRule type="cellIs" dxfId="841" priority="90" operator="equal">
      <formula>"Non concerné"</formula>
    </cfRule>
  </conditionalFormatting>
  <conditionalFormatting sqref="D84:D89">
    <cfRule type="cellIs" dxfId="840" priority="79" operator="equal">
      <formula>"Non concerné"</formula>
    </cfRule>
    <cfRule type="cellIs" dxfId="839" priority="80" operator="equal">
      <formula>"Ne sait pas"</formula>
    </cfRule>
    <cfRule type="cellIs" dxfId="838" priority="81" operator="equal">
      <formula>"NON"</formula>
    </cfRule>
    <cfRule type="cellIs" dxfId="837" priority="82" operator="equal">
      <formula>"OUI"</formula>
    </cfRule>
  </conditionalFormatting>
  <conditionalFormatting sqref="D92">
    <cfRule type="cellIs" dxfId="836" priority="75" operator="equal">
      <formula>"Non concerné"</formula>
    </cfRule>
    <cfRule type="cellIs" dxfId="835" priority="77" operator="equal">
      <formula>"NON"</formula>
    </cfRule>
    <cfRule type="cellIs" dxfId="834" priority="76" operator="equal">
      <formula>"Ne sait pas"</formula>
    </cfRule>
    <cfRule type="cellIs" dxfId="833" priority="78" operator="equal">
      <formula>"OUI"</formula>
    </cfRule>
  </conditionalFormatting>
  <conditionalFormatting sqref="D95:D96">
    <cfRule type="cellIs" dxfId="832" priority="72" operator="equal">
      <formula>"Ne sait pas"</formula>
    </cfRule>
    <cfRule type="cellIs" dxfId="831" priority="74" operator="equal">
      <formula>"OUI"</formula>
    </cfRule>
    <cfRule type="cellIs" dxfId="830" priority="73" operator="equal">
      <formula>"NON"</formula>
    </cfRule>
    <cfRule type="cellIs" dxfId="829" priority="71" operator="equal">
      <formula>"Non concerné"</formula>
    </cfRule>
  </conditionalFormatting>
  <conditionalFormatting sqref="D99">
    <cfRule type="cellIs" dxfId="828" priority="70" operator="equal">
      <formula>"OUI"</formula>
    </cfRule>
    <cfRule type="cellIs" dxfId="827" priority="69" operator="equal">
      <formula>"NON"</formula>
    </cfRule>
    <cfRule type="cellIs" dxfId="826" priority="68" operator="equal">
      <formula>"Ne sait pas"</formula>
    </cfRule>
    <cfRule type="cellIs" dxfId="825" priority="67" operator="equal">
      <formula>"Non concerné"</formula>
    </cfRule>
  </conditionalFormatting>
  <conditionalFormatting sqref="D102:D103">
    <cfRule type="cellIs" dxfId="824" priority="65" operator="equal">
      <formula>"NON"</formula>
    </cfRule>
    <cfRule type="cellIs" dxfId="823" priority="66" operator="equal">
      <formula>"OUI"</formula>
    </cfRule>
    <cfRule type="cellIs" dxfId="822" priority="63" operator="equal">
      <formula>"Non concerné"</formula>
    </cfRule>
    <cfRule type="cellIs" dxfId="821" priority="64" operator="equal">
      <formula>"Ne sait pas"</formula>
    </cfRule>
  </conditionalFormatting>
  <conditionalFormatting sqref="D106:D109">
    <cfRule type="cellIs" dxfId="820" priority="59" operator="equal">
      <formula>"Non concerné"</formula>
    </cfRule>
    <cfRule type="cellIs" dxfId="819" priority="60" operator="equal">
      <formula>"Ne sait pas"</formula>
    </cfRule>
    <cfRule type="cellIs" dxfId="818" priority="61" operator="equal">
      <formula>"NON"</formula>
    </cfRule>
    <cfRule type="cellIs" dxfId="817" priority="62" operator="equal">
      <formula>"OUI"</formula>
    </cfRule>
  </conditionalFormatting>
  <conditionalFormatting sqref="D112">
    <cfRule type="cellIs" dxfId="816" priority="58" operator="equal">
      <formula>"OUI"</formula>
    </cfRule>
    <cfRule type="cellIs" dxfId="815" priority="57" operator="equal">
      <formula>"NON"</formula>
    </cfRule>
    <cfRule type="cellIs" dxfId="814" priority="56" operator="equal">
      <formula>"Ne sait pas"</formula>
    </cfRule>
    <cfRule type="cellIs" dxfId="813" priority="55" operator="equal">
      <formula>"Non concerné"</formula>
    </cfRule>
  </conditionalFormatting>
  <conditionalFormatting sqref="D115">
    <cfRule type="cellIs" dxfId="812" priority="53" operator="equal">
      <formula>"NON"</formula>
    </cfRule>
    <cfRule type="cellIs" dxfId="811" priority="54" operator="equal">
      <formula>"OUI"</formula>
    </cfRule>
    <cfRule type="cellIs" dxfId="810" priority="51" operator="equal">
      <formula>"Non concerné"</formula>
    </cfRule>
    <cfRule type="cellIs" dxfId="809" priority="52" operator="equal">
      <formula>"Ne sait pas"</formula>
    </cfRule>
  </conditionalFormatting>
  <conditionalFormatting sqref="D118:D120">
    <cfRule type="cellIs" dxfId="808" priority="50" operator="equal">
      <formula>"OUI"</formula>
    </cfRule>
    <cfRule type="cellIs" dxfId="807" priority="49" operator="equal">
      <formula>"NON"</formula>
    </cfRule>
    <cfRule type="cellIs" dxfId="806" priority="48" operator="equal">
      <formula>"Ne sait pas"</formula>
    </cfRule>
    <cfRule type="cellIs" dxfId="805" priority="47" operator="equal">
      <formula>"Non concerné"</formula>
    </cfRule>
  </conditionalFormatting>
  <conditionalFormatting sqref="D13:I18">
    <cfRule type="expression" dxfId="804" priority="172">
      <formula>$P13="non_prescrit"</formula>
    </cfRule>
  </conditionalFormatting>
  <conditionalFormatting sqref="D21:I26">
    <cfRule type="expression" dxfId="803" priority="168">
      <formula>$P21="non_prescrit"</formula>
    </cfRule>
  </conditionalFormatting>
  <conditionalFormatting sqref="D29:I35">
    <cfRule type="expression" dxfId="802" priority="160">
      <formula>$P29="non_prescrit"</formula>
    </cfRule>
  </conditionalFormatting>
  <conditionalFormatting sqref="D38:I40">
    <cfRule type="expression" dxfId="801" priority="157">
      <formula>$P38="non_prescrit"</formula>
    </cfRule>
  </conditionalFormatting>
  <conditionalFormatting sqref="D43:I44">
    <cfRule type="expression" dxfId="800" priority="144">
      <formula>$P43="non_prescrit"</formula>
    </cfRule>
  </conditionalFormatting>
  <conditionalFormatting sqref="D47:I49">
    <cfRule type="expression" dxfId="799" priority="136">
      <formula>$P47="non_prescrit"</formula>
    </cfRule>
  </conditionalFormatting>
  <conditionalFormatting sqref="D52:I53">
    <cfRule type="expression" dxfId="798" priority="128">
      <formula>$P52="non_prescrit"</formula>
    </cfRule>
  </conditionalFormatting>
  <conditionalFormatting sqref="D56:I57">
    <cfRule type="expression" dxfId="797" priority="120">
      <formula>$P56="non_prescrit"</formula>
    </cfRule>
  </conditionalFormatting>
  <conditionalFormatting sqref="D60:I61">
    <cfRule type="expression" dxfId="796" priority="112">
      <formula>$P60="non_prescrit"</formula>
    </cfRule>
  </conditionalFormatting>
  <conditionalFormatting sqref="D65:I67">
    <cfRule type="expression" dxfId="795" priority="104">
      <formula>$P65="non_prescrit"</formula>
    </cfRule>
  </conditionalFormatting>
  <conditionalFormatting sqref="D70:I70">
    <cfRule type="expression" dxfId="794" priority="96">
      <formula>$P70="non_prescrit"</formula>
    </cfRule>
  </conditionalFormatting>
  <conditionalFormatting sqref="D73:I74">
    <cfRule type="expression" dxfId="793" priority="88">
      <formula>$P73="non_prescrit"</formula>
    </cfRule>
  </conditionalFormatting>
  <conditionalFormatting sqref="E13:F18">
    <cfRule type="expression" dxfId="792" priority="171">
      <formula>$Q13="pas_modification"</formula>
    </cfRule>
  </conditionalFormatting>
  <conditionalFormatting sqref="E21:F26">
    <cfRule type="expression" dxfId="791" priority="167">
      <formula>$Q21="pas_modification"</formula>
    </cfRule>
  </conditionalFormatting>
  <conditionalFormatting sqref="E29:F35">
    <cfRule type="expression" dxfId="790" priority="159">
      <formula>$Q29="pas_modification"</formula>
    </cfRule>
  </conditionalFormatting>
  <conditionalFormatting sqref="E38:F40">
    <cfRule type="expression" dxfId="789" priority="151">
      <formula>$Q38="pas_modification"</formula>
    </cfRule>
  </conditionalFormatting>
  <conditionalFormatting sqref="E43:F44">
    <cfRule type="expression" dxfId="788" priority="143">
      <formula>$Q43="pas_modification"</formula>
    </cfRule>
  </conditionalFormatting>
  <conditionalFormatting sqref="E47:F49">
    <cfRule type="expression" dxfId="787" priority="135">
      <formula>$Q47="pas_modification"</formula>
    </cfRule>
  </conditionalFormatting>
  <conditionalFormatting sqref="E52:F53">
    <cfRule type="expression" dxfId="786" priority="127">
      <formula>$Q52="pas_modification"</formula>
    </cfRule>
  </conditionalFormatting>
  <conditionalFormatting sqref="E56:F57">
    <cfRule type="expression" dxfId="785" priority="119">
      <formula>$Q56="pas_modification"</formula>
    </cfRule>
  </conditionalFormatting>
  <conditionalFormatting sqref="E60:F61">
    <cfRule type="expression" dxfId="784" priority="111">
      <formula>$Q60="pas_modification"</formula>
    </cfRule>
  </conditionalFormatting>
  <conditionalFormatting sqref="E65:F67">
    <cfRule type="expression" dxfId="783" priority="103">
      <formula>$Q65="pas_modification"</formula>
    </cfRule>
  </conditionalFormatting>
  <conditionalFormatting sqref="E70:F70">
    <cfRule type="expression" dxfId="782" priority="95">
      <formula>$Q70="pas_modification"</formula>
    </cfRule>
  </conditionalFormatting>
  <conditionalFormatting sqref="E73:F74">
    <cfRule type="expression" dxfId="781" priority="87">
      <formula>$Q73="pas_modification"</formula>
    </cfRule>
  </conditionalFormatting>
  <conditionalFormatting sqref="E7:G7">
    <cfRule type="cellIs" dxfId="780" priority="1" operator="equal">
      <formula>"ERREUR : nombre médicaments prescrits &gt; nb MIPA"</formula>
    </cfRule>
  </conditionalFormatting>
  <conditionalFormatting sqref="E84:I89">
    <cfRule type="expression" dxfId="779" priority="32">
      <formula>$P84="non_omi"</formula>
    </cfRule>
  </conditionalFormatting>
  <conditionalFormatting sqref="E92:I92">
    <cfRule type="expression" dxfId="778" priority="36">
      <formula>$P92="non_omi"</formula>
    </cfRule>
  </conditionalFormatting>
  <conditionalFormatting sqref="E95:I96">
    <cfRule type="expression" dxfId="777" priority="28">
      <formula>$P95="non_omi"</formula>
    </cfRule>
  </conditionalFormatting>
  <conditionalFormatting sqref="E99:I99">
    <cfRule type="expression" dxfId="776" priority="24">
      <formula>$P99="non_omi"</formula>
    </cfRule>
  </conditionalFormatting>
  <conditionalFormatting sqref="E102:I103">
    <cfRule type="expression" dxfId="775" priority="20">
      <formula>$P102="non_omi"</formula>
    </cfRule>
  </conditionalFormatting>
  <conditionalFormatting sqref="E106:I109">
    <cfRule type="expression" dxfId="774" priority="16">
      <formula>$P106="non_omi"</formula>
    </cfRule>
  </conditionalFormatting>
  <conditionalFormatting sqref="E112:I112">
    <cfRule type="expression" dxfId="773" priority="12">
      <formula>$P112="non_omi"</formula>
    </cfRule>
  </conditionalFormatting>
  <conditionalFormatting sqref="E115:I115">
    <cfRule type="expression" dxfId="772" priority="8">
      <formula>$P115="non_omi"</formula>
    </cfRule>
  </conditionalFormatting>
  <conditionalFormatting sqref="E118:I120">
    <cfRule type="expression" dxfId="771" priority="4">
      <formula>$P118="non_omi"</formula>
    </cfRule>
  </conditionalFormatting>
  <conditionalFormatting sqref="G13:G18">
    <cfRule type="expression" dxfId="770" priority="170">
      <formula>$R13="pas_justification"</formula>
    </cfRule>
  </conditionalFormatting>
  <conditionalFormatting sqref="G21:G26">
    <cfRule type="expression" dxfId="769" priority="166">
      <formula>$R21="pas_justification"</formula>
    </cfRule>
  </conditionalFormatting>
  <conditionalFormatting sqref="G29:G35">
    <cfRule type="expression" dxfId="768" priority="158">
      <formula>$R29="pas_justification"</formula>
    </cfRule>
  </conditionalFormatting>
  <conditionalFormatting sqref="G38:G40">
    <cfRule type="expression" dxfId="767" priority="150">
      <formula>$R38="pas_justification"</formula>
    </cfRule>
  </conditionalFormatting>
  <conditionalFormatting sqref="G43:G44">
    <cfRule type="expression" dxfId="766" priority="142">
      <formula>$R43="pas_justification"</formula>
    </cfRule>
  </conditionalFormatting>
  <conditionalFormatting sqref="G47:G49">
    <cfRule type="expression" dxfId="765" priority="134">
      <formula>$R47="pas_justification"</formula>
    </cfRule>
  </conditionalFormatting>
  <conditionalFormatting sqref="G52:G53">
    <cfRule type="expression" dxfId="764" priority="126">
      <formula>$R52="pas_justification"</formula>
    </cfRule>
  </conditionalFormatting>
  <conditionalFormatting sqref="G56:G57">
    <cfRule type="expression" dxfId="763" priority="118">
      <formula>$R56="pas_justification"</formula>
    </cfRule>
  </conditionalFormatting>
  <conditionalFormatting sqref="G60:G61">
    <cfRule type="expression" dxfId="762" priority="110">
      <formula>$R60="pas_justification"</formula>
    </cfRule>
  </conditionalFormatting>
  <conditionalFormatting sqref="G65:G67">
    <cfRule type="expression" dxfId="761" priority="102">
      <formula>$R65="pas_justification"</formula>
    </cfRule>
  </conditionalFormatting>
  <conditionalFormatting sqref="G70">
    <cfRule type="expression" dxfId="760" priority="94">
      <formula>$R70="pas_justification"</formula>
    </cfRule>
  </conditionalFormatting>
  <conditionalFormatting sqref="G73:G74">
    <cfRule type="expression" dxfId="759" priority="86">
      <formula>$R73="pas_justification"</formula>
    </cfRule>
  </conditionalFormatting>
  <conditionalFormatting sqref="G84:G89">
    <cfRule type="expression" dxfId="758" priority="46">
      <formula>$Q84="pas_justification_omi"</formula>
    </cfRule>
  </conditionalFormatting>
  <conditionalFormatting sqref="G92">
    <cfRule type="expression" dxfId="757" priority="45">
      <formula>$Q92="pas_justification_omi"</formula>
    </cfRule>
  </conditionalFormatting>
  <conditionalFormatting sqref="G95:G96">
    <cfRule type="expression" dxfId="756" priority="44">
      <formula>$Q95="pas_justification_omi"</formula>
    </cfRule>
  </conditionalFormatting>
  <conditionalFormatting sqref="G99">
    <cfRule type="expression" dxfId="755" priority="43">
      <formula>$Q99="pas_justification_omi"</formula>
    </cfRule>
  </conditionalFormatting>
  <conditionalFormatting sqref="G102:G103">
    <cfRule type="expression" dxfId="754" priority="42">
      <formula>$Q102="pas_justification_omi"</formula>
    </cfRule>
  </conditionalFormatting>
  <conditionalFormatting sqref="G106:G109">
    <cfRule type="expression" dxfId="753" priority="41">
      <formula>$Q106="pas_justification_omi"</formula>
    </cfRule>
  </conditionalFormatting>
  <conditionalFormatting sqref="G112">
    <cfRule type="expression" dxfId="752" priority="40">
      <formula>$Q112="pas_justification_omi"</formula>
    </cfRule>
  </conditionalFormatting>
  <conditionalFormatting sqref="G115">
    <cfRule type="expression" dxfId="751" priority="39">
      <formula>$Q115="pas_justification_omi"</formula>
    </cfRule>
  </conditionalFormatting>
  <conditionalFormatting sqref="G118:G120">
    <cfRule type="expression" dxfId="750" priority="38">
      <formula>$Q118="pas_justification_omi"</formula>
    </cfRule>
  </conditionalFormatting>
  <conditionalFormatting sqref="H13:H18">
    <cfRule type="expression" dxfId="749" priority="173">
      <formula>$Q13="pas_modification"</formula>
    </cfRule>
  </conditionalFormatting>
  <conditionalFormatting sqref="H13:H40 H42:H61">
    <cfRule type="cellIs" dxfId="748" priority="84" operator="equal">
      <formula>"Refusée"</formula>
    </cfRule>
  </conditionalFormatting>
  <conditionalFormatting sqref="H13:H40 H42:H74">
    <cfRule type="cellIs" dxfId="747" priority="85" operator="equal">
      <formula>"Acceptée"</formula>
    </cfRule>
    <cfRule type="cellIs" dxfId="746" priority="83" operator="equal">
      <formula>"NSP"</formula>
    </cfRule>
  </conditionalFormatting>
  <conditionalFormatting sqref="H21:H26">
    <cfRule type="expression" dxfId="745" priority="169">
      <formula>$Q21="pas_modification"</formula>
    </cfRule>
  </conditionalFormatting>
  <conditionalFormatting sqref="H29:H35">
    <cfRule type="expression" dxfId="744" priority="161">
      <formula>$Q29="pas_modification"</formula>
    </cfRule>
  </conditionalFormatting>
  <conditionalFormatting sqref="H38:H40">
    <cfRule type="expression" dxfId="743" priority="152">
      <formula>$Q38="pas_modification"</formula>
    </cfRule>
  </conditionalFormatting>
  <conditionalFormatting sqref="H43:H44">
    <cfRule type="expression" dxfId="742" priority="145">
      <formula>$Q43="pas_modification"</formula>
    </cfRule>
  </conditionalFormatting>
  <conditionalFormatting sqref="H47:H49">
    <cfRule type="expression" dxfId="741" priority="137">
      <formula>$Q47="pas_modification"</formula>
    </cfRule>
  </conditionalFormatting>
  <conditionalFormatting sqref="H52:H53">
    <cfRule type="expression" dxfId="740" priority="129">
      <formula>$Q52="pas_modification"</formula>
    </cfRule>
  </conditionalFormatting>
  <conditionalFormatting sqref="H56:H57">
    <cfRule type="expression" dxfId="739" priority="121">
      <formula>$Q56="pas_modification"</formula>
    </cfRule>
  </conditionalFormatting>
  <conditionalFormatting sqref="H60:H61">
    <cfRule type="expression" dxfId="738" priority="113">
      <formula>$Q60="pas_modification"</formula>
    </cfRule>
  </conditionalFormatting>
  <conditionalFormatting sqref="H65:H67">
    <cfRule type="expression" dxfId="737" priority="105">
      <formula>$Q65="pas_modification"</formula>
    </cfRule>
  </conditionalFormatting>
  <conditionalFormatting sqref="H70">
    <cfRule type="expression" dxfId="736" priority="97">
      <formula>$Q70="pas_modification"</formula>
    </cfRule>
  </conditionalFormatting>
  <conditionalFormatting sqref="H73:H74">
    <cfRule type="expression" dxfId="735" priority="89">
      <formula>$Q73="pas_modification"</formula>
    </cfRule>
  </conditionalFormatting>
  <conditionalFormatting sqref="H84:H89">
    <cfRule type="cellIs" dxfId="734" priority="30" operator="equal">
      <formula>"Refusée"</formula>
    </cfRule>
    <cfRule type="cellIs" dxfId="733" priority="31" operator="equal">
      <formula>"Acceptée"</formula>
    </cfRule>
  </conditionalFormatting>
  <conditionalFormatting sqref="H92">
    <cfRule type="cellIs" dxfId="732" priority="34" operator="equal">
      <formula>"Refusée"</formula>
    </cfRule>
    <cfRule type="cellIs" dxfId="731" priority="35" operator="equal">
      <formula>"Acceptée"</formula>
    </cfRule>
  </conditionalFormatting>
  <conditionalFormatting sqref="H95:H96">
    <cfRule type="cellIs" dxfId="730" priority="26" operator="equal">
      <formula>"Refusée"</formula>
    </cfRule>
    <cfRule type="cellIs" dxfId="729" priority="27" operator="equal">
      <formula>"Acceptée"</formula>
    </cfRule>
  </conditionalFormatting>
  <conditionalFormatting sqref="H99">
    <cfRule type="cellIs" dxfId="728" priority="22" operator="equal">
      <formula>"Refusée"</formula>
    </cfRule>
    <cfRule type="cellIs" dxfId="727" priority="23" operator="equal">
      <formula>"Acceptée"</formula>
    </cfRule>
  </conditionalFormatting>
  <conditionalFormatting sqref="H102:H103">
    <cfRule type="cellIs" dxfId="726" priority="18" operator="equal">
      <formula>"Refusée"</formula>
    </cfRule>
    <cfRule type="cellIs" dxfId="725" priority="19" operator="equal">
      <formula>"Acceptée"</formula>
    </cfRule>
  </conditionalFormatting>
  <conditionalFormatting sqref="H106:H109">
    <cfRule type="cellIs" dxfId="724" priority="14" operator="equal">
      <formula>"Refusée"</formula>
    </cfRule>
    <cfRule type="cellIs" dxfId="723" priority="15" operator="equal">
      <formula>"Acceptée"</formula>
    </cfRule>
  </conditionalFormatting>
  <conditionalFormatting sqref="H112">
    <cfRule type="cellIs" dxfId="722" priority="11" operator="equal">
      <formula>"Acceptée"</formula>
    </cfRule>
    <cfRule type="cellIs" dxfId="721" priority="10" operator="equal">
      <formula>"Refusée"</formula>
    </cfRule>
  </conditionalFormatting>
  <conditionalFormatting sqref="H115">
    <cfRule type="cellIs" dxfId="720" priority="7" operator="equal">
      <formula>"Acceptée"</formula>
    </cfRule>
    <cfRule type="cellIs" dxfId="719" priority="6" operator="equal">
      <formula>"Refusée"</formula>
    </cfRule>
  </conditionalFormatting>
  <conditionalFormatting sqref="H118:H120">
    <cfRule type="cellIs" dxfId="718" priority="3" operator="equal">
      <formula>"Acceptée"</formula>
    </cfRule>
    <cfRule type="cellIs" dxfId="717" priority="2" operator="equal">
      <formula>"Refusée"</formula>
    </cfRule>
  </conditionalFormatting>
  <conditionalFormatting sqref="H84:I89">
    <cfRule type="expression" dxfId="716" priority="33">
      <formula>$R84="pas_proposition_omi"</formula>
    </cfRule>
  </conditionalFormatting>
  <conditionalFormatting sqref="H92:I92">
    <cfRule type="expression" dxfId="715" priority="37">
      <formula>$R92="pas_proposition_omi"</formula>
    </cfRule>
  </conditionalFormatting>
  <conditionalFormatting sqref="H95:I96">
    <cfRule type="expression" dxfId="714" priority="29">
      <formula>$R95="pas_proposition_omi"</formula>
    </cfRule>
  </conditionalFormatting>
  <conditionalFormatting sqref="H99:I99">
    <cfRule type="expression" dxfId="713" priority="25">
      <formula>$R99="pas_proposition_omi"</formula>
    </cfRule>
  </conditionalFormatting>
  <conditionalFormatting sqref="H102:I103">
    <cfRule type="expression" dxfId="712" priority="21">
      <formula>$R102="pas_proposition_omi"</formula>
    </cfRule>
  </conditionalFormatting>
  <conditionalFormatting sqref="H106:I109">
    <cfRule type="expression" dxfId="711" priority="17">
      <formula>$R106="pas_proposition_omi"</formula>
    </cfRule>
  </conditionalFormatting>
  <conditionalFormatting sqref="H112:I112">
    <cfRule type="expression" dxfId="710" priority="13">
      <formula>$R112="pas_proposition_omi"</formula>
    </cfRule>
  </conditionalFormatting>
  <conditionalFormatting sqref="H115:I115">
    <cfRule type="expression" dxfId="709" priority="9">
      <formula>$R115="pas_proposition_omi"</formula>
    </cfRule>
  </conditionalFormatting>
  <conditionalFormatting sqref="H118:I120">
    <cfRule type="expression" dxfId="708" priority="5">
      <formula>$R118="pas_proposition_omi"</formula>
    </cfRule>
  </conditionalFormatting>
  <dataValidations disablePrompts="1"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DBE34984-E326-4070-B034-7F71195780AF}">
      <formula1>64</formula1>
      <formula2>150</formula2>
    </dataValidation>
    <dataValidation type="list" allowBlank="1" showInputMessage="1" showErrorMessage="1" sqref="D13" xr:uid="{9BCD9A28-7E79-4B4D-ADC5-D4B48E7AEF51}">
      <formula1>INDIRECT($P$13)</formula1>
    </dataValidation>
    <dataValidation type="list" allowBlank="1" showInputMessage="1" showErrorMessage="1" sqref="E13" xr:uid="{948C7908-CCA6-4B31-B503-9992BB3B77FD}">
      <formula1>INDIRECT($Q$13)</formula1>
    </dataValidation>
    <dataValidation type="list" allowBlank="1" showInputMessage="1" showErrorMessage="1" sqref="G13" xr:uid="{B2EB9391-BFCE-4093-8761-780D4CFE6351}">
      <formula1>INDIRECT($R$13)</formula1>
    </dataValidation>
    <dataValidation type="list" allowBlank="1" showInputMessage="1" showErrorMessage="1" sqref="H13" xr:uid="{4555BB9F-F7DA-4A01-B0D9-FCEA618C39FA}">
      <formula1>INDIRECT($S$13)</formula1>
    </dataValidation>
    <dataValidation type="whole" allowBlank="1" showInputMessage="1" showErrorMessage="1" errorTitle="Chiffre uniquement" error="Saisir une valeur en chiffre/nombre (pas de texte)" sqref="G4 G6" xr:uid="{3E356BDD-C3D1-42FF-B2BD-9303C7A0240F}">
      <formula1>0</formula1>
      <formula2>100</formula2>
    </dataValidation>
    <dataValidation type="textLength" allowBlank="1" showInputMessage="1" showErrorMessage="1" sqref="G5" xr:uid="{79B87B82-4481-462F-934F-3234C74BA44C}">
      <formula1>0</formula1>
      <formula2>0</formula2>
    </dataValidation>
    <dataValidation type="list" allowBlank="1" showInputMessage="1" showErrorMessage="1" sqref="D21" xr:uid="{275AB6F3-1763-420E-AB07-D3DABE5F9079}">
      <formula1>INDIRECT($P$21)</formula1>
    </dataValidation>
    <dataValidation type="list" allowBlank="1" showInputMessage="1" showErrorMessage="1" sqref="E21" xr:uid="{43500DC1-C422-42C9-BAD0-7DF7FE887248}">
      <formula1>INDIRECT($Q$21)</formula1>
    </dataValidation>
    <dataValidation type="list" allowBlank="1" showInputMessage="1" showErrorMessage="1" sqref="G21" xr:uid="{57409101-4F79-4B66-9766-77C3A3D91B30}">
      <formula1>INDIRECT($R$21)</formula1>
    </dataValidation>
    <dataValidation type="list" allowBlank="1" showInputMessage="1" showErrorMessage="1" sqref="H21" xr:uid="{7C169418-2044-4EF9-84B5-971353DC0165}">
      <formula1>INDIRECT($S$21)</formula1>
    </dataValidation>
    <dataValidation type="list" allowBlank="1" showInputMessage="1" showErrorMessage="1" sqref="D22" xr:uid="{92E0D844-4F0A-40B2-80E5-3764DD028D26}">
      <formula1>INDIRECT($P$22)</formula1>
    </dataValidation>
    <dataValidation type="list" allowBlank="1" showInputMessage="1" showErrorMessage="1" sqref="E22" xr:uid="{0E68E14B-35CA-447F-8452-F4AFD3BF89A3}">
      <formula1>INDIRECT($Q$22)</formula1>
    </dataValidation>
    <dataValidation type="list" allowBlank="1" showInputMessage="1" showErrorMessage="1" sqref="G22" xr:uid="{3AD9804A-E41D-405E-A069-96842F91F237}">
      <formula1>INDIRECT($R$22)</formula1>
    </dataValidation>
    <dataValidation type="list" allowBlank="1" showInputMessage="1" showErrorMessage="1" sqref="H22" xr:uid="{40ECE6D7-48D8-438D-9001-50D52435F456}">
      <formula1>INDIRECT($S$22)</formula1>
    </dataValidation>
    <dataValidation type="list" allowBlank="1" showInputMessage="1" showErrorMessage="1" sqref="D23" xr:uid="{E1E47D6D-57B6-4E29-BE47-1B58D5E97224}">
      <formula1>INDIRECT($P$23)</formula1>
    </dataValidation>
    <dataValidation type="list" allowBlank="1" showInputMessage="1" showErrorMessage="1" sqref="E23" xr:uid="{74A70259-4C31-45F7-9C3C-2A4F6DC101D3}">
      <formula1>INDIRECT($Q$23)</formula1>
    </dataValidation>
    <dataValidation type="list" allowBlank="1" showInputMessage="1" showErrorMessage="1" sqref="G23" xr:uid="{31380DF7-3046-4BAE-BBCB-63A078E7F5A5}">
      <formula1>INDIRECT($R$23)</formula1>
    </dataValidation>
    <dataValidation type="list" allowBlank="1" showInputMessage="1" showErrorMessage="1" sqref="H23" xr:uid="{79517930-4664-417A-B1FD-2BCAADB4CEE0}">
      <formula1>INDIRECT($S$23)</formula1>
    </dataValidation>
    <dataValidation type="list" allowBlank="1" showInputMessage="1" showErrorMessage="1" sqref="D24" xr:uid="{71D6C6C2-6A73-484C-8191-418184C0B039}">
      <formula1>INDIRECT($P$24)</formula1>
    </dataValidation>
    <dataValidation type="list" allowBlank="1" showInputMessage="1" showErrorMessage="1" sqref="E24" xr:uid="{414B7881-18D8-4A31-8048-899E7083F01F}">
      <formula1>INDIRECT($Q$24)</formula1>
    </dataValidation>
    <dataValidation type="list" allowBlank="1" showInputMessage="1" showErrorMessage="1" sqref="G24" xr:uid="{D7A2F32C-8A48-49C9-8F80-CD0FAFFFC03C}">
      <formula1>INDIRECT($R$24)</formula1>
    </dataValidation>
    <dataValidation type="list" allowBlank="1" showInputMessage="1" showErrorMessage="1" sqref="H24" xr:uid="{E6D53A6B-64BE-42E0-907A-CCD4BF0EDF84}">
      <formula1>INDIRECT($S$24)</formula1>
    </dataValidation>
    <dataValidation type="list" allowBlank="1" showInputMessage="1" showErrorMessage="1" sqref="D25" xr:uid="{B9DDB9C0-4034-48BA-9768-481DB6245095}">
      <formula1>INDIRECT($P$25)</formula1>
    </dataValidation>
    <dataValidation type="list" allowBlank="1" showInputMessage="1" showErrorMessage="1" sqref="E25" xr:uid="{B02EE747-7795-4B7A-B234-4BA69814245A}">
      <formula1>INDIRECT($Q$25)</formula1>
    </dataValidation>
    <dataValidation type="list" allowBlank="1" showInputMessage="1" showErrorMessage="1" sqref="G25" xr:uid="{612EA492-433F-443E-8020-64BEE9B526E7}">
      <formula1>INDIRECT($R$25)</formula1>
    </dataValidation>
    <dataValidation type="list" allowBlank="1" showInputMessage="1" showErrorMessage="1" sqref="H25" xr:uid="{DAB441FF-BE00-4309-B2E9-D791DAE6C1BD}">
      <formula1>INDIRECT($S$25)</formula1>
    </dataValidation>
    <dataValidation type="list" allowBlank="1" showInputMessage="1" showErrorMessage="1" sqref="D26" xr:uid="{6CE9DE00-1784-47FA-ADF1-C9E04F292F35}">
      <formula1>INDIRECT($P$26)</formula1>
    </dataValidation>
    <dataValidation type="list" allowBlank="1" showInputMessage="1" showErrorMessage="1" sqref="E26" xr:uid="{4A1EFF6E-9CAE-4EEB-92DF-890812772D10}">
      <formula1>INDIRECT($Q$26)</formula1>
    </dataValidation>
    <dataValidation type="list" allowBlank="1" showInputMessage="1" showErrorMessage="1" sqref="G26" xr:uid="{D64449A0-379D-429E-BEDC-9618DD52F986}">
      <formula1>INDIRECT($R$26)</formula1>
    </dataValidation>
    <dataValidation type="list" allowBlank="1" showInputMessage="1" showErrorMessage="1" sqref="H26" xr:uid="{A71A132E-EF64-418F-BA5F-2D1B75CAC7F4}">
      <formula1>INDIRECT($S$26)</formula1>
    </dataValidation>
    <dataValidation type="list" allowBlank="1" showInputMessage="1" showErrorMessage="1" sqref="D29" xr:uid="{AF73BDA4-8EC2-4BE8-A40E-A410F93200D2}">
      <formula1>INDIRECT($P$29)</formula1>
    </dataValidation>
    <dataValidation type="list" allowBlank="1" showInputMessage="1" showErrorMessage="1" sqref="E29" xr:uid="{236CB979-CD5A-452A-999E-A33AF93C8A91}">
      <formula1>INDIRECT($Q$29)</formula1>
    </dataValidation>
    <dataValidation type="list" allowBlank="1" showInputMessage="1" showErrorMessage="1" sqref="G29" xr:uid="{2F680C30-756D-4864-9E92-A0D79E5D4C5C}">
      <formula1>INDIRECT($R$29)</formula1>
    </dataValidation>
    <dataValidation type="list" allowBlank="1" showInputMessage="1" showErrorMessage="1" sqref="H29" xr:uid="{E4E13DFA-B279-4A50-A42B-C1770A50E6B5}">
      <formula1>INDIRECT($S$29)</formula1>
    </dataValidation>
    <dataValidation type="list" allowBlank="1" showInputMessage="1" showErrorMessage="1" sqref="D30" xr:uid="{E0006957-371A-46CE-ADB9-F2E11C45837A}">
      <formula1>INDIRECT($P$30)</formula1>
    </dataValidation>
    <dataValidation type="list" allowBlank="1" showInputMessage="1" showErrorMessage="1" sqref="E30" xr:uid="{A7B9BCCB-6307-4ADF-B2A6-C9F5202F971A}">
      <formula1>INDIRECT($Q$30)</formula1>
    </dataValidation>
    <dataValidation type="list" allowBlank="1" showInputMessage="1" showErrorMessage="1" sqref="G30" xr:uid="{5EB21D33-5473-4508-9E4B-815FE5414B22}">
      <formula1>INDIRECT($R$30)</formula1>
    </dataValidation>
    <dataValidation type="list" allowBlank="1" showInputMessage="1" showErrorMessage="1" sqref="H30" xr:uid="{C4CE620C-EAB6-4BBF-BE63-82DDB15E967B}">
      <formula1>INDIRECT($S$30)</formula1>
    </dataValidation>
    <dataValidation type="list" allowBlank="1" showInputMessage="1" showErrorMessage="1" sqref="D31" xr:uid="{6E4FA56D-2308-4370-B9A2-E75BFDD7EB16}">
      <formula1>INDIRECT($P$31)</formula1>
    </dataValidation>
    <dataValidation type="list" allowBlank="1" showInputMessage="1" showErrorMessage="1" sqref="E31" xr:uid="{F4695293-30E0-4B1F-9AE8-4889A925C64F}">
      <formula1>INDIRECT($Q$31)</formula1>
    </dataValidation>
    <dataValidation type="list" allowBlank="1" showInputMessage="1" showErrorMessage="1" sqref="G31" xr:uid="{5ED87CEC-BC25-4437-A383-D34F394C78EE}">
      <formula1>INDIRECT($R$31)</formula1>
    </dataValidation>
    <dataValidation type="list" allowBlank="1" showInputMessage="1" showErrorMessage="1" sqref="H31" xr:uid="{32B8CE09-F9CF-4FBC-8250-9A6D3DF07F23}">
      <formula1>INDIRECT($S$31)</formula1>
    </dataValidation>
    <dataValidation type="list" allowBlank="1" showInputMessage="1" showErrorMessage="1" sqref="D32" xr:uid="{5A8B8639-ECF3-4CFF-AA45-FBFC38300A9B}">
      <formula1>INDIRECT($P$32)</formula1>
    </dataValidation>
    <dataValidation type="list" allowBlank="1" showInputMessage="1" showErrorMessage="1" sqref="E32" xr:uid="{65A6C7A0-E1F6-431E-BADA-02F871CE0D12}">
      <formula1>INDIRECT($Q$32)</formula1>
    </dataValidation>
    <dataValidation type="list" allowBlank="1" showInputMessage="1" showErrorMessage="1" sqref="G32" xr:uid="{0B74B79D-F4BF-4C89-AC4D-89F83AAF0F74}">
      <formula1>INDIRECT($R$32)</formula1>
    </dataValidation>
    <dataValidation type="list" allowBlank="1" showInputMessage="1" showErrorMessage="1" sqref="H32" xr:uid="{7EB6B697-ABBC-406D-9223-4C73EAA21A5E}">
      <formula1>INDIRECT($S$32)</formula1>
    </dataValidation>
    <dataValidation type="list" allowBlank="1" showInputMessage="1" showErrorMessage="1" sqref="D33" xr:uid="{24A1E03D-05E4-486D-9C3F-02ABFA2BDD5A}">
      <formula1>INDIRECT($P$33)</formula1>
    </dataValidation>
    <dataValidation type="list" allowBlank="1" showInputMessage="1" showErrorMessage="1" sqref="E33" xr:uid="{0DC7208B-2373-4B25-8784-FA5274D06565}">
      <formula1>INDIRECT($Q$33)</formula1>
    </dataValidation>
    <dataValidation type="list" allowBlank="1" showInputMessage="1" showErrorMessage="1" sqref="G33" xr:uid="{57A6726C-F347-4826-B51F-79463A25D9BF}">
      <formula1>INDIRECT($R$33)</formula1>
    </dataValidation>
    <dataValidation type="list" allowBlank="1" showInputMessage="1" showErrorMessage="1" sqref="H33" xr:uid="{760110C3-8C0E-45E9-B92D-323BD9B63CA8}">
      <formula1>INDIRECT($S$33)</formula1>
    </dataValidation>
    <dataValidation type="list" allowBlank="1" showInputMessage="1" showErrorMessage="1" sqref="D34" xr:uid="{BCBBFBAD-3836-4CFB-BD03-A2998F6C6449}">
      <formula1>INDIRECT($P$34)</formula1>
    </dataValidation>
    <dataValidation type="list" allowBlank="1" showInputMessage="1" showErrorMessage="1" sqref="E34" xr:uid="{0DD97A33-CF1C-4018-9624-8C57194450B2}">
      <formula1>INDIRECT($Q$34)</formula1>
    </dataValidation>
    <dataValidation type="list" allowBlank="1" showInputMessage="1" showErrorMessage="1" sqref="G34" xr:uid="{086D3C3D-13E4-429C-833C-B92B4F7BB011}">
      <formula1>INDIRECT($R$34)</formula1>
    </dataValidation>
    <dataValidation type="list" allowBlank="1" showInputMessage="1" showErrorMessage="1" sqref="H34" xr:uid="{B19684C8-783D-4845-BFCC-D3CAA3574253}">
      <formula1>INDIRECT($S$34)</formula1>
    </dataValidation>
    <dataValidation type="list" allowBlank="1" showInputMessage="1" showErrorMessage="1" sqref="D35" xr:uid="{FC3CA9E0-DB75-4265-8A4A-2FBCF53BB0B8}">
      <formula1>INDIRECT($P$35)</formula1>
    </dataValidation>
    <dataValidation type="list" allowBlank="1" showInputMessage="1" showErrorMessage="1" sqref="E35" xr:uid="{62419AA1-1E38-4486-943D-C8B597047655}">
      <formula1>INDIRECT($Q$35)</formula1>
    </dataValidation>
    <dataValidation type="list" allowBlank="1" showInputMessage="1" showErrorMessage="1" sqref="G35" xr:uid="{48CD7929-302B-48B1-ABEE-BCC07EB97309}">
      <formula1>INDIRECT($R$35)</formula1>
    </dataValidation>
    <dataValidation type="list" allowBlank="1" showInputMessage="1" showErrorMessage="1" sqref="H35" xr:uid="{5F9723B5-F315-4026-87C7-E7FFE6197DB4}">
      <formula1>INDIRECT($S$35)</formula1>
    </dataValidation>
    <dataValidation type="list" allowBlank="1" showInputMessage="1" showErrorMessage="1" sqref="D38" xr:uid="{6E986A8B-DC9B-48AF-9520-60078F9F468F}">
      <formula1>INDIRECT($P$38)</formula1>
    </dataValidation>
    <dataValidation type="list" allowBlank="1" showInputMessage="1" showErrorMessage="1" sqref="E38" xr:uid="{1DCB9E27-0E63-48E1-B3D4-C8C51CBCC4CE}">
      <formula1>INDIRECT($Q$38)</formula1>
    </dataValidation>
    <dataValidation type="list" allowBlank="1" showInputMessage="1" showErrorMessage="1" sqref="G38" xr:uid="{65A9275D-65E4-41B5-9988-1B40ECAC5343}">
      <formula1>INDIRECT($R$38)</formula1>
    </dataValidation>
    <dataValidation type="list" allowBlank="1" showInputMessage="1" showErrorMessage="1" sqref="H38" xr:uid="{F140F5B9-4358-4D73-91EB-BC37D60296A3}">
      <formula1>INDIRECT($S$38)</formula1>
    </dataValidation>
    <dataValidation type="list" allowBlank="1" showInputMessage="1" showErrorMessage="1" sqref="D39" xr:uid="{33EA2105-7117-47DE-B3DE-B9E58AD4FD4D}">
      <formula1>INDIRECT($P$39)</formula1>
    </dataValidation>
    <dataValidation type="list" allowBlank="1" showInputMessage="1" showErrorMessage="1" sqref="E39" xr:uid="{21BE9278-3BE2-492A-AAE2-6D0F215B2493}">
      <formula1>INDIRECT($Q$39)</formula1>
    </dataValidation>
    <dataValidation type="list" allowBlank="1" showInputMessage="1" showErrorMessage="1" sqref="G39" xr:uid="{C6051470-0E93-40F4-AABF-061FD6A063A7}">
      <formula1>INDIRECT($R$39)</formula1>
    </dataValidation>
    <dataValidation type="list" allowBlank="1" showInputMessage="1" showErrorMessage="1" sqref="H39" xr:uid="{F1223981-D973-4290-A127-9927EC49DD8B}">
      <formula1>INDIRECT($S$39)</formula1>
    </dataValidation>
    <dataValidation type="list" allowBlank="1" showInputMessage="1" showErrorMessage="1" sqref="D40" xr:uid="{10B8229F-2813-4E0E-936C-246A0AD0E5AB}">
      <formula1>INDIRECT($P$40)</formula1>
    </dataValidation>
    <dataValidation type="list" allowBlank="1" showInputMessage="1" showErrorMessage="1" sqref="E40" xr:uid="{FBB969F9-5E40-498C-A16E-323796009E4C}">
      <formula1>INDIRECT($Q$40)</formula1>
    </dataValidation>
    <dataValidation type="list" allowBlank="1" showInputMessage="1" showErrorMessage="1" sqref="G40" xr:uid="{3EC817EB-B4EB-4BF9-8EC1-234D8590B447}">
      <formula1>INDIRECT($R$40)</formula1>
    </dataValidation>
    <dataValidation type="list" allowBlank="1" showInputMessage="1" showErrorMessage="1" sqref="H40" xr:uid="{0563EC7E-18C0-47EA-B7B1-38DA447E7D96}">
      <formula1>INDIRECT($S$40)</formula1>
    </dataValidation>
    <dataValidation type="list" allowBlank="1" showInputMessage="1" showErrorMessage="1" sqref="D43" xr:uid="{3A2123E2-B9BD-4726-913E-A543E8D68891}">
      <formula1>INDIRECT($P$43)</formula1>
    </dataValidation>
    <dataValidation type="list" allowBlank="1" showInputMessage="1" showErrorMessage="1" sqref="E43" xr:uid="{49508F3C-D06A-4858-984C-E25A705C1CE0}">
      <formula1>INDIRECT($Q$43)</formula1>
    </dataValidation>
    <dataValidation type="list" allowBlank="1" showInputMessage="1" showErrorMessage="1" sqref="G43" xr:uid="{FE997515-F057-457E-9CC5-82F4E5DC59A9}">
      <formula1>INDIRECT($R$43)</formula1>
    </dataValidation>
    <dataValidation type="list" allowBlank="1" showInputMessage="1" showErrorMessage="1" sqref="H43" xr:uid="{EE425632-3CA6-4386-A933-8C2D76413C2F}">
      <formula1>INDIRECT($S$43)</formula1>
    </dataValidation>
    <dataValidation type="list" allowBlank="1" showInputMessage="1" showErrorMessage="1" sqref="D44" xr:uid="{409BE498-EC46-45E9-AD0F-009B9E092717}">
      <formula1>INDIRECT($P$44)</formula1>
    </dataValidation>
    <dataValidation type="list" allowBlank="1" showInputMessage="1" showErrorMessage="1" sqref="E44" xr:uid="{5D37BEA0-DFF7-45C8-8E55-A0A195F476C1}">
      <formula1>INDIRECT($Q$44)</formula1>
    </dataValidation>
    <dataValidation type="list" allowBlank="1" showInputMessage="1" showErrorMessage="1" sqref="G44" xr:uid="{0776924F-A5A0-44F3-8AB2-DF85A619133E}">
      <formula1>INDIRECT($R$44)</formula1>
    </dataValidation>
    <dataValidation type="list" allowBlank="1" showInputMessage="1" showErrorMessage="1" sqref="H44" xr:uid="{D5265F53-9F64-437A-92D7-C6FEF649A746}">
      <formula1>INDIRECT($S$44)</formula1>
    </dataValidation>
    <dataValidation type="list" allowBlank="1" showInputMessage="1" showErrorMessage="1" sqref="D47" xr:uid="{8FC04DA6-4BAB-4D3F-9197-026AB69DABF9}">
      <formula1>INDIRECT($P$47)</formula1>
    </dataValidation>
    <dataValidation type="list" allowBlank="1" showInputMessage="1" showErrorMessage="1" sqref="E47" xr:uid="{52BB9EDC-57AB-45E3-B088-1CB23BD72EF8}">
      <formula1>INDIRECT($Q$47)</formula1>
    </dataValidation>
    <dataValidation type="list" allowBlank="1" showInputMessage="1" showErrorMessage="1" sqref="G47" xr:uid="{F75F107D-7A1B-4E33-94A5-2A52CFA26EA1}">
      <formula1>INDIRECT($R$47)</formula1>
    </dataValidation>
    <dataValidation type="list" allowBlank="1" showInputMessage="1" showErrorMessage="1" sqref="H47" xr:uid="{EAAB9BF8-490B-4791-B149-F2B69A2F3677}">
      <formula1>INDIRECT($S$47)</formula1>
    </dataValidation>
    <dataValidation type="list" allowBlank="1" showInputMessage="1" showErrorMessage="1" sqref="D48" xr:uid="{CB55FDBD-5261-4A23-9C16-AF52DC805271}">
      <formula1>INDIRECT($P$48)</formula1>
    </dataValidation>
    <dataValidation type="list" allowBlank="1" showInputMessage="1" showErrorMessage="1" sqref="E48" xr:uid="{DDD25E3D-D652-4697-927E-AFA0D2A1A6FF}">
      <formula1>INDIRECT($Q$48)</formula1>
    </dataValidation>
    <dataValidation type="list" allowBlank="1" showInputMessage="1" showErrorMessage="1" sqref="G48" xr:uid="{D9C3C805-5A75-4E1C-8775-36A554A1552D}">
      <formula1>INDIRECT($R$48)</formula1>
    </dataValidation>
    <dataValidation type="list" allowBlank="1" showInputMessage="1" showErrorMessage="1" sqref="H48" xr:uid="{108E359D-D834-44FF-BBB7-304A8D4C5DAC}">
      <formula1>INDIRECT($S$48)</formula1>
    </dataValidation>
    <dataValidation type="list" allowBlank="1" showInputMessage="1" showErrorMessage="1" sqref="D49" xr:uid="{5FA2FB45-538D-44EF-AA25-6025FC88257C}">
      <formula1>INDIRECT($P$49)</formula1>
    </dataValidation>
    <dataValidation type="list" allowBlank="1" showInputMessage="1" showErrorMessage="1" sqref="E49" xr:uid="{386A6422-CBDD-4138-81CF-14CD8A3CAC0C}">
      <formula1>INDIRECT($Q$49)</formula1>
    </dataValidation>
    <dataValidation type="list" allowBlank="1" showInputMessage="1" showErrorMessage="1" sqref="G49" xr:uid="{08A20009-4F31-42F3-891C-474C17B09125}">
      <formula1>INDIRECT($R$49)</formula1>
    </dataValidation>
    <dataValidation type="list" allowBlank="1" showInputMessage="1" showErrorMessage="1" sqref="H49" xr:uid="{75FC355D-99DA-47CB-B8DE-2A3DEEE3F850}">
      <formula1>INDIRECT($S$49)</formula1>
    </dataValidation>
    <dataValidation type="list" allowBlank="1" showInputMessage="1" showErrorMessage="1" sqref="D52" xr:uid="{8F565104-A327-41D0-9630-B17E89B62D1B}">
      <formula1>INDIRECT($P$52)</formula1>
    </dataValidation>
    <dataValidation type="list" allowBlank="1" showInputMessage="1" showErrorMessage="1" sqref="E52" xr:uid="{5B86CF1A-C789-4BCD-8BDD-09F65753CFDF}">
      <formula1>INDIRECT($Q$52)</formula1>
    </dataValidation>
    <dataValidation type="list" allowBlank="1" showInputMessage="1" showErrorMessage="1" sqref="G52" xr:uid="{32714829-F528-4AB1-A7A1-2D7BFA4DAA0D}">
      <formula1>INDIRECT($R$52)</formula1>
    </dataValidation>
    <dataValidation type="list" allowBlank="1" showInputMessage="1" showErrorMessage="1" sqref="H52" xr:uid="{8E8C1A90-B08E-4859-AAC2-8CD23492728D}">
      <formula1>INDIRECT($S$52)</formula1>
    </dataValidation>
    <dataValidation type="list" allowBlank="1" showInputMessage="1" showErrorMessage="1" sqref="D53" xr:uid="{5C3BE51B-0771-42F4-826B-0A517A43267B}">
      <formula1>INDIRECT($P$53)</formula1>
    </dataValidation>
    <dataValidation type="list" allowBlank="1" showInputMessage="1" showErrorMessage="1" sqref="E53" xr:uid="{AF33C199-03E6-4CA4-973B-9A7CF49AC7A9}">
      <formula1>INDIRECT($Q$53)</formula1>
    </dataValidation>
    <dataValidation type="list" allowBlank="1" showInputMessage="1" showErrorMessage="1" sqref="G53" xr:uid="{9F7CE62A-57B6-480C-825A-E55EDFE5AC6B}">
      <formula1>INDIRECT($R$53)</formula1>
    </dataValidation>
    <dataValidation type="list" allowBlank="1" showInputMessage="1" showErrorMessage="1" sqref="H53" xr:uid="{BFA289E7-4B59-47D8-9419-5577D01735A6}">
      <formula1>INDIRECT($S$53)</formula1>
    </dataValidation>
    <dataValidation type="list" allowBlank="1" showInputMessage="1" showErrorMessage="1" sqref="D56" xr:uid="{CD4CD017-0825-4EAA-9838-8725600D98DD}">
      <formula1>INDIRECT($P$56)</formula1>
    </dataValidation>
    <dataValidation type="list" allowBlank="1" showInputMessage="1" showErrorMessage="1" sqref="E56" xr:uid="{C79C0FFD-FE33-43B0-961F-10B323FD2E05}">
      <formula1>INDIRECT($Q$56)</formula1>
    </dataValidation>
    <dataValidation type="list" allowBlank="1" showInputMessage="1" showErrorMessage="1" sqref="G56" xr:uid="{0E2E5C67-745A-4FD1-9806-C159837A3EB9}">
      <formula1>INDIRECT($R$56)</formula1>
    </dataValidation>
    <dataValidation type="list" allowBlank="1" showInputMessage="1" showErrorMessage="1" sqref="H56" xr:uid="{F4260BA8-48A6-4312-B11B-9B588A9894BA}">
      <formula1>INDIRECT($S$56)</formula1>
    </dataValidation>
    <dataValidation type="list" allowBlank="1" showInputMessage="1" showErrorMessage="1" sqref="D57" xr:uid="{545863CD-73AD-46FC-9509-0161931BE37C}">
      <formula1>INDIRECT($P$57)</formula1>
    </dataValidation>
    <dataValidation type="list" allowBlank="1" showInputMessage="1" showErrorMessage="1" sqref="E57" xr:uid="{3961145B-9D70-4BC3-8E33-5C9826F0A9BE}">
      <formula1>INDIRECT($Q$57)</formula1>
    </dataValidation>
    <dataValidation type="list" allowBlank="1" showInputMessage="1" showErrorMessage="1" sqref="G57" xr:uid="{9B77ABEC-1F90-462D-A555-93601CEC1D78}">
      <formula1>INDIRECT($R$57)</formula1>
    </dataValidation>
    <dataValidation type="list" allowBlank="1" showInputMessage="1" showErrorMessage="1" sqref="H57" xr:uid="{7DEBA4B8-6E91-4938-BD49-B0F8EF7C64CB}">
      <formula1>INDIRECT($S$57)</formula1>
    </dataValidation>
    <dataValidation type="list" allowBlank="1" showInputMessage="1" showErrorMessage="1" sqref="D60" xr:uid="{28526AFC-E7B6-4A03-8B61-DB9434496F1E}">
      <formula1>INDIRECT($P$60)</formula1>
    </dataValidation>
    <dataValidation type="list" allowBlank="1" showInputMessage="1" showErrorMessage="1" sqref="E60" xr:uid="{8B49D205-26D5-4EEA-9FD9-D2ACCD105690}">
      <formula1>INDIRECT($Q$60)</formula1>
    </dataValidation>
    <dataValidation type="list" allowBlank="1" showInputMessage="1" showErrorMessage="1" sqref="G60" xr:uid="{97584741-461A-412D-8A1A-E20D3344D10F}">
      <formula1>INDIRECT($R$60)</formula1>
    </dataValidation>
    <dataValidation type="list" allowBlank="1" showInputMessage="1" showErrorMessage="1" sqref="H60" xr:uid="{12924593-E807-4BA1-AFA3-EAD81996D01F}">
      <formula1>INDIRECT($S$60)</formula1>
    </dataValidation>
    <dataValidation type="list" allowBlank="1" showInputMessage="1" showErrorMessage="1" sqref="D61" xr:uid="{AC66FA89-590C-46FE-8C0F-59DE974FCD13}">
      <formula1>INDIRECT($P$61)</formula1>
    </dataValidation>
    <dataValidation type="list" allowBlank="1" showInputMessage="1" showErrorMessage="1" sqref="E61" xr:uid="{102187EB-8054-4E70-AA0A-78024A6EB60A}">
      <formula1>INDIRECT($Q$61)</formula1>
    </dataValidation>
    <dataValidation type="list" allowBlank="1" showInputMessage="1" showErrorMessage="1" sqref="G61" xr:uid="{C8B53CDD-35B7-41FE-8A94-5C370542C650}">
      <formula1>INDIRECT($R$61)</formula1>
    </dataValidation>
    <dataValidation type="list" allowBlank="1" showInputMessage="1" showErrorMessage="1" sqref="H61" xr:uid="{938810E7-01C8-4AAD-A7F8-35C93A6074C0}">
      <formula1>INDIRECT($S$61)</formula1>
    </dataValidation>
    <dataValidation type="list" allowBlank="1" showInputMessage="1" showErrorMessage="1" sqref="D65" xr:uid="{4AC50B23-2885-4C4D-831F-53A0D800173E}">
      <formula1>INDIRECT($P$65)</formula1>
    </dataValidation>
    <dataValidation type="list" allowBlank="1" showInputMessage="1" showErrorMessage="1" sqref="E65" xr:uid="{AB3E08F0-D589-4070-8B58-539FE9E167EE}">
      <formula1>INDIRECT($Q$65)</formula1>
    </dataValidation>
    <dataValidation type="list" allowBlank="1" showInputMessage="1" showErrorMessage="1" sqref="G65" xr:uid="{E4F564D7-F16A-4477-B1F9-1221BA8489DF}">
      <formula1>INDIRECT($R$65)</formula1>
    </dataValidation>
    <dataValidation type="list" allowBlank="1" showInputMessage="1" showErrorMessage="1" sqref="H65" xr:uid="{1C1F7923-AB67-4664-8733-A1B4E20E1931}">
      <formula1>INDIRECT($S$65)</formula1>
    </dataValidation>
    <dataValidation type="list" allowBlank="1" showInputMessage="1" showErrorMessage="1" sqref="D66" xr:uid="{5BE06D9F-581D-48FA-99E6-EFECBB8AEB5A}">
      <formula1>INDIRECT($P$66)</formula1>
    </dataValidation>
    <dataValidation type="list" allowBlank="1" showInputMessage="1" showErrorMessage="1" sqref="E66" xr:uid="{AAE95E8D-898A-4622-A112-1C2C58471D2A}">
      <formula1>INDIRECT($Q$66)</formula1>
    </dataValidation>
    <dataValidation type="list" allowBlank="1" showInputMessage="1" showErrorMessage="1" sqref="G66" xr:uid="{0E6F33FA-5E55-47B0-9864-EAFE8E91F88A}">
      <formula1>INDIRECT($R$66)</formula1>
    </dataValidation>
    <dataValidation type="list" allowBlank="1" showInputMessage="1" showErrorMessage="1" sqref="H66" xr:uid="{801EF461-39EF-469D-8855-12C86E3AF61F}">
      <formula1>INDIRECT($S$66)</formula1>
    </dataValidation>
    <dataValidation type="list" allowBlank="1" showInputMessage="1" showErrorMessage="1" sqref="D67" xr:uid="{D7304296-C612-48E3-A452-E9A79BFEE711}">
      <formula1>INDIRECT($P$67)</formula1>
    </dataValidation>
    <dataValidation type="list" allowBlank="1" showInputMessage="1" showErrorMessage="1" sqref="E67" xr:uid="{56C22075-3E59-485D-B4CA-BC97F2800AE0}">
      <formula1>INDIRECT($Q$67)</formula1>
    </dataValidation>
    <dataValidation type="list" allowBlank="1" showInputMessage="1" showErrorMessage="1" sqref="G67" xr:uid="{28A4F2E1-410F-4EB4-8B47-2037911CC0F0}">
      <formula1>INDIRECT($R$67)</formula1>
    </dataValidation>
    <dataValidation type="list" allowBlank="1" showInputMessage="1" showErrorMessage="1" sqref="H67" xr:uid="{065EDC1E-7288-456E-9842-A97AAF681885}">
      <formula1>INDIRECT($S$67)</formula1>
    </dataValidation>
    <dataValidation type="list" allowBlank="1" showInputMessage="1" showErrorMessage="1" sqref="D70" xr:uid="{CEC863EB-AD3F-4D56-9EE3-1A6789AF8D98}">
      <formula1>INDIRECT($P$70)</formula1>
    </dataValidation>
    <dataValidation type="list" allowBlank="1" showInputMessage="1" showErrorMessage="1" sqref="E70" xr:uid="{E204C42A-6525-4D27-AE51-1C61E03A32B9}">
      <formula1>INDIRECT($Q$70)</formula1>
    </dataValidation>
    <dataValidation type="list" allowBlank="1" showInputMessage="1" showErrorMessage="1" sqref="G70" xr:uid="{A8CAADE9-03C3-4396-B566-85639F72C88A}">
      <formula1>INDIRECT($R$70)</formula1>
    </dataValidation>
    <dataValidation type="list" allowBlank="1" showInputMessage="1" showErrorMessage="1" sqref="H70" xr:uid="{54BDF7FC-CBA8-496B-9D35-BE7D869A0617}">
      <formula1>INDIRECT($S$70)</formula1>
    </dataValidation>
    <dataValidation type="list" allowBlank="1" showInputMessage="1" showErrorMessage="1" sqref="D73" xr:uid="{A0177D66-AA3C-439F-86FB-0A6CB7CEB4AC}">
      <formula1>INDIRECT($P$73)</formula1>
    </dataValidation>
    <dataValidation type="list" allowBlank="1" showInputMessage="1" showErrorMessage="1" sqref="E73" xr:uid="{F6946D24-608A-4D8B-A404-2BAFDDE3CAE1}">
      <formula1>INDIRECT($Q$73)</formula1>
    </dataValidation>
    <dataValidation type="list" allowBlank="1" showInputMessage="1" showErrorMessage="1" sqref="G73" xr:uid="{6BD5150E-4AB7-4F99-A885-B7D2A1DDFE5F}">
      <formula1>INDIRECT($R$73)</formula1>
    </dataValidation>
    <dataValidation type="list" allowBlank="1" showInputMessage="1" showErrorMessage="1" sqref="H73" xr:uid="{55CB9053-3E14-47F5-B092-28BA62F4ED1A}">
      <formula1>INDIRECT($S$73)</formula1>
    </dataValidation>
    <dataValidation type="list" allowBlank="1" showInputMessage="1" showErrorMessage="1" sqref="D74" xr:uid="{B070F36E-59CB-4788-95D8-3BC8091ABC5D}">
      <formula1>INDIRECT($P$74)</formula1>
    </dataValidation>
    <dataValidation type="list" allowBlank="1" showInputMessage="1" showErrorMessage="1" sqref="E74" xr:uid="{B717DDC1-1AAD-4D99-B677-3CAF20744EEF}">
      <formula1>INDIRECT($Q$74)</formula1>
    </dataValidation>
    <dataValidation type="list" allowBlank="1" showInputMessage="1" showErrorMessage="1" sqref="G74" xr:uid="{3FBC0E6A-2E99-4250-A2DA-E9319DAC50D2}">
      <formula1>INDIRECT($R$74)</formula1>
    </dataValidation>
    <dataValidation type="list" allowBlank="1" showInputMessage="1" showErrorMessage="1" sqref="H74" xr:uid="{50FB6F30-1C81-42E0-8C15-9F7A6EC3A656}">
      <formula1>INDIRECT($S$74)</formula1>
    </dataValidation>
    <dataValidation type="list" allowBlank="1" showInputMessage="1" showErrorMessage="1" sqref="D14" xr:uid="{406FD2F0-D076-43DA-813F-930801654213}">
      <formula1>INDIRECT($P$14)</formula1>
    </dataValidation>
    <dataValidation type="list" allowBlank="1" showInputMessage="1" showErrorMessage="1" sqref="E14" xr:uid="{CCAA87DD-4DA5-47D1-ADF3-CB26656AB64F}">
      <formula1>INDIRECT($Q$14)</formula1>
    </dataValidation>
    <dataValidation type="list" allowBlank="1" showInputMessage="1" showErrorMessage="1" sqref="G14" xr:uid="{073FCC9A-C4AF-4592-8745-7B821FC9AB32}">
      <formula1>INDIRECT($R$14)</formula1>
    </dataValidation>
    <dataValidation type="list" allowBlank="1" showInputMessage="1" showErrorMessage="1" sqref="H14" xr:uid="{6F7F3C85-B556-48E5-A719-6B4E02328D5A}">
      <formula1>INDIRECT($S$14)</formula1>
    </dataValidation>
    <dataValidation type="list" allowBlank="1" showInputMessage="1" showErrorMessage="1" sqref="D15" xr:uid="{84BA1E29-D7AD-43F7-A43B-143A6ADC4398}">
      <formula1>INDIRECT($P$15)</formula1>
    </dataValidation>
    <dataValidation type="list" allowBlank="1" showInputMessage="1" showErrorMessage="1" sqref="E15" xr:uid="{8E17B948-55C7-4211-B54F-083615902643}">
      <formula1>INDIRECT($Q$15)</formula1>
    </dataValidation>
    <dataValidation type="list" allowBlank="1" showInputMessage="1" showErrorMessage="1" sqref="G15" xr:uid="{8F1825B7-8721-4347-BBD8-DDC8DBEF1270}">
      <formula1>INDIRECT($R$15)</formula1>
    </dataValidation>
    <dataValidation type="list" allowBlank="1" showInputMessage="1" showErrorMessage="1" sqref="H15" xr:uid="{60E81666-5DF6-4EB8-AC01-66BBEB0D0FEA}">
      <formula1>INDIRECT($S$15)</formula1>
    </dataValidation>
    <dataValidation type="list" allowBlank="1" showInputMessage="1" showErrorMessage="1" sqref="D16" xr:uid="{031174D5-EA32-48FF-96CD-CADABB95CAB8}">
      <formula1>INDIRECT($P$16)</formula1>
    </dataValidation>
    <dataValidation type="list" allowBlank="1" showInputMessage="1" showErrorMessage="1" sqref="E16" xr:uid="{B3AAA8EE-97BB-404A-8D0E-034B0171ECCF}">
      <formula1>INDIRECT($Q$16)</formula1>
    </dataValidation>
    <dataValidation type="list" allowBlank="1" showInputMessage="1" showErrorMessage="1" sqref="G16" xr:uid="{740C7C4C-6A8B-4D62-B40A-C5BB72A473FE}">
      <formula1>INDIRECT($R$16)</formula1>
    </dataValidation>
    <dataValidation type="list" allowBlank="1" showInputMessage="1" showErrorMessage="1" sqref="H16" xr:uid="{2DECF5BF-3F36-40D3-AD4A-D5CF78BAC20F}">
      <formula1>INDIRECT($S$16)</formula1>
    </dataValidation>
    <dataValidation type="list" allowBlank="1" showInputMessage="1" showErrorMessage="1" sqref="D17" xr:uid="{E87F797E-6086-44AB-A96D-A1CD3F198B4E}">
      <formula1>INDIRECT($P$17)</formula1>
    </dataValidation>
    <dataValidation type="list" allowBlank="1" showInputMessage="1" showErrorMessage="1" sqref="E17" xr:uid="{D2DFD311-421C-4CDC-BF76-B56BB3FB0325}">
      <formula1>INDIRECT($Q$17)</formula1>
    </dataValidation>
    <dataValidation type="list" allowBlank="1" showInputMessage="1" showErrorMessage="1" sqref="G17" xr:uid="{C9B082E4-41B4-4203-9321-A1340B666C06}">
      <formula1>INDIRECT($R$17)</formula1>
    </dataValidation>
    <dataValidation type="list" allowBlank="1" showInputMessage="1" showErrorMessage="1" sqref="H17" xr:uid="{42EB2B52-E07F-4CCD-B0BD-2FA099441BD7}">
      <formula1>INDIRECT($S$17)</formula1>
    </dataValidation>
    <dataValidation type="list" allowBlank="1" showInputMessage="1" showErrorMessage="1" sqref="D18" xr:uid="{68CB1B05-9790-4008-A876-02F2971A5541}">
      <formula1>INDIRECT($P$18)</formula1>
    </dataValidation>
    <dataValidation type="list" allowBlank="1" showInputMessage="1" showErrorMessage="1" sqref="E18" xr:uid="{8569ADAA-79F6-4A46-BDDD-31C47ACE88DB}">
      <formula1>INDIRECT($Q$18)</formula1>
    </dataValidation>
    <dataValidation type="list" allowBlank="1" showInputMessage="1" showErrorMessage="1" sqref="G18" xr:uid="{0D7D91FC-3683-49C3-97C2-D5CC9697108E}">
      <formula1>INDIRECT($R$18)</formula1>
    </dataValidation>
    <dataValidation type="list" allowBlank="1" showInputMessage="1" showErrorMessage="1" sqref="H18" xr:uid="{14EF586E-FB16-434A-A7A7-E7BBBF5C18A7}">
      <formula1>INDIRECT($S$18)</formula1>
    </dataValidation>
    <dataValidation type="list" allowBlank="1" showInputMessage="1" sqref="E110:H110 E116:H116 E113:H114" xr:uid="{B8C67C91-D359-46A6-B21B-CE3B2590A29C}">
      <formula1>$D$195</formula1>
    </dataValidation>
    <dataValidation type="list" allowBlank="1" showInputMessage="1" showErrorMessage="1" sqref="D116 D110 D113:D114" xr:uid="{F2212258-1494-41AE-B64C-91FF82C4A107}">
      <formula1>$D$192:$D$195</formula1>
    </dataValidation>
    <dataValidation type="list" allowBlank="1" showInputMessage="1" showErrorMessage="1" sqref="G84:G89 G115 G92 G95:G96 G99 G102:G103 G106:G109 G112 G118:G120" xr:uid="{C68FFE77-67C3-4184-80C2-8976CA0381A3}">
      <formula1>INDIRECT($Q84)</formula1>
    </dataValidation>
    <dataValidation type="list" allowBlank="1" showInputMessage="1" showErrorMessage="1" sqref="H92 H115 H84:H89 H95:H96 H99 H102:H103 H106:H109 H112 H118:H120" xr:uid="{46E64BCC-D8A9-47D1-B358-1549058088A8}">
      <formula1>INDIRECT($R84)</formula1>
    </dataValidation>
    <dataValidation type="list" allowBlank="1" showInputMessage="1" showErrorMessage="1" sqref="E84:E89 E92 E95:E96 E99 E102:E103 E118:E120 E112 E115 E106:E109" xr:uid="{27F5A7AB-BB84-447F-A3CE-588359946541}">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8A84F58A-8D5D-46B1-9D26-2E4F69F3AD39}">
          <x14:formula1>
            <xm:f>'Menu déroulant'!$F$2:$F$5</xm:f>
          </x14:formula1>
          <xm:sqref>C60:C61 C56:C57 C43:C44 C21:C26 C29:C35 C47:C49 C52:C53 C65:C67 C70 C38:C40 C13:C18 C73:C74</xm:sqref>
        </x14:dataValidation>
        <x14:dataValidation type="list" allowBlank="1" showInputMessage="1" showErrorMessage="1" xr:uid="{81A4A236-A82C-4047-8726-CFE2342CA5CF}">
          <x14:formula1>
            <xm:f>'Menu déroulant'!$D$2:$D$3</xm:f>
          </x14:formula1>
          <xm:sqref>C6</xm:sqref>
        </x14:dataValidation>
        <x14:dataValidation type="list" allowBlank="1" showInputMessage="1" showErrorMessage="1" xr:uid="{A8BA2D92-AC55-4C9C-8E05-E70441DAA1B9}">
          <x14:formula1>
            <xm:f>'Menu déroulant'!$E$2:$E$11</xm:f>
          </x14:formula1>
          <xm:sqref>C4</xm:sqref>
        </x14:dataValidation>
        <x14:dataValidation type="list" allowBlank="1" showInputMessage="1" showErrorMessage="1" xr:uid="{37BCA51B-89F1-44DC-AEB2-0E5AB27F40FD}">
          <x14:formula1>
            <xm:f>'Menu conditionnel'!$A$14:$A$17</xm:f>
          </x14:formula1>
          <xm:sqref>D84:D89 D92 D95:D96 D99 D102:D103 D106:D109 D112 D115 D118:D120</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F13F6-45EF-49A7-85F6-B9EA3EBB4BCF}">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1067</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N°14</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OvB5m/kvgsVpBsUB4rxHdr6jgDOvBDWZGT37cGuA8+ELUml/7XZy3scOJ1dxFvwlL+px4gt5JJMwivZOgul8SQ==" saltValue="30A14DUL6YUeeNGJUYDX6Q=="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707" priority="176" operator="equal">
      <formula>"NON"</formula>
    </cfRule>
    <cfRule type="cellIs" dxfId="706" priority="177" operator="equal">
      <formula>"OUI"</formula>
    </cfRule>
    <cfRule type="cellIs" dxfId="705" priority="174" operator="equal">
      <formula>"Non concerné"</formula>
    </cfRule>
    <cfRule type="cellIs" dxfId="704" priority="175" operator="equal">
      <formula>"Ne sait pas"</formula>
    </cfRule>
  </conditionalFormatting>
  <conditionalFormatting sqref="C29:C35">
    <cfRule type="cellIs" dxfId="703" priority="165" operator="equal">
      <formula>"OUI"</formula>
    </cfRule>
    <cfRule type="cellIs" dxfId="702" priority="164" operator="equal">
      <formula>"NON"</formula>
    </cfRule>
    <cfRule type="cellIs" dxfId="701" priority="163" operator="equal">
      <formula>"Ne sait pas"</formula>
    </cfRule>
    <cfRule type="cellIs" dxfId="700" priority="162" operator="equal">
      <formula>"Non concerné"</formula>
    </cfRule>
  </conditionalFormatting>
  <conditionalFormatting sqref="C38:C40">
    <cfRule type="cellIs" dxfId="699" priority="156" operator="equal">
      <formula>"OUI"</formula>
    </cfRule>
    <cfRule type="cellIs" dxfId="698" priority="154" operator="equal">
      <formula>"Ne sait pas"</formula>
    </cfRule>
    <cfRule type="cellIs" dxfId="697" priority="153" operator="equal">
      <formula>"Non concerné"</formula>
    </cfRule>
    <cfRule type="cellIs" dxfId="696" priority="155" operator="equal">
      <formula>"NON"</formula>
    </cfRule>
  </conditionalFormatting>
  <conditionalFormatting sqref="C43:C44">
    <cfRule type="cellIs" dxfId="695" priority="149" operator="equal">
      <formula>"OUI"</formula>
    </cfRule>
    <cfRule type="cellIs" dxfId="694" priority="148" operator="equal">
      <formula>"NON"</formula>
    </cfRule>
    <cfRule type="cellIs" dxfId="693" priority="147" operator="equal">
      <formula>"Ne sait pas"</formula>
    </cfRule>
    <cfRule type="cellIs" dxfId="692" priority="146" operator="equal">
      <formula>"Non concerné"</formula>
    </cfRule>
  </conditionalFormatting>
  <conditionalFormatting sqref="C47:C49">
    <cfRule type="cellIs" dxfId="691" priority="140" operator="equal">
      <formula>"NON"</formula>
    </cfRule>
    <cfRule type="cellIs" dxfId="690" priority="141" operator="equal">
      <formula>"OUI"</formula>
    </cfRule>
    <cfRule type="cellIs" dxfId="689" priority="139" operator="equal">
      <formula>"Ne sait pas"</formula>
    </cfRule>
    <cfRule type="cellIs" dxfId="688" priority="138" operator="equal">
      <formula>"Non concerné"</formula>
    </cfRule>
  </conditionalFormatting>
  <conditionalFormatting sqref="C52:C53">
    <cfRule type="cellIs" dxfId="687" priority="132" operator="equal">
      <formula>"NON"</formula>
    </cfRule>
    <cfRule type="cellIs" dxfId="686" priority="131" operator="equal">
      <formula>"Ne sait pas"</formula>
    </cfRule>
    <cfRule type="cellIs" dxfId="685" priority="130" operator="equal">
      <formula>"Non concerné"</formula>
    </cfRule>
    <cfRule type="cellIs" dxfId="684" priority="133" operator="equal">
      <formula>"OUI"</formula>
    </cfRule>
  </conditionalFormatting>
  <conditionalFormatting sqref="C56:C57">
    <cfRule type="cellIs" dxfId="683" priority="125" operator="equal">
      <formula>"OUI"</formula>
    </cfRule>
    <cfRule type="cellIs" dxfId="682" priority="124" operator="equal">
      <formula>"NON"</formula>
    </cfRule>
    <cfRule type="cellIs" dxfId="681" priority="123" operator="equal">
      <formula>"Ne sait pas"</formula>
    </cfRule>
    <cfRule type="cellIs" dxfId="680" priority="122" operator="equal">
      <formula>"Non concerné"</formula>
    </cfRule>
  </conditionalFormatting>
  <conditionalFormatting sqref="C60:C61">
    <cfRule type="cellIs" dxfId="679" priority="114" operator="equal">
      <formula>"Non concerné"</formula>
    </cfRule>
    <cfRule type="cellIs" dxfId="678" priority="115" operator="equal">
      <formula>"Ne sait pas"</formula>
    </cfRule>
    <cfRule type="cellIs" dxfId="677" priority="116" operator="equal">
      <formula>"NON"</formula>
    </cfRule>
    <cfRule type="cellIs" dxfId="676" priority="117" operator="equal">
      <formula>"OUI"</formula>
    </cfRule>
  </conditionalFormatting>
  <conditionalFormatting sqref="C65:C67">
    <cfRule type="cellIs" dxfId="675" priority="107" operator="equal">
      <formula>"Ne sait pas"</formula>
    </cfRule>
    <cfRule type="cellIs" dxfId="674" priority="106" operator="equal">
      <formula>"Non concerné"</formula>
    </cfRule>
    <cfRule type="cellIs" dxfId="673" priority="109" operator="equal">
      <formula>"OUI"</formula>
    </cfRule>
    <cfRule type="cellIs" dxfId="672" priority="108" operator="equal">
      <formula>"NON"</formula>
    </cfRule>
  </conditionalFormatting>
  <conditionalFormatting sqref="C70">
    <cfRule type="cellIs" dxfId="671" priority="101" operator="equal">
      <formula>"OUI"</formula>
    </cfRule>
    <cfRule type="cellIs" dxfId="670" priority="100" operator="equal">
      <formula>"NON"</formula>
    </cfRule>
    <cfRule type="cellIs" dxfId="669" priority="99" operator="equal">
      <formula>"Ne sait pas"</formula>
    </cfRule>
    <cfRule type="cellIs" dxfId="668" priority="98" operator="equal">
      <formula>"Non concerné"</formula>
    </cfRule>
  </conditionalFormatting>
  <conditionalFormatting sqref="C73:C74">
    <cfRule type="cellIs" dxfId="667" priority="92" operator="equal">
      <formula>"NON"</formula>
    </cfRule>
    <cfRule type="cellIs" dxfId="666" priority="91" operator="equal">
      <formula>"Ne sait pas"</formula>
    </cfRule>
    <cfRule type="cellIs" dxfId="665" priority="93" operator="equal">
      <formula>"OUI"</formula>
    </cfRule>
    <cfRule type="cellIs" dxfId="664" priority="90" operator="equal">
      <formula>"Non concerné"</formula>
    </cfRule>
  </conditionalFormatting>
  <conditionalFormatting sqref="D84:D89">
    <cfRule type="cellIs" dxfId="663" priority="79" operator="equal">
      <formula>"Non concerné"</formula>
    </cfRule>
    <cfRule type="cellIs" dxfId="662" priority="80" operator="equal">
      <formula>"Ne sait pas"</formula>
    </cfRule>
    <cfRule type="cellIs" dxfId="661" priority="81" operator="equal">
      <formula>"NON"</formula>
    </cfRule>
    <cfRule type="cellIs" dxfId="660" priority="82" operator="equal">
      <formula>"OUI"</formula>
    </cfRule>
  </conditionalFormatting>
  <conditionalFormatting sqref="D92">
    <cfRule type="cellIs" dxfId="659" priority="75" operator="equal">
      <formula>"Non concerné"</formula>
    </cfRule>
    <cfRule type="cellIs" dxfId="658" priority="77" operator="equal">
      <formula>"NON"</formula>
    </cfRule>
    <cfRule type="cellIs" dxfId="657" priority="76" operator="equal">
      <formula>"Ne sait pas"</formula>
    </cfRule>
    <cfRule type="cellIs" dxfId="656" priority="78" operator="equal">
      <formula>"OUI"</formula>
    </cfRule>
  </conditionalFormatting>
  <conditionalFormatting sqref="D95:D96">
    <cfRule type="cellIs" dxfId="655" priority="72" operator="equal">
      <formula>"Ne sait pas"</formula>
    </cfRule>
    <cfRule type="cellIs" dxfId="654" priority="74" operator="equal">
      <formula>"OUI"</formula>
    </cfRule>
    <cfRule type="cellIs" dxfId="653" priority="73" operator="equal">
      <formula>"NON"</formula>
    </cfRule>
    <cfRule type="cellIs" dxfId="652" priority="71" operator="equal">
      <formula>"Non concerné"</formula>
    </cfRule>
  </conditionalFormatting>
  <conditionalFormatting sqref="D99">
    <cfRule type="cellIs" dxfId="651" priority="70" operator="equal">
      <formula>"OUI"</formula>
    </cfRule>
    <cfRule type="cellIs" dxfId="650" priority="69" operator="equal">
      <formula>"NON"</formula>
    </cfRule>
    <cfRule type="cellIs" dxfId="649" priority="68" operator="equal">
      <formula>"Ne sait pas"</formula>
    </cfRule>
    <cfRule type="cellIs" dxfId="648" priority="67" operator="equal">
      <formula>"Non concerné"</formula>
    </cfRule>
  </conditionalFormatting>
  <conditionalFormatting sqref="D102:D103">
    <cfRule type="cellIs" dxfId="647" priority="65" operator="equal">
      <formula>"NON"</formula>
    </cfRule>
    <cfRule type="cellIs" dxfId="646" priority="66" operator="equal">
      <formula>"OUI"</formula>
    </cfRule>
    <cfRule type="cellIs" dxfId="645" priority="63" operator="equal">
      <formula>"Non concerné"</formula>
    </cfRule>
    <cfRule type="cellIs" dxfId="644" priority="64" operator="equal">
      <formula>"Ne sait pas"</formula>
    </cfRule>
  </conditionalFormatting>
  <conditionalFormatting sqref="D106:D109">
    <cfRule type="cellIs" dxfId="643" priority="59" operator="equal">
      <formula>"Non concerné"</formula>
    </cfRule>
    <cfRule type="cellIs" dxfId="642" priority="60" operator="equal">
      <formula>"Ne sait pas"</formula>
    </cfRule>
    <cfRule type="cellIs" dxfId="641" priority="61" operator="equal">
      <formula>"NON"</formula>
    </cfRule>
    <cfRule type="cellIs" dxfId="640" priority="62" operator="equal">
      <formula>"OUI"</formula>
    </cfRule>
  </conditionalFormatting>
  <conditionalFormatting sqref="D112">
    <cfRule type="cellIs" dxfId="639" priority="58" operator="equal">
      <formula>"OUI"</formula>
    </cfRule>
    <cfRule type="cellIs" dxfId="638" priority="57" operator="equal">
      <formula>"NON"</formula>
    </cfRule>
    <cfRule type="cellIs" dxfId="637" priority="56" operator="equal">
      <formula>"Ne sait pas"</formula>
    </cfRule>
    <cfRule type="cellIs" dxfId="636" priority="55" operator="equal">
      <formula>"Non concerné"</formula>
    </cfRule>
  </conditionalFormatting>
  <conditionalFormatting sqref="D115">
    <cfRule type="cellIs" dxfId="635" priority="53" operator="equal">
      <formula>"NON"</formula>
    </cfRule>
    <cfRule type="cellIs" dxfId="634" priority="54" operator="equal">
      <formula>"OUI"</formula>
    </cfRule>
    <cfRule type="cellIs" dxfId="633" priority="51" operator="equal">
      <formula>"Non concerné"</formula>
    </cfRule>
    <cfRule type="cellIs" dxfId="632" priority="52" operator="equal">
      <formula>"Ne sait pas"</formula>
    </cfRule>
  </conditionalFormatting>
  <conditionalFormatting sqref="D118:D120">
    <cfRule type="cellIs" dxfId="631" priority="50" operator="equal">
      <formula>"OUI"</formula>
    </cfRule>
    <cfRule type="cellIs" dxfId="630" priority="49" operator="equal">
      <formula>"NON"</formula>
    </cfRule>
    <cfRule type="cellIs" dxfId="629" priority="48" operator="equal">
      <formula>"Ne sait pas"</formula>
    </cfRule>
    <cfRule type="cellIs" dxfId="628" priority="47" operator="equal">
      <formula>"Non concerné"</formula>
    </cfRule>
  </conditionalFormatting>
  <conditionalFormatting sqref="D13:I18">
    <cfRule type="expression" dxfId="627" priority="172">
      <formula>$P13="non_prescrit"</formula>
    </cfRule>
  </conditionalFormatting>
  <conditionalFormatting sqref="D21:I26">
    <cfRule type="expression" dxfId="626" priority="168">
      <formula>$P21="non_prescrit"</formula>
    </cfRule>
  </conditionalFormatting>
  <conditionalFormatting sqref="D29:I35">
    <cfRule type="expression" dxfId="625" priority="160">
      <formula>$P29="non_prescrit"</formula>
    </cfRule>
  </conditionalFormatting>
  <conditionalFormatting sqref="D38:I40">
    <cfRule type="expression" dxfId="624" priority="157">
      <formula>$P38="non_prescrit"</formula>
    </cfRule>
  </conditionalFormatting>
  <conditionalFormatting sqref="D43:I44">
    <cfRule type="expression" dxfId="623" priority="144">
      <formula>$P43="non_prescrit"</formula>
    </cfRule>
  </conditionalFormatting>
  <conditionalFormatting sqref="D47:I49">
    <cfRule type="expression" dxfId="622" priority="136">
      <formula>$P47="non_prescrit"</formula>
    </cfRule>
  </conditionalFormatting>
  <conditionalFormatting sqref="D52:I53">
    <cfRule type="expression" dxfId="621" priority="128">
      <formula>$P52="non_prescrit"</formula>
    </cfRule>
  </conditionalFormatting>
  <conditionalFormatting sqref="D56:I57">
    <cfRule type="expression" dxfId="620" priority="120">
      <formula>$P56="non_prescrit"</formula>
    </cfRule>
  </conditionalFormatting>
  <conditionalFormatting sqref="D60:I61">
    <cfRule type="expression" dxfId="619" priority="112">
      <formula>$P60="non_prescrit"</formula>
    </cfRule>
  </conditionalFormatting>
  <conditionalFormatting sqref="D65:I67">
    <cfRule type="expression" dxfId="618" priority="104">
      <formula>$P65="non_prescrit"</formula>
    </cfRule>
  </conditionalFormatting>
  <conditionalFormatting sqref="D70:I70">
    <cfRule type="expression" dxfId="617" priority="96">
      <formula>$P70="non_prescrit"</formula>
    </cfRule>
  </conditionalFormatting>
  <conditionalFormatting sqref="D73:I74">
    <cfRule type="expression" dxfId="616" priority="88">
      <formula>$P73="non_prescrit"</formula>
    </cfRule>
  </conditionalFormatting>
  <conditionalFormatting sqref="E13:F18">
    <cfRule type="expression" dxfId="615" priority="171">
      <formula>$Q13="pas_modification"</formula>
    </cfRule>
  </conditionalFormatting>
  <conditionalFormatting sqref="E21:F26">
    <cfRule type="expression" dxfId="614" priority="167">
      <formula>$Q21="pas_modification"</formula>
    </cfRule>
  </conditionalFormatting>
  <conditionalFormatting sqref="E29:F35">
    <cfRule type="expression" dxfId="613" priority="159">
      <formula>$Q29="pas_modification"</formula>
    </cfRule>
  </conditionalFormatting>
  <conditionalFormatting sqref="E38:F40">
    <cfRule type="expression" dxfId="612" priority="151">
      <formula>$Q38="pas_modification"</formula>
    </cfRule>
  </conditionalFormatting>
  <conditionalFormatting sqref="E43:F44">
    <cfRule type="expression" dxfId="611" priority="143">
      <formula>$Q43="pas_modification"</formula>
    </cfRule>
  </conditionalFormatting>
  <conditionalFormatting sqref="E47:F49">
    <cfRule type="expression" dxfId="610" priority="135">
      <formula>$Q47="pas_modification"</formula>
    </cfRule>
  </conditionalFormatting>
  <conditionalFormatting sqref="E52:F53">
    <cfRule type="expression" dxfId="609" priority="127">
      <formula>$Q52="pas_modification"</formula>
    </cfRule>
  </conditionalFormatting>
  <conditionalFormatting sqref="E56:F57">
    <cfRule type="expression" dxfId="608" priority="119">
      <formula>$Q56="pas_modification"</formula>
    </cfRule>
  </conditionalFormatting>
  <conditionalFormatting sqref="E60:F61">
    <cfRule type="expression" dxfId="607" priority="111">
      <formula>$Q60="pas_modification"</formula>
    </cfRule>
  </conditionalFormatting>
  <conditionalFormatting sqref="E65:F67">
    <cfRule type="expression" dxfId="606" priority="103">
      <formula>$Q65="pas_modification"</formula>
    </cfRule>
  </conditionalFormatting>
  <conditionalFormatting sqref="E70:F70">
    <cfRule type="expression" dxfId="605" priority="95">
      <formula>$Q70="pas_modification"</formula>
    </cfRule>
  </conditionalFormatting>
  <conditionalFormatting sqref="E73:F74">
    <cfRule type="expression" dxfId="604" priority="87">
      <formula>$Q73="pas_modification"</formula>
    </cfRule>
  </conditionalFormatting>
  <conditionalFormatting sqref="E7:G7">
    <cfRule type="cellIs" dxfId="603" priority="1" operator="equal">
      <formula>"ERREUR : nombre médicaments prescrits &gt; nb MIPA"</formula>
    </cfRule>
  </conditionalFormatting>
  <conditionalFormatting sqref="E84:I89">
    <cfRule type="expression" dxfId="602" priority="32">
      <formula>$P84="non_omi"</formula>
    </cfRule>
  </conditionalFormatting>
  <conditionalFormatting sqref="E92:I92">
    <cfRule type="expression" dxfId="601" priority="36">
      <formula>$P92="non_omi"</formula>
    </cfRule>
  </conditionalFormatting>
  <conditionalFormatting sqref="E95:I96">
    <cfRule type="expression" dxfId="600" priority="28">
      <formula>$P95="non_omi"</formula>
    </cfRule>
  </conditionalFormatting>
  <conditionalFormatting sqref="E99:I99">
    <cfRule type="expression" dxfId="599" priority="24">
      <formula>$P99="non_omi"</formula>
    </cfRule>
  </conditionalFormatting>
  <conditionalFormatting sqref="E102:I103">
    <cfRule type="expression" dxfId="598" priority="20">
      <formula>$P102="non_omi"</formula>
    </cfRule>
  </conditionalFormatting>
  <conditionalFormatting sqref="E106:I109">
    <cfRule type="expression" dxfId="597" priority="16">
      <formula>$P106="non_omi"</formula>
    </cfRule>
  </conditionalFormatting>
  <conditionalFormatting sqref="E112:I112">
    <cfRule type="expression" dxfId="596" priority="12">
      <formula>$P112="non_omi"</formula>
    </cfRule>
  </conditionalFormatting>
  <conditionalFormatting sqref="E115:I115">
    <cfRule type="expression" dxfId="595" priority="8">
      <formula>$P115="non_omi"</formula>
    </cfRule>
  </conditionalFormatting>
  <conditionalFormatting sqref="E118:I120">
    <cfRule type="expression" dxfId="594" priority="4">
      <formula>$P118="non_omi"</formula>
    </cfRule>
  </conditionalFormatting>
  <conditionalFormatting sqref="G13:G18">
    <cfRule type="expression" dxfId="593" priority="170">
      <formula>$R13="pas_justification"</formula>
    </cfRule>
  </conditionalFormatting>
  <conditionalFormatting sqref="G21:G26">
    <cfRule type="expression" dxfId="592" priority="166">
      <formula>$R21="pas_justification"</formula>
    </cfRule>
  </conditionalFormatting>
  <conditionalFormatting sqref="G29:G35">
    <cfRule type="expression" dxfId="591" priority="158">
      <formula>$R29="pas_justification"</formula>
    </cfRule>
  </conditionalFormatting>
  <conditionalFormatting sqref="G38:G40">
    <cfRule type="expression" dxfId="590" priority="150">
      <formula>$R38="pas_justification"</formula>
    </cfRule>
  </conditionalFormatting>
  <conditionalFormatting sqref="G43:G44">
    <cfRule type="expression" dxfId="589" priority="142">
      <formula>$R43="pas_justification"</formula>
    </cfRule>
  </conditionalFormatting>
  <conditionalFormatting sqref="G47:G49">
    <cfRule type="expression" dxfId="588" priority="134">
      <formula>$R47="pas_justification"</formula>
    </cfRule>
  </conditionalFormatting>
  <conditionalFormatting sqref="G52:G53">
    <cfRule type="expression" dxfId="587" priority="126">
      <formula>$R52="pas_justification"</formula>
    </cfRule>
  </conditionalFormatting>
  <conditionalFormatting sqref="G56:G57">
    <cfRule type="expression" dxfId="586" priority="118">
      <formula>$R56="pas_justification"</formula>
    </cfRule>
  </conditionalFormatting>
  <conditionalFormatting sqref="G60:G61">
    <cfRule type="expression" dxfId="585" priority="110">
      <formula>$R60="pas_justification"</formula>
    </cfRule>
  </conditionalFormatting>
  <conditionalFormatting sqref="G65:G67">
    <cfRule type="expression" dxfId="584" priority="102">
      <formula>$R65="pas_justification"</formula>
    </cfRule>
  </conditionalFormatting>
  <conditionalFormatting sqref="G70">
    <cfRule type="expression" dxfId="583" priority="94">
      <formula>$R70="pas_justification"</formula>
    </cfRule>
  </conditionalFormatting>
  <conditionalFormatting sqref="G73:G74">
    <cfRule type="expression" dxfId="582" priority="86">
      <formula>$R73="pas_justification"</formula>
    </cfRule>
  </conditionalFormatting>
  <conditionalFormatting sqref="G84:G89">
    <cfRule type="expression" dxfId="581" priority="46">
      <formula>$Q84="pas_justification_omi"</formula>
    </cfRule>
  </conditionalFormatting>
  <conditionalFormatting sqref="G92">
    <cfRule type="expression" dxfId="580" priority="45">
      <formula>$Q92="pas_justification_omi"</formula>
    </cfRule>
  </conditionalFormatting>
  <conditionalFormatting sqref="G95:G96">
    <cfRule type="expression" dxfId="579" priority="44">
      <formula>$Q95="pas_justification_omi"</formula>
    </cfRule>
  </conditionalFormatting>
  <conditionalFormatting sqref="G99">
    <cfRule type="expression" dxfId="578" priority="43">
      <formula>$Q99="pas_justification_omi"</formula>
    </cfRule>
  </conditionalFormatting>
  <conditionalFormatting sqref="G102:G103">
    <cfRule type="expression" dxfId="577" priority="42">
      <formula>$Q102="pas_justification_omi"</formula>
    </cfRule>
  </conditionalFormatting>
  <conditionalFormatting sqref="G106:G109">
    <cfRule type="expression" dxfId="576" priority="41">
      <formula>$Q106="pas_justification_omi"</formula>
    </cfRule>
  </conditionalFormatting>
  <conditionalFormatting sqref="G112">
    <cfRule type="expression" dxfId="575" priority="40">
      <formula>$Q112="pas_justification_omi"</formula>
    </cfRule>
  </conditionalFormatting>
  <conditionalFormatting sqref="G115">
    <cfRule type="expression" dxfId="574" priority="39">
      <formula>$Q115="pas_justification_omi"</formula>
    </cfRule>
  </conditionalFormatting>
  <conditionalFormatting sqref="G118:G120">
    <cfRule type="expression" dxfId="573" priority="38">
      <formula>$Q118="pas_justification_omi"</formula>
    </cfRule>
  </conditionalFormatting>
  <conditionalFormatting sqref="H13:H18">
    <cfRule type="expression" dxfId="572" priority="173">
      <formula>$Q13="pas_modification"</formula>
    </cfRule>
  </conditionalFormatting>
  <conditionalFormatting sqref="H13:H40 H42:H61">
    <cfRule type="cellIs" dxfId="571" priority="84" operator="equal">
      <formula>"Refusée"</formula>
    </cfRule>
  </conditionalFormatting>
  <conditionalFormatting sqref="H13:H40 H42:H74">
    <cfRule type="cellIs" dxfId="570" priority="85" operator="equal">
      <formula>"Acceptée"</formula>
    </cfRule>
    <cfRule type="cellIs" dxfId="569" priority="83" operator="equal">
      <formula>"NSP"</formula>
    </cfRule>
  </conditionalFormatting>
  <conditionalFormatting sqref="H21:H26">
    <cfRule type="expression" dxfId="568" priority="169">
      <formula>$Q21="pas_modification"</formula>
    </cfRule>
  </conditionalFormatting>
  <conditionalFormatting sqref="H29:H35">
    <cfRule type="expression" dxfId="567" priority="161">
      <formula>$Q29="pas_modification"</formula>
    </cfRule>
  </conditionalFormatting>
  <conditionalFormatting sqref="H38:H40">
    <cfRule type="expression" dxfId="566" priority="152">
      <formula>$Q38="pas_modification"</formula>
    </cfRule>
  </conditionalFormatting>
  <conditionalFormatting sqref="H43:H44">
    <cfRule type="expression" dxfId="565" priority="145">
      <formula>$Q43="pas_modification"</formula>
    </cfRule>
  </conditionalFormatting>
  <conditionalFormatting sqref="H47:H49">
    <cfRule type="expression" dxfId="564" priority="137">
      <formula>$Q47="pas_modification"</formula>
    </cfRule>
  </conditionalFormatting>
  <conditionalFormatting sqref="H52:H53">
    <cfRule type="expression" dxfId="563" priority="129">
      <formula>$Q52="pas_modification"</formula>
    </cfRule>
  </conditionalFormatting>
  <conditionalFormatting sqref="H56:H57">
    <cfRule type="expression" dxfId="562" priority="121">
      <formula>$Q56="pas_modification"</formula>
    </cfRule>
  </conditionalFormatting>
  <conditionalFormatting sqref="H60:H61">
    <cfRule type="expression" dxfId="561" priority="113">
      <formula>$Q60="pas_modification"</formula>
    </cfRule>
  </conditionalFormatting>
  <conditionalFormatting sqref="H65:H67">
    <cfRule type="expression" dxfId="560" priority="105">
      <formula>$Q65="pas_modification"</formula>
    </cfRule>
  </conditionalFormatting>
  <conditionalFormatting sqref="H70">
    <cfRule type="expression" dxfId="559" priority="97">
      <formula>$Q70="pas_modification"</formula>
    </cfRule>
  </conditionalFormatting>
  <conditionalFormatting sqref="H73:H74">
    <cfRule type="expression" dxfId="558" priority="89">
      <formula>$Q73="pas_modification"</formula>
    </cfRule>
  </conditionalFormatting>
  <conditionalFormatting sqref="H84:H89">
    <cfRule type="cellIs" dxfId="557" priority="30" operator="equal">
      <formula>"Refusée"</formula>
    </cfRule>
    <cfRule type="cellIs" dxfId="556" priority="31" operator="equal">
      <formula>"Acceptée"</formula>
    </cfRule>
  </conditionalFormatting>
  <conditionalFormatting sqref="H92">
    <cfRule type="cellIs" dxfId="555" priority="34" operator="equal">
      <formula>"Refusée"</formula>
    </cfRule>
    <cfRule type="cellIs" dxfId="554" priority="35" operator="equal">
      <formula>"Acceptée"</formula>
    </cfRule>
  </conditionalFormatting>
  <conditionalFormatting sqref="H95:H96">
    <cfRule type="cellIs" dxfId="553" priority="26" operator="equal">
      <formula>"Refusée"</formula>
    </cfRule>
    <cfRule type="cellIs" dxfId="552" priority="27" operator="equal">
      <formula>"Acceptée"</formula>
    </cfRule>
  </conditionalFormatting>
  <conditionalFormatting sqref="H99">
    <cfRule type="cellIs" dxfId="551" priority="22" operator="equal">
      <formula>"Refusée"</formula>
    </cfRule>
    <cfRule type="cellIs" dxfId="550" priority="23" operator="equal">
      <formula>"Acceptée"</formula>
    </cfRule>
  </conditionalFormatting>
  <conditionalFormatting sqref="H102:H103">
    <cfRule type="cellIs" dxfId="549" priority="18" operator="equal">
      <formula>"Refusée"</formula>
    </cfRule>
    <cfRule type="cellIs" dxfId="548" priority="19" operator="equal">
      <formula>"Acceptée"</formula>
    </cfRule>
  </conditionalFormatting>
  <conditionalFormatting sqref="H106:H109">
    <cfRule type="cellIs" dxfId="547" priority="14" operator="equal">
      <formula>"Refusée"</formula>
    </cfRule>
    <cfRule type="cellIs" dxfId="546" priority="15" operator="equal">
      <formula>"Acceptée"</formula>
    </cfRule>
  </conditionalFormatting>
  <conditionalFormatting sqref="H112">
    <cfRule type="cellIs" dxfId="545" priority="11" operator="equal">
      <formula>"Acceptée"</formula>
    </cfRule>
    <cfRule type="cellIs" dxfId="544" priority="10" operator="equal">
      <formula>"Refusée"</formula>
    </cfRule>
  </conditionalFormatting>
  <conditionalFormatting sqref="H115">
    <cfRule type="cellIs" dxfId="543" priority="7" operator="equal">
      <formula>"Acceptée"</formula>
    </cfRule>
    <cfRule type="cellIs" dxfId="542" priority="6" operator="equal">
      <formula>"Refusée"</formula>
    </cfRule>
  </conditionalFormatting>
  <conditionalFormatting sqref="H118:H120">
    <cfRule type="cellIs" dxfId="541" priority="3" operator="equal">
      <formula>"Acceptée"</formula>
    </cfRule>
    <cfRule type="cellIs" dxfId="540" priority="2" operator="equal">
      <formula>"Refusée"</formula>
    </cfRule>
  </conditionalFormatting>
  <conditionalFormatting sqref="H84:I89">
    <cfRule type="expression" dxfId="539" priority="33">
      <formula>$R84="pas_proposition_omi"</formula>
    </cfRule>
  </conditionalFormatting>
  <conditionalFormatting sqref="H92:I92">
    <cfRule type="expression" dxfId="538" priority="37">
      <formula>$R92="pas_proposition_omi"</formula>
    </cfRule>
  </conditionalFormatting>
  <conditionalFormatting sqref="H95:I96">
    <cfRule type="expression" dxfId="537" priority="29">
      <formula>$R95="pas_proposition_omi"</formula>
    </cfRule>
  </conditionalFormatting>
  <conditionalFormatting sqref="H99:I99">
    <cfRule type="expression" dxfId="536" priority="25">
      <formula>$R99="pas_proposition_omi"</formula>
    </cfRule>
  </conditionalFormatting>
  <conditionalFormatting sqref="H102:I103">
    <cfRule type="expression" dxfId="535" priority="21">
      <formula>$R102="pas_proposition_omi"</formula>
    </cfRule>
  </conditionalFormatting>
  <conditionalFormatting sqref="H106:I109">
    <cfRule type="expression" dxfId="534" priority="17">
      <formula>$R106="pas_proposition_omi"</formula>
    </cfRule>
  </conditionalFormatting>
  <conditionalFormatting sqref="H112:I112">
    <cfRule type="expression" dxfId="533" priority="13">
      <formula>$R112="pas_proposition_omi"</formula>
    </cfRule>
  </conditionalFormatting>
  <conditionalFormatting sqref="H115:I115">
    <cfRule type="expression" dxfId="532" priority="9">
      <formula>$R115="pas_proposition_omi"</formula>
    </cfRule>
  </conditionalFormatting>
  <conditionalFormatting sqref="H118:I120">
    <cfRule type="expression" dxfId="531" priority="5">
      <formula>$R118="pas_proposition_omi"</formula>
    </cfRule>
  </conditionalFormatting>
  <dataValidations count="164">
    <dataValidation type="list" allowBlank="1" showInputMessage="1" showErrorMessage="1" sqref="E84:E89 E92 E95:E96 E99 E102:E103 E118:E120 E112 E115 E106:E109" xr:uid="{E4544A79-C2FD-4C3F-8F9B-6E7EEDE63F97}">
      <formula1>INDIRECT($P84)</formula1>
    </dataValidation>
    <dataValidation type="list" allowBlank="1" showInputMessage="1" showErrorMessage="1" sqref="H92 H115 H84:H89 H95:H96 H99 H102:H103 H106:H109 H112 H118:H120" xr:uid="{55CFBA6B-B6B3-4464-9D9C-9691F2C35BFD}">
      <formula1>INDIRECT($R84)</formula1>
    </dataValidation>
    <dataValidation type="list" allowBlank="1" showInputMessage="1" showErrorMessage="1" sqref="G84:G89 G115 G92 G95:G96 G99 G102:G103 G106:G109 G112 G118:G120" xr:uid="{ACF4059D-F182-45D3-84F0-81034FCBD734}">
      <formula1>INDIRECT($Q84)</formula1>
    </dataValidation>
    <dataValidation type="list" allowBlank="1" showInputMessage="1" showErrorMessage="1" sqref="D116 D110 D113:D114" xr:uid="{5C55CFC9-7DDE-4523-98B4-A031B8914BB8}">
      <formula1>$D$192:$D$195</formula1>
    </dataValidation>
    <dataValidation type="list" allowBlank="1" showInputMessage="1" sqref="E110:H110 E116:H116 E113:H114" xr:uid="{28ADBA55-45D3-42B6-A2E5-A5C2FBE49B5B}">
      <formula1>$D$195</formula1>
    </dataValidation>
    <dataValidation type="list" allowBlank="1" showInputMessage="1" showErrorMessage="1" sqref="H18" xr:uid="{99D7BABD-69D0-4934-9C9C-1C2A87D122F3}">
      <formula1>INDIRECT($S$18)</formula1>
    </dataValidation>
    <dataValidation type="list" allowBlank="1" showInputMessage="1" showErrorMessage="1" sqref="G18" xr:uid="{9E0645B0-EF56-44E7-A4C8-833F0FDAF71C}">
      <formula1>INDIRECT($R$18)</formula1>
    </dataValidation>
    <dataValidation type="list" allowBlank="1" showInputMessage="1" showErrorMessage="1" sqref="E18" xr:uid="{F5DE5DC9-3BE4-45D9-B66C-A788C7032D02}">
      <formula1>INDIRECT($Q$18)</formula1>
    </dataValidation>
    <dataValidation type="list" allowBlank="1" showInputMessage="1" showErrorMessage="1" sqref="D18" xr:uid="{84FF4A17-C17F-43BF-ADBC-0017B93B1FD5}">
      <formula1>INDIRECT($P$18)</formula1>
    </dataValidation>
    <dataValidation type="list" allowBlank="1" showInputMessage="1" showErrorMessage="1" sqref="H17" xr:uid="{7AAA6DFE-A4A6-4B4D-9A36-FB3615289235}">
      <formula1>INDIRECT($S$17)</formula1>
    </dataValidation>
    <dataValidation type="list" allowBlank="1" showInputMessage="1" showErrorMessage="1" sqref="G17" xr:uid="{11E6CDA7-0D6C-49E5-92AA-2C92E54CEFF3}">
      <formula1>INDIRECT($R$17)</formula1>
    </dataValidation>
    <dataValidation type="list" allowBlank="1" showInputMessage="1" showErrorMessage="1" sqref="E17" xr:uid="{5344FD2D-FE74-4663-905F-CCC990F686AE}">
      <formula1>INDIRECT($Q$17)</formula1>
    </dataValidation>
    <dataValidation type="list" allowBlank="1" showInputMessage="1" showErrorMessage="1" sqref="D17" xr:uid="{068C3453-2361-4B63-8296-DC017DCFC48B}">
      <formula1>INDIRECT($P$17)</formula1>
    </dataValidation>
    <dataValidation type="list" allowBlank="1" showInputMessage="1" showErrorMessage="1" sqref="H16" xr:uid="{A3883F3D-479D-4621-BF18-DC8AFB82B62E}">
      <formula1>INDIRECT($S$16)</formula1>
    </dataValidation>
    <dataValidation type="list" allowBlank="1" showInputMessage="1" showErrorMessage="1" sqref="G16" xr:uid="{275767FB-9EC6-4B49-B643-4C02AE5809C7}">
      <formula1>INDIRECT($R$16)</formula1>
    </dataValidation>
    <dataValidation type="list" allowBlank="1" showInputMessage="1" showErrorMessage="1" sqref="E16" xr:uid="{AB724F44-1505-4EE4-A9F0-14811A74EDAD}">
      <formula1>INDIRECT($Q$16)</formula1>
    </dataValidation>
    <dataValidation type="list" allowBlank="1" showInputMessage="1" showErrorMessage="1" sqref="D16" xr:uid="{782DE20B-B8D8-49E1-A52F-2F2DB77E05EC}">
      <formula1>INDIRECT($P$16)</formula1>
    </dataValidation>
    <dataValidation type="list" allowBlank="1" showInputMessage="1" showErrorMessage="1" sqref="H15" xr:uid="{3BA9A05C-CB91-4D15-BB54-CD16D75CFD1B}">
      <formula1>INDIRECT($S$15)</formula1>
    </dataValidation>
    <dataValidation type="list" allowBlank="1" showInputMessage="1" showErrorMessage="1" sqref="G15" xr:uid="{96198710-C354-485E-BA0C-3413812569E1}">
      <formula1>INDIRECT($R$15)</formula1>
    </dataValidation>
    <dataValidation type="list" allowBlank="1" showInputMessage="1" showErrorMessage="1" sqref="E15" xr:uid="{11D77ACF-D4EA-4DF3-8268-0CC68178A72B}">
      <formula1>INDIRECT($Q$15)</formula1>
    </dataValidation>
    <dataValidation type="list" allowBlank="1" showInputMessage="1" showErrorMessage="1" sqref="D15" xr:uid="{1778DD53-CF2E-42D9-80DA-451BBDA2ACBB}">
      <formula1>INDIRECT($P$15)</formula1>
    </dataValidation>
    <dataValidation type="list" allowBlank="1" showInputMessage="1" showErrorMessage="1" sqref="H14" xr:uid="{02452DF9-E2E4-42DB-94BE-D9F3A2F3C94D}">
      <formula1>INDIRECT($S$14)</formula1>
    </dataValidation>
    <dataValidation type="list" allowBlank="1" showInputMessage="1" showErrorMessage="1" sqref="G14" xr:uid="{7AE7FBE9-3010-4559-A200-600FBD7D79F8}">
      <formula1>INDIRECT($R$14)</formula1>
    </dataValidation>
    <dataValidation type="list" allowBlank="1" showInputMessage="1" showErrorMessage="1" sqref="E14" xr:uid="{6CF4E33B-D856-4362-A0F9-A0393DC964BA}">
      <formula1>INDIRECT($Q$14)</formula1>
    </dataValidation>
    <dataValidation type="list" allowBlank="1" showInputMessage="1" showErrorMessage="1" sqref="D14" xr:uid="{7B997541-EF35-42FA-888F-5F9A353BA2E3}">
      <formula1>INDIRECT($P$14)</formula1>
    </dataValidation>
    <dataValidation type="list" allowBlank="1" showInputMessage="1" showErrorMessage="1" sqref="H74" xr:uid="{B2CC822E-F588-4BE6-85D3-A934E38BA5B0}">
      <formula1>INDIRECT($S$74)</formula1>
    </dataValidation>
    <dataValidation type="list" allowBlank="1" showInputMessage="1" showErrorMessage="1" sqref="G74" xr:uid="{2DEFC560-CECB-43CF-AE83-0153CAD3B864}">
      <formula1>INDIRECT($R$74)</formula1>
    </dataValidation>
    <dataValidation type="list" allowBlank="1" showInputMessage="1" showErrorMessage="1" sqref="E74" xr:uid="{85B751C0-BEAF-44AF-ADF1-49F41EE7641F}">
      <formula1>INDIRECT($Q$74)</formula1>
    </dataValidation>
    <dataValidation type="list" allowBlank="1" showInputMessage="1" showErrorMessage="1" sqref="D74" xr:uid="{1A4C2782-43F0-4612-819F-D785D43EAA39}">
      <formula1>INDIRECT($P$74)</formula1>
    </dataValidation>
    <dataValidation type="list" allowBlank="1" showInputMessage="1" showErrorMessage="1" sqref="H73" xr:uid="{05EA69C3-C8E0-4109-B567-40A3136304AB}">
      <formula1>INDIRECT($S$73)</formula1>
    </dataValidation>
    <dataValidation type="list" allowBlank="1" showInputMessage="1" showErrorMessage="1" sqref="G73" xr:uid="{13F37A47-B326-43D6-BCFE-10514B52AF0A}">
      <formula1>INDIRECT($R$73)</formula1>
    </dataValidation>
    <dataValidation type="list" allowBlank="1" showInputMessage="1" showErrorMessage="1" sqref="E73" xr:uid="{485992A6-5382-48B1-8B83-F611DF871DE3}">
      <formula1>INDIRECT($Q$73)</formula1>
    </dataValidation>
    <dataValidation type="list" allowBlank="1" showInputMessage="1" showErrorMessage="1" sqref="D73" xr:uid="{C8F08B17-E325-4635-BF1C-416D34182884}">
      <formula1>INDIRECT($P$73)</formula1>
    </dataValidation>
    <dataValidation type="list" allowBlank="1" showInputMessage="1" showErrorMessage="1" sqref="H70" xr:uid="{AAB6B9DB-3346-401F-BE02-9A07AAE95560}">
      <formula1>INDIRECT($S$70)</formula1>
    </dataValidation>
    <dataValidation type="list" allowBlank="1" showInputMessage="1" showErrorMessage="1" sqref="G70" xr:uid="{5BABEB74-5817-4EE7-8DB1-3A74960C2DDB}">
      <formula1>INDIRECT($R$70)</formula1>
    </dataValidation>
    <dataValidation type="list" allowBlank="1" showInputMessage="1" showErrorMessage="1" sqref="E70" xr:uid="{0FCEE50D-A852-42C5-9095-F925B11C3FDE}">
      <formula1>INDIRECT($Q$70)</formula1>
    </dataValidation>
    <dataValidation type="list" allowBlank="1" showInputMessage="1" showErrorMessage="1" sqref="D70" xr:uid="{18216EB1-B4A8-4571-8145-039D23EC3AF6}">
      <formula1>INDIRECT($P$70)</formula1>
    </dataValidation>
    <dataValidation type="list" allowBlank="1" showInputMessage="1" showErrorMessage="1" sqref="H67" xr:uid="{04DAB829-865D-4B1D-82D2-946CA898B376}">
      <formula1>INDIRECT($S$67)</formula1>
    </dataValidation>
    <dataValidation type="list" allowBlank="1" showInputMessage="1" showErrorMessage="1" sqref="G67" xr:uid="{B4CD7DCE-6FC8-413A-8E82-7B0A6AE9584B}">
      <formula1>INDIRECT($R$67)</formula1>
    </dataValidation>
    <dataValidation type="list" allowBlank="1" showInputMessage="1" showErrorMessage="1" sqref="E67" xr:uid="{3A73EE7B-E249-440A-BB7A-6ADC63999CF5}">
      <formula1>INDIRECT($Q$67)</formula1>
    </dataValidation>
    <dataValidation type="list" allowBlank="1" showInputMessage="1" showErrorMessage="1" sqref="D67" xr:uid="{C32116C5-3C98-4360-8FD2-85CFE2E145EC}">
      <formula1>INDIRECT($P$67)</formula1>
    </dataValidation>
    <dataValidation type="list" allowBlank="1" showInputMessage="1" showErrorMessage="1" sqref="H66" xr:uid="{8E1E90FE-37DA-41DB-8BC0-66FF3C9FBEA1}">
      <formula1>INDIRECT($S$66)</formula1>
    </dataValidation>
    <dataValidation type="list" allowBlank="1" showInputMessage="1" showErrorMessage="1" sqref="G66" xr:uid="{A3134B57-9C06-4508-A170-0297F085EA18}">
      <formula1>INDIRECT($R$66)</formula1>
    </dataValidation>
    <dataValidation type="list" allowBlank="1" showInputMessage="1" showErrorMessage="1" sqref="E66" xr:uid="{84D99D52-35AF-416E-8CFA-0E2A0FD0C61A}">
      <formula1>INDIRECT($Q$66)</formula1>
    </dataValidation>
    <dataValidation type="list" allowBlank="1" showInputMessage="1" showErrorMessage="1" sqref="D66" xr:uid="{3496EC32-D65D-46FD-AA51-A975A36909C8}">
      <formula1>INDIRECT($P$66)</formula1>
    </dataValidation>
    <dataValidation type="list" allowBlank="1" showInputMessage="1" showErrorMessage="1" sqref="H65" xr:uid="{665A90CC-5FBF-4EDE-B515-9A998DD1450B}">
      <formula1>INDIRECT($S$65)</formula1>
    </dataValidation>
    <dataValidation type="list" allowBlank="1" showInputMessage="1" showErrorMessage="1" sqref="G65" xr:uid="{B372F2E7-7059-46D9-8A3B-CE9F0A4DF05F}">
      <formula1>INDIRECT($R$65)</formula1>
    </dataValidation>
    <dataValidation type="list" allowBlank="1" showInputMessage="1" showErrorMessage="1" sqref="E65" xr:uid="{7291E311-5E38-4CF7-9D9F-D6033F4C5C61}">
      <formula1>INDIRECT($Q$65)</formula1>
    </dataValidation>
    <dataValidation type="list" allowBlank="1" showInputMessage="1" showErrorMessage="1" sqref="D65" xr:uid="{89556EFC-1EDE-41B9-A615-FAF20011BED9}">
      <formula1>INDIRECT($P$65)</formula1>
    </dataValidation>
    <dataValidation type="list" allowBlank="1" showInputMessage="1" showErrorMessage="1" sqref="H61" xr:uid="{1FE504DB-83C5-4863-B303-A830286C5592}">
      <formula1>INDIRECT($S$61)</formula1>
    </dataValidation>
    <dataValidation type="list" allowBlank="1" showInputMessage="1" showErrorMessage="1" sqref="G61" xr:uid="{FB2941E8-96E9-4A09-A034-DCDA0F80D683}">
      <formula1>INDIRECT($R$61)</formula1>
    </dataValidation>
    <dataValidation type="list" allowBlank="1" showInputMessage="1" showErrorMessage="1" sqref="E61" xr:uid="{01D21E0E-1AA2-474E-ADBA-3881D9754B80}">
      <formula1>INDIRECT($Q$61)</formula1>
    </dataValidation>
    <dataValidation type="list" allowBlank="1" showInputMessage="1" showErrorMessage="1" sqref="D61" xr:uid="{FF2E63C7-B45E-4C6B-A378-77995D509B82}">
      <formula1>INDIRECT($P$61)</formula1>
    </dataValidation>
    <dataValidation type="list" allowBlank="1" showInputMessage="1" showErrorMessage="1" sqref="H60" xr:uid="{B8BD2E33-25FF-4549-BFB4-5E1F64503D4B}">
      <formula1>INDIRECT($S$60)</formula1>
    </dataValidation>
    <dataValidation type="list" allowBlank="1" showInputMessage="1" showErrorMessage="1" sqref="G60" xr:uid="{6828AC7E-EB61-49DA-BB80-DE85C5C459B7}">
      <formula1>INDIRECT($R$60)</formula1>
    </dataValidation>
    <dataValidation type="list" allowBlank="1" showInputMessage="1" showErrorMessage="1" sqref="E60" xr:uid="{B844A2C0-BCF2-4EE3-A079-8BC0652E6D2A}">
      <formula1>INDIRECT($Q$60)</formula1>
    </dataValidation>
    <dataValidation type="list" allowBlank="1" showInputMessage="1" showErrorMessage="1" sqref="D60" xr:uid="{072F0AC1-067D-48AA-AEA0-F53CB5FE44C0}">
      <formula1>INDIRECT($P$60)</formula1>
    </dataValidation>
    <dataValidation type="list" allowBlank="1" showInputMessage="1" showErrorMessage="1" sqref="H57" xr:uid="{ED1D67A1-B958-4013-B300-67A778F59DB7}">
      <formula1>INDIRECT($S$57)</formula1>
    </dataValidation>
    <dataValidation type="list" allowBlank="1" showInputMessage="1" showErrorMessage="1" sqref="G57" xr:uid="{FDF0C326-084B-4E4A-9FD9-6FFDFE349943}">
      <formula1>INDIRECT($R$57)</formula1>
    </dataValidation>
    <dataValidation type="list" allowBlank="1" showInputMessage="1" showErrorMessage="1" sqref="E57" xr:uid="{63599F11-3325-4D09-9F3A-B5741F00CDFD}">
      <formula1>INDIRECT($Q$57)</formula1>
    </dataValidation>
    <dataValidation type="list" allowBlank="1" showInputMessage="1" showErrorMessage="1" sqref="D57" xr:uid="{F53DEB74-EAC9-4848-9A74-7DAF704F8F88}">
      <formula1>INDIRECT($P$57)</formula1>
    </dataValidation>
    <dataValidation type="list" allowBlank="1" showInputMessage="1" showErrorMessage="1" sqref="H56" xr:uid="{75A24B87-87BC-4663-9C10-64F738660F6C}">
      <formula1>INDIRECT($S$56)</formula1>
    </dataValidation>
    <dataValidation type="list" allowBlank="1" showInputMessage="1" showErrorMessage="1" sqref="G56" xr:uid="{3EDDB9E6-6826-48B4-86A1-35AE12CD4277}">
      <formula1>INDIRECT($R$56)</formula1>
    </dataValidation>
    <dataValidation type="list" allowBlank="1" showInputMessage="1" showErrorMessage="1" sqref="E56" xr:uid="{C1FEE2E0-D63C-4AAD-BA0A-E3D37F1B6BD1}">
      <formula1>INDIRECT($Q$56)</formula1>
    </dataValidation>
    <dataValidation type="list" allowBlank="1" showInputMessage="1" showErrorMessage="1" sqref="D56" xr:uid="{14B50CFC-75DE-4924-B35E-522513BCFFA3}">
      <formula1>INDIRECT($P$56)</formula1>
    </dataValidation>
    <dataValidation type="list" allowBlank="1" showInputMessage="1" showErrorMessage="1" sqref="H53" xr:uid="{CB5E36BA-9FAD-4885-80E9-3E094EFFE1ED}">
      <formula1>INDIRECT($S$53)</formula1>
    </dataValidation>
    <dataValidation type="list" allowBlank="1" showInputMessage="1" showErrorMessage="1" sqref="G53" xr:uid="{4316F466-69C6-4D42-8521-FE21FEAE8DDF}">
      <formula1>INDIRECT($R$53)</formula1>
    </dataValidation>
    <dataValidation type="list" allowBlank="1" showInputMessage="1" showErrorMessage="1" sqref="E53" xr:uid="{AF11CF4D-9015-46CF-8260-BB44943580DA}">
      <formula1>INDIRECT($Q$53)</formula1>
    </dataValidation>
    <dataValidation type="list" allowBlank="1" showInputMessage="1" showErrorMessage="1" sqref="D53" xr:uid="{F0A6A47C-AD7B-4908-B4F5-8DF3EEE821B5}">
      <formula1>INDIRECT($P$53)</formula1>
    </dataValidation>
    <dataValidation type="list" allowBlank="1" showInputMessage="1" showErrorMessage="1" sqref="H52" xr:uid="{D326E3A4-A882-4F5E-B382-335AF2C44384}">
      <formula1>INDIRECT($S$52)</formula1>
    </dataValidation>
    <dataValidation type="list" allowBlank="1" showInputMessage="1" showErrorMessage="1" sqref="G52" xr:uid="{8D35412C-DDFD-442D-9142-E17FC4640CB9}">
      <formula1>INDIRECT($R$52)</formula1>
    </dataValidation>
    <dataValidation type="list" allowBlank="1" showInputMessage="1" showErrorMessage="1" sqref="E52" xr:uid="{0659D683-0FDD-4F7F-A17A-6921B88C859F}">
      <formula1>INDIRECT($Q$52)</formula1>
    </dataValidation>
    <dataValidation type="list" allowBlank="1" showInputMessage="1" showErrorMessage="1" sqref="D52" xr:uid="{1BDE43BC-690B-4368-9643-23ADF840A88C}">
      <formula1>INDIRECT($P$52)</formula1>
    </dataValidation>
    <dataValidation type="list" allowBlank="1" showInputMessage="1" showErrorMessage="1" sqref="H49" xr:uid="{33EFEC20-82D2-45D6-BF3C-8E1000C2A760}">
      <formula1>INDIRECT($S$49)</formula1>
    </dataValidation>
    <dataValidation type="list" allowBlank="1" showInputMessage="1" showErrorMessage="1" sqref="G49" xr:uid="{3D83916F-5BCD-4FE3-942D-0A76223288E8}">
      <formula1>INDIRECT($R$49)</formula1>
    </dataValidation>
    <dataValidation type="list" allowBlank="1" showInputMessage="1" showErrorMessage="1" sqref="E49" xr:uid="{0CA43777-CBFF-4D24-AA28-47F75F9FD5DC}">
      <formula1>INDIRECT($Q$49)</formula1>
    </dataValidation>
    <dataValidation type="list" allowBlank="1" showInputMessage="1" showErrorMessage="1" sqref="D49" xr:uid="{3B9B820F-FD65-4B8C-841D-A64007CF3726}">
      <formula1>INDIRECT($P$49)</formula1>
    </dataValidation>
    <dataValidation type="list" allowBlank="1" showInputMessage="1" showErrorMessage="1" sqref="H48" xr:uid="{23F9481F-3B4F-4030-B859-978DFABDE906}">
      <formula1>INDIRECT($S$48)</formula1>
    </dataValidation>
    <dataValidation type="list" allowBlank="1" showInputMessage="1" showErrorMessage="1" sqref="G48" xr:uid="{3B2D9B13-1EFF-47B1-92F7-C3C3DD6424D2}">
      <formula1>INDIRECT($R$48)</formula1>
    </dataValidation>
    <dataValidation type="list" allowBlank="1" showInputMessage="1" showErrorMessage="1" sqref="E48" xr:uid="{729FC684-7A5E-46DB-A5E0-74ACD7DBD379}">
      <formula1>INDIRECT($Q$48)</formula1>
    </dataValidation>
    <dataValidation type="list" allowBlank="1" showInputMessage="1" showErrorMessage="1" sqref="D48" xr:uid="{4869AF3C-D031-43F8-A2AB-F7E44D70277B}">
      <formula1>INDIRECT($P$48)</formula1>
    </dataValidation>
    <dataValidation type="list" allowBlank="1" showInputMessage="1" showErrorMessage="1" sqref="H47" xr:uid="{1FC75043-D010-4752-8A74-465F7976ACB4}">
      <formula1>INDIRECT($S$47)</formula1>
    </dataValidation>
    <dataValidation type="list" allowBlank="1" showInputMessage="1" showErrorMessage="1" sqref="G47" xr:uid="{9D00EC43-9493-46BE-AB99-3BB6064DE5DF}">
      <formula1>INDIRECT($R$47)</formula1>
    </dataValidation>
    <dataValidation type="list" allowBlank="1" showInputMessage="1" showErrorMessage="1" sqref="E47" xr:uid="{3461EE8A-1E71-4998-A922-BC99910E2E84}">
      <formula1>INDIRECT($Q$47)</formula1>
    </dataValidation>
    <dataValidation type="list" allowBlank="1" showInputMessage="1" showErrorMessage="1" sqref="D47" xr:uid="{8DD71B3F-A429-477E-9391-53588964592B}">
      <formula1>INDIRECT($P$47)</formula1>
    </dataValidation>
    <dataValidation type="list" allowBlank="1" showInputMessage="1" showErrorMessage="1" sqref="H44" xr:uid="{6C580D99-49C6-4E40-8FF2-FE419EDAFC1D}">
      <formula1>INDIRECT($S$44)</formula1>
    </dataValidation>
    <dataValidation type="list" allowBlank="1" showInputMessage="1" showErrorMessage="1" sqref="G44" xr:uid="{607114E1-72A2-4A21-A629-4D216A4F06C9}">
      <formula1>INDIRECT($R$44)</formula1>
    </dataValidation>
    <dataValidation type="list" allowBlank="1" showInputMessage="1" showErrorMessage="1" sqref="E44" xr:uid="{B581D8B1-6378-4B5D-AD13-233C621B6287}">
      <formula1>INDIRECT($Q$44)</formula1>
    </dataValidation>
    <dataValidation type="list" allowBlank="1" showInputMessage="1" showErrorMessage="1" sqref="D44" xr:uid="{DA415A1C-4C6C-4023-8B09-9596C75A8115}">
      <formula1>INDIRECT($P$44)</formula1>
    </dataValidation>
    <dataValidation type="list" allowBlank="1" showInputMessage="1" showErrorMessage="1" sqref="H43" xr:uid="{0A85B5F1-2043-4EC6-9D98-A51C8E7C6688}">
      <formula1>INDIRECT($S$43)</formula1>
    </dataValidation>
    <dataValidation type="list" allowBlank="1" showInputMessage="1" showErrorMessage="1" sqref="G43" xr:uid="{A83D0449-E51E-4974-AEC8-7EAEBFC975B0}">
      <formula1>INDIRECT($R$43)</formula1>
    </dataValidation>
    <dataValidation type="list" allowBlank="1" showInputMessage="1" showErrorMessage="1" sqref="E43" xr:uid="{7A9CFFED-EBE1-4C88-8220-3AEB12D1FFEB}">
      <formula1>INDIRECT($Q$43)</formula1>
    </dataValidation>
    <dataValidation type="list" allowBlank="1" showInputMessage="1" showErrorMessage="1" sqref="D43" xr:uid="{A9B75B06-E3A2-4C04-8AA1-89240EF5169E}">
      <formula1>INDIRECT($P$43)</formula1>
    </dataValidation>
    <dataValidation type="list" allowBlank="1" showInputMessage="1" showErrorMessage="1" sqref="H40" xr:uid="{CC794BA6-7917-4679-B002-630EA40D1224}">
      <formula1>INDIRECT($S$40)</formula1>
    </dataValidation>
    <dataValidation type="list" allowBlank="1" showInputMessage="1" showErrorMessage="1" sqref="G40" xr:uid="{4DE09E6A-4F2E-4832-9987-60DE63500D6D}">
      <formula1>INDIRECT($R$40)</formula1>
    </dataValidation>
    <dataValidation type="list" allowBlank="1" showInputMessage="1" showErrorMessage="1" sqref="E40" xr:uid="{42CB602A-8CBA-48B9-81EE-2A1B971BFB67}">
      <formula1>INDIRECT($Q$40)</formula1>
    </dataValidation>
    <dataValidation type="list" allowBlank="1" showInputMessage="1" showErrorMessage="1" sqref="D40" xr:uid="{54209C42-8C63-4417-923E-ECA54344E253}">
      <formula1>INDIRECT($P$40)</formula1>
    </dataValidation>
    <dataValidation type="list" allowBlank="1" showInputMessage="1" showErrorMessage="1" sqref="H39" xr:uid="{E6884D84-F8DA-477F-9E96-A93B2773082F}">
      <formula1>INDIRECT($S$39)</formula1>
    </dataValidation>
    <dataValidation type="list" allowBlank="1" showInputMessage="1" showErrorMessage="1" sqref="G39" xr:uid="{C0CF640A-2987-42CC-8751-2C0166369E22}">
      <formula1>INDIRECT($R$39)</formula1>
    </dataValidation>
    <dataValidation type="list" allowBlank="1" showInputMessage="1" showErrorMessage="1" sqref="E39" xr:uid="{B6D3EFFC-B79F-481E-B4C5-3771F4F1E3EE}">
      <formula1>INDIRECT($Q$39)</formula1>
    </dataValidation>
    <dataValidation type="list" allowBlank="1" showInputMessage="1" showErrorMessage="1" sqref="D39" xr:uid="{3068059C-0587-4981-9DAB-91B9A1B30C30}">
      <formula1>INDIRECT($P$39)</formula1>
    </dataValidation>
    <dataValidation type="list" allowBlank="1" showInputMessage="1" showErrorMessage="1" sqref="H38" xr:uid="{BE63D9CE-B71D-4C81-9E9E-A863681396F5}">
      <formula1>INDIRECT($S$38)</formula1>
    </dataValidation>
    <dataValidation type="list" allowBlank="1" showInputMessage="1" showErrorMessage="1" sqref="G38" xr:uid="{23C89433-B29D-4AED-9A26-0983CA4DCD63}">
      <formula1>INDIRECT($R$38)</formula1>
    </dataValidation>
    <dataValidation type="list" allowBlank="1" showInputMessage="1" showErrorMessage="1" sqref="E38" xr:uid="{0CAA34A1-541D-42DF-B203-66A02D686072}">
      <formula1>INDIRECT($Q$38)</formula1>
    </dataValidation>
    <dataValidation type="list" allowBlank="1" showInputMessage="1" showErrorMessage="1" sqref="D38" xr:uid="{DA17766C-B605-4917-8DFB-F6D9A35A2F6A}">
      <formula1>INDIRECT($P$38)</formula1>
    </dataValidation>
    <dataValidation type="list" allowBlank="1" showInputMessage="1" showErrorMessage="1" sqref="H35" xr:uid="{0EB98EE5-D9FC-4818-A868-7FB5F731CB47}">
      <formula1>INDIRECT($S$35)</formula1>
    </dataValidation>
    <dataValidation type="list" allowBlank="1" showInputMessage="1" showErrorMessage="1" sqref="G35" xr:uid="{592B09E7-E928-4DE6-8C22-427CB8E2A36D}">
      <formula1>INDIRECT($R$35)</formula1>
    </dataValidation>
    <dataValidation type="list" allowBlank="1" showInputMessage="1" showErrorMessage="1" sqref="E35" xr:uid="{2ACE641D-97EB-43D9-89F4-E1CD1939614D}">
      <formula1>INDIRECT($Q$35)</formula1>
    </dataValidation>
    <dataValidation type="list" allowBlank="1" showInputMessage="1" showErrorMessage="1" sqref="D35" xr:uid="{883CCDEB-A599-441A-8699-C1DE396D882D}">
      <formula1>INDIRECT($P$35)</formula1>
    </dataValidation>
    <dataValidation type="list" allowBlank="1" showInputMessage="1" showErrorMessage="1" sqref="H34" xr:uid="{A9F04CD2-00A6-452E-A5E9-0E24D9DDB8E4}">
      <formula1>INDIRECT($S$34)</formula1>
    </dataValidation>
    <dataValidation type="list" allowBlank="1" showInputMessage="1" showErrorMessage="1" sqref="G34" xr:uid="{211418E5-3FCF-4006-B935-D603F2852DDE}">
      <formula1>INDIRECT($R$34)</formula1>
    </dataValidation>
    <dataValidation type="list" allowBlank="1" showInputMessage="1" showErrorMessage="1" sqref="E34" xr:uid="{84AD45D8-0F83-44F3-A3DD-2B1DD645ECBA}">
      <formula1>INDIRECT($Q$34)</formula1>
    </dataValidation>
    <dataValidation type="list" allowBlank="1" showInputMessage="1" showErrorMessage="1" sqref="D34" xr:uid="{5F627180-8BCB-427F-9D2D-4F31EF1D7F4D}">
      <formula1>INDIRECT($P$34)</formula1>
    </dataValidation>
    <dataValidation type="list" allowBlank="1" showInputMessage="1" showErrorMessage="1" sqref="H33" xr:uid="{0A75C728-2704-44E9-9815-0BC8B504C543}">
      <formula1>INDIRECT($S$33)</formula1>
    </dataValidation>
    <dataValidation type="list" allowBlank="1" showInputMessage="1" showErrorMessage="1" sqref="G33" xr:uid="{31BFD17F-D740-448F-834D-522F2B5234D8}">
      <formula1>INDIRECT($R$33)</formula1>
    </dataValidation>
    <dataValidation type="list" allowBlank="1" showInputMessage="1" showErrorMessage="1" sqref="E33" xr:uid="{12F701DD-1F32-40D8-A893-7ED4819CCAED}">
      <formula1>INDIRECT($Q$33)</formula1>
    </dataValidation>
    <dataValidation type="list" allowBlank="1" showInputMessage="1" showErrorMessage="1" sqref="D33" xr:uid="{4707F0FA-DA39-481E-BD0D-C1A0D4855272}">
      <formula1>INDIRECT($P$33)</formula1>
    </dataValidation>
    <dataValidation type="list" allowBlank="1" showInputMessage="1" showErrorMessage="1" sqref="H32" xr:uid="{512FF2DC-4863-4FC0-8E35-00FD5E251B09}">
      <formula1>INDIRECT($S$32)</formula1>
    </dataValidation>
    <dataValidation type="list" allowBlank="1" showInputMessage="1" showErrorMessage="1" sqref="G32" xr:uid="{7891ED50-6E08-4922-8047-5F615CD78D32}">
      <formula1>INDIRECT($R$32)</formula1>
    </dataValidation>
    <dataValidation type="list" allowBlank="1" showInputMessage="1" showErrorMessage="1" sqref="E32" xr:uid="{C3A94428-46DC-49F0-9518-F12F4FB1FDD5}">
      <formula1>INDIRECT($Q$32)</formula1>
    </dataValidation>
    <dataValidation type="list" allowBlank="1" showInputMessage="1" showErrorMessage="1" sqref="D32" xr:uid="{EAF86DEB-404A-442A-9700-690B248764E2}">
      <formula1>INDIRECT($P$32)</formula1>
    </dataValidation>
    <dataValidation type="list" allowBlank="1" showInputMessage="1" showErrorMessage="1" sqref="H31" xr:uid="{DE11A5EA-78E2-4E33-B804-066A8A38F916}">
      <formula1>INDIRECT($S$31)</formula1>
    </dataValidation>
    <dataValidation type="list" allowBlank="1" showInputMessage="1" showErrorMessage="1" sqref="G31" xr:uid="{8415DAF1-D428-4E63-AD53-8BCA9E31AC65}">
      <formula1>INDIRECT($R$31)</formula1>
    </dataValidation>
    <dataValidation type="list" allowBlank="1" showInputMessage="1" showErrorMessage="1" sqref="E31" xr:uid="{3BC96A53-3FEF-4120-A9A4-A0EFD08991DF}">
      <formula1>INDIRECT($Q$31)</formula1>
    </dataValidation>
    <dataValidation type="list" allowBlank="1" showInputMessage="1" showErrorMessage="1" sqref="D31" xr:uid="{85B0E608-2978-4C3B-B42E-85E0A7EB52D5}">
      <formula1>INDIRECT($P$31)</formula1>
    </dataValidation>
    <dataValidation type="list" allowBlank="1" showInputMessage="1" showErrorMessage="1" sqref="H30" xr:uid="{91BB831E-594D-4C88-9CFF-4F2519CF1C45}">
      <formula1>INDIRECT($S$30)</formula1>
    </dataValidation>
    <dataValidation type="list" allowBlank="1" showInputMessage="1" showErrorMessage="1" sqref="G30" xr:uid="{EC056846-9CDC-411F-ABC6-B57AE7C48205}">
      <formula1>INDIRECT($R$30)</formula1>
    </dataValidation>
    <dataValidation type="list" allowBlank="1" showInputMessage="1" showErrorMessage="1" sqref="E30" xr:uid="{A25E36DB-FBF3-4083-AF49-6AC89EAB1B36}">
      <formula1>INDIRECT($Q$30)</formula1>
    </dataValidation>
    <dataValidation type="list" allowBlank="1" showInputMessage="1" showErrorMessage="1" sqref="D30" xr:uid="{399FB516-D52D-426D-99FE-8B7DA896FF41}">
      <formula1>INDIRECT($P$30)</formula1>
    </dataValidation>
    <dataValidation type="list" allowBlank="1" showInputMessage="1" showErrorMessage="1" sqref="H29" xr:uid="{F4A2CF13-AD7E-46D2-A709-D1B458F7A02B}">
      <formula1>INDIRECT($S$29)</formula1>
    </dataValidation>
    <dataValidation type="list" allowBlank="1" showInputMessage="1" showErrorMessage="1" sqref="G29" xr:uid="{89716F1A-32EA-4872-B345-10DC2BDD1706}">
      <formula1>INDIRECT($R$29)</formula1>
    </dataValidation>
    <dataValidation type="list" allowBlank="1" showInputMessage="1" showErrorMessage="1" sqref="E29" xr:uid="{F8ED9D56-50D2-455F-A45C-F9835CD969BE}">
      <formula1>INDIRECT($Q$29)</formula1>
    </dataValidation>
    <dataValidation type="list" allowBlank="1" showInputMessage="1" showErrorMessage="1" sqref="D29" xr:uid="{4ED85E11-4670-4AA8-BB37-C419C16749DD}">
      <formula1>INDIRECT($P$29)</formula1>
    </dataValidation>
    <dataValidation type="list" allowBlank="1" showInputMessage="1" showErrorMessage="1" sqref="H26" xr:uid="{D61EB331-2A31-408E-9E98-8F8F70ECC1B4}">
      <formula1>INDIRECT($S$26)</formula1>
    </dataValidation>
    <dataValidation type="list" allowBlank="1" showInputMessage="1" showErrorMessage="1" sqref="G26" xr:uid="{4E9406A6-A68C-43D6-A2B1-9A8A357DF918}">
      <formula1>INDIRECT($R$26)</formula1>
    </dataValidation>
    <dataValidation type="list" allowBlank="1" showInputMessage="1" showErrorMessage="1" sqref="E26" xr:uid="{C268E564-7F02-4DCE-886D-6C29FEA94D4B}">
      <formula1>INDIRECT($Q$26)</formula1>
    </dataValidation>
    <dataValidation type="list" allowBlank="1" showInputMessage="1" showErrorMessage="1" sqref="D26" xr:uid="{B818ED4E-FF87-43F0-8271-AB8C9AF92C43}">
      <formula1>INDIRECT($P$26)</formula1>
    </dataValidation>
    <dataValidation type="list" allowBlank="1" showInputMessage="1" showErrorMessage="1" sqref="H25" xr:uid="{2D112348-D33D-4E24-849A-96E145CE9931}">
      <formula1>INDIRECT($S$25)</formula1>
    </dataValidation>
    <dataValidation type="list" allowBlank="1" showInputMessage="1" showErrorMessage="1" sqref="G25" xr:uid="{EC94F504-301A-40FB-870B-553A72094616}">
      <formula1>INDIRECT($R$25)</formula1>
    </dataValidation>
    <dataValidation type="list" allowBlank="1" showInputMessage="1" showErrorMessage="1" sqref="E25" xr:uid="{38257734-90AE-4E68-BF63-7606311DFC1A}">
      <formula1>INDIRECT($Q$25)</formula1>
    </dataValidation>
    <dataValidation type="list" allowBlank="1" showInputMessage="1" showErrorMessage="1" sqref="D25" xr:uid="{CAB72DA8-A931-40EE-9FCB-6F842CA39E53}">
      <formula1>INDIRECT($P$25)</formula1>
    </dataValidation>
    <dataValidation type="list" allowBlank="1" showInputMessage="1" showErrorMessage="1" sqref="H24" xr:uid="{40785D0F-629E-4E78-A61E-4959F8859BBA}">
      <formula1>INDIRECT($S$24)</formula1>
    </dataValidation>
    <dataValidation type="list" allowBlank="1" showInputMessage="1" showErrorMessage="1" sqref="G24" xr:uid="{D21BCBF0-EE5C-4189-9E09-8644CB1C23C0}">
      <formula1>INDIRECT($R$24)</formula1>
    </dataValidation>
    <dataValidation type="list" allowBlank="1" showInputMessage="1" showErrorMessage="1" sqref="E24" xr:uid="{C3800F14-831F-4154-8D3D-ABE0FFC4B862}">
      <formula1>INDIRECT($Q$24)</formula1>
    </dataValidation>
    <dataValidation type="list" allowBlank="1" showInputMessage="1" showErrorMessage="1" sqref="D24" xr:uid="{31691B17-A4D9-4197-A069-0779FC2D69F8}">
      <formula1>INDIRECT($P$24)</formula1>
    </dataValidation>
    <dataValidation type="list" allowBlank="1" showInputMessage="1" showErrorMessage="1" sqref="H23" xr:uid="{60F928BC-25F6-420E-9655-EE7BC3CF6D24}">
      <formula1>INDIRECT($S$23)</formula1>
    </dataValidation>
    <dataValidation type="list" allowBlank="1" showInputMessage="1" showErrorMessage="1" sqref="G23" xr:uid="{297A4193-5569-459F-A408-B352BEBC39DA}">
      <formula1>INDIRECT($R$23)</formula1>
    </dataValidation>
    <dataValidation type="list" allowBlank="1" showInputMessage="1" showErrorMessage="1" sqref="E23" xr:uid="{2FA87163-AA27-4D1A-AFF7-7BE57E7EB427}">
      <formula1>INDIRECT($Q$23)</formula1>
    </dataValidation>
    <dataValidation type="list" allowBlank="1" showInputMessage="1" showErrorMessage="1" sqref="D23" xr:uid="{0484FCDE-D02C-447B-AA45-2E48935774E0}">
      <formula1>INDIRECT($P$23)</formula1>
    </dataValidation>
    <dataValidation type="list" allowBlank="1" showInputMessage="1" showErrorMessage="1" sqref="H22" xr:uid="{EC7AD32D-B5CB-4F90-AC55-79F657BE02D7}">
      <formula1>INDIRECT($S$22)</formula1>
    </dataValidation>
    <dataValidation type="list" allowBlank="1" showInputMessage="1" showErrorMessage="1" sqref="G22" xr:uid="{4BDD8E4E-B1A8-4B77-B9AE-A22820550B90}">
      <formula1>INDIRECT($R$22)</formula1>
    </dataValidation>
    <dataValidation type="list" allowBlank="1" showInputMessage="1" showErrorMessage="1" sqref="E22" xr:uid="{1C5371F2-B177-4D94-A8A7-8FE527C77552}">
      <formula1>INDIRECT($Q$22)</formula1>
    </dataValidation>
    <dataValidation type="list" allowBlank="1" showInputMessage="1" showErrorMessage="1" sqref="D22" xr:uid="{10E402C6-A98C-4C93-BFFF-3CDF5756FFDE}">
      <formula1>INDIRECT($P$22)</formula1>
    </dataValidation>
    <dataValidation type="list" allowBlank="1" showInputMessage="1" showErrorMessage="1" sqref="H21" xr:uid="{E3984C6C-05BA-4473-889D-DF2F835D9154}">
      <formula1>INDIRECT($S$21)</formula1>
    </dataValidation>
    <dataValidation type="list" allowBlank="1" showInputMessage="1" showErrorMessage="1" sqref="G21" xr:uid="{D622384A-4809-46CC-AB08-897758528797}">
      <formula1>INDIRECT($R$21)</formula1>
    </dataValidation>
    <dataValidation type="list" allowBlank="1" showInputMessage="1" showErrorMessage="1" sqref="E21" xr:uid="{644C2CA3-32B4-4700-A38C-56F8956D5D23}">
      <formula1>INDIRECT($Q$21)</formula1>
    </dataValidation>
    <dataValidation type="list" allowBlank="1" showInputMessage="1" showErrorMessage="1" sqref="D21" xr:uid="{52D96270-BE4A-494B-AF9A-EB09195BBDCD}">
      <formula1>INDIRECT($P$21)</formula1>
    </dataValidation>
    <dataValidation type="textLength" allowBlank="1" showInputMessage="1" showErrorMessage="1" sqref="G5" xr:uid="{DDCFBBC1-CE85-4203-A9C4-48DDF69A8048}">
      <formula1>0</formula1>
      <formula2>0</formula2>
    </dataValidation>
    <dataValidation type="whole" allowBlank="1" showInputMessage="1" showErrorMessage="1" errorTitle="Chiffre uniquement" error="Saisir une valeur en chiffre/nombre (pas de texte)" sqref="G4 G6" xr:uid="{FDE590E9-1241-4969-B4C3-DE1A9593F5AE}">
      <formula1>0</formula1>
      <formula2>100</formula2>
    </dataValidation>
    <dataValidation type="list" allowBlank="1" showInputMessage="1" showErrorMessage="1" sqref="H13" xr:uid="{29C1B396-D2DD-4570-A16B-FAE588C8CEA1}">
      <formula1>INDIRECT($S$13)</formula1>
    </dataValidation>
    <dataValidation type="list" allowBlank="1" showInputMessage="1" showErrorMessage="1" sqref="G13" xr:uid="{D24C54A5-6E66-4A86-AA8B-C9D27A2ED334}">
      <formula1>INDIRECT($R$13)</formula1>
    </dataValidation>
    <dataValidation type="list" allowBlank="1" showInputMessage="1" showErrorMessage="1" sqref="E13" xr:uid="{55E5A849-0FE8-4BDE-BB1F-7FB927B6C44F}">
      <formula1>INDIRECT($Q$13)</formula1>
    </dataValidation>
    <dataValidation type="list" allowBlank="1" showInputMessage="1" showErrorMessage="1" sqref="D13" xr:uid="{D9363B6A-E7CA-4499-992C-6352904FF049}">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01D8308D-3A33-413E-9FB8-B669A11F8E1C}">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BEFA36D-D6DD-4919-8A89-A41A738EFEF5}">
          <x14:formula1>
            <xm:f>'Menu conditionnel'!$A$14:$A$17</xm:f>
          </x14:formula1>
          <xm:sqref>D84:D89 D92 D95:D96 D99 D102:D103 D106:D109 D112 D115 D118:D120</xm:sqref>
        </x14:dataValidation>
        <x14:dataValidation type="list" allowBlank="1" showInputMessage="1" showErrorMessage="1" xr:uid="{D090FE86-C3E8-47A7-9BF5-2ADD590F3902}">
          <x14:formula1>
            <xm:f>'Menu déroulant'!$E$2:$E$11</xm:f>
          </x14:formula1>
          <xm:sqref>C4</xm:sqref>
        </x14:dataValidation>
        <x14:dataValidation type="list" allowBlank="1" showInputMessage="1" showErrorMessage="1" xr:uid="{782BCF14-AD33-4C55-BBC5-81214DBD4958}">
          <x14:formula1>
            <xm:f>'Menu déroulant'!$D$2:$D$3</xm:f>
          </x14:formula1>
          <xm:sqref>C6</xm:sqref>
        </x14:dataValidation>
        <x14:dataValidation type="list" allowBlank="1" showInputMessage="1" showErrorMessage="1" xr:uid="{AB13B860-B584-4FAB-91C1-CDBF73B9115D}">
          <x14:formula1>
            <xm:f>'Menu déroulant'!$F$2:$F$5</xm:f>
          </x14:formula1>
          <xm:sqref>C60:C61 C56:C57 C43:C44 C21:C26 C29:C35 C47:C49 C52:C53 C65:C67 C70 C38:C40 C13:C18 C73:C74</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D9CB8-D7B9-4106-BB19-11EBFCF192F3}">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1068</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N°15</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pGvK8Ep2fmEYeOXZ2AIXNIgEpT+0WC9XkDFYenLmgt7/zdfb8jBDGSJU3Ga6PkcdM0NKBwQ8IgxDV7+Nlcre1w==" saltValue="zhlnHffJwVLcbQLI5cWWvQ=="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530" priority="176" operator="equal">
      <formula>"NON"</formula>
    </cfRule>
    <cfRule type="cellIs" dxfId="529" priority="177" operator="equal">
      <formula>"OUI"</formula>
    </cfRule>
    <cfRule type="cellIs" dxfId="528" priority="174" operator="equal">
      <formula>"Non concerné"</formula>
    </cfRule>
    <cfRule type="cellIs" dxfId="527" priority="175" operator="equal">
      <formula>"Ne sait pas"</formula>
    </cfRule>
  </conditionalFormatting>
  <conditionalFormatting sqref="C29:C35">
    <cfRule type="cellIs" dxfId="526" priority="165" operator="equal">
      <formula>"OUI"</formula>
    </cfRule>
    <cfRule type="cellIs" dxfId="525" priority="164" operator="equal">
      <formula>"NON"</formula>
    </cfRule>
    <cfRule type="cellIs" dxfId="524" priority="163" operator="equal">
      <formula>"Ne sait pas"</formula>
    </cfRule>
    <cfRule type="cellIs" dxfId="523" priority="162" operator="equal">
      <formula>"Non concerné"</formula>
    </cfRule>
  </conditionalFormatting>
  <conditionalFormatting sqref="C38:C40">
    <cfRule type="cellIs" dxfId="522" priority="156" operator="equal">
      <formula>"OUI"</formula>
    </cfRule>
    <cfRule type="cellIs" dxfId="521" priority="154" operator="equal">
      <formula>"Ne sait pas"</formula>
    </cfRule>
    <cfRule type="cellIs" dxfId="520" priority="153" operator="equal">
      <formula>"Non concerné"</formula>
    </cfRule>
    <cfRule type="cellIs" dxfId="519" priority="155" operator="equal">
      <formula>"NON"</formula>
    </cfRule>
  </conditionalFormatting>
  <conditionalFormatting sqref="C43:C44">
    <cfRule type="cellIs" dxfId="518" priority="149" operator="equal">
      <formula>"OUI"</formula>
    </cfRule>
    <cfRule type="cellIs" dxfId="517" priority="148" operator="equal">
      <formula>"NON"</formula>
    </cfRule>
    <cfRule type="cellIs" dxfId="516" priority="147" operator="equal">
      <formula>"Ne sait pas"</formula>
    </cfRule>
    <cfRule type="cellIs" dxfId="515" priority="146" operator="equal">
      <formula>"Non concerné"</formula>
    </cfRule>
  </conditionalFormatting>
  <conditionalFormatting sqref="C47:C49">
    <cfRule type="cellIs" dxfId="514" priority="140" operator="equal">
      <formula>"NON"</formula>
    </cfRule>
    <cfRule type="cellIs" dxfId="513" priority="141" operator="equal">
      <formula>"OUI"</formula>
    </cfRule>
    <cfRule type="cellIs" dxfId="512" priority="139" operator="equal">
      <formula>"Ne sait pas"</formula>
    </cfRule>
    <cfRule type="cellIs" dxfId="511" priority="138" operator="equal">
      <formula>"Non concerné"</formula>
    </cfRule>
  </conditionalFormatting>
  <conditionalFormatting sqref="C52:C53">
    <cfRule type="cellIs" dxfId="510" priority="132" operator="equal">
      <formula>"NON"</formula>
    </cfRule>
    <cfRule type="cellIs" dxfId="509" priority="131" operator="equal">
      <formula>"Ne sait pas"</formula>
    </cfRule>
    <cfRule type="cellIs" dxfId="508" priority="130" operator="equal">
      <formula>"Non concerné"</formula>
    </cfRule>
    <cfRule type="cellIs" dxfId="507" priority="133" operator="equal">
      <formula>"OUI"</formula>
    </cfRule>
  </conditionalFormatting>
  <conditionalFormatting sqref="C56:C57">
    <cfRule type="cellIs" dxfId="506" priority="125" operator="equal">
      <formula>"OUI"</formula>
    </cfRule>
    <cfRule type="cellIs" dxfId="505" priority="124" operator="equal">
      <formula>"NON"</formula>
    </cfRule>
    <cfRule type="cellIs" dxfId="504" priority="123" operator="equal">
      <formula>"Ne sait pas"</formula>
    </cfRule>
    <cfRule type="cellIs" dxfId="503" priority="122" operator="equal">
      <formula>"Non concerné"</formula>
    </cfRule>
  </conditionalFormatting>
  <conditionalFormatting sqref="C60:C61">
    <cfRule type="cellIs" dxfId="502" priority="114" operator="equal">
      <formula>"Non concerné"</formula>
    </cfRule>
    <cfRule type="cellIs" dxfId="501" priority="115" operator="equal">
      <formula>"Ne sait pas"</formula>
    </cfRule>
    <cfRule type="cellIs" dxfId="500" priority="116" operator="equal">
      <formula>"NON"</formula>
    </cfRule>
    <cfRule type="cellIs" dxfId="499" priority="117" operator="equal">
      <formula>"OUI"</formula>
    </cfRule>
  </conditionalFormatting>
  <conditionalFormatting sqref="C65:C67">
    <cfRule type="cellIs" dxfId="498" priority="107" operator="equal">
      <formula>"Ne sait pas"</formula>
    </cfRule>
    <cfRule type="cellIs" dxfId="497" priority="106" operator="equal">
      <formula>"Non concerné"</formula>
    </cfRule>
    <cfRule type="cellIs" dxfId="496" priority="109" operator="equal">
      <formula>"OUI"</formula>
    </cfRule>
    <cfRule type="cellIs" dxfId="495" priority="108" operator="equal">
      <formula>"NON"</formula>
    </cfRule>
  </conditionalFormatting>
  <conditionalFormatting sqref="C70">
    <cfRule type="cellIs" dxfId="494" priority="101" operator="equal">
      <formula>"OUI"</formula>
    </cfRule>
    <cfRule type="cellIs" dxfId="493" priority="100" operator="equal">
      <formula>"NON"</formula>
    </cfRule>
    <cfRule type="cellIs" dxfId="492" priority="99" operator="equal">
      <formula>"Ne sait pas"</formula>
    </cfRule>
    <cfRule type="cellIs" dxfId="491" priority="98" operator="equal">
      <formula>"Non concerné"</formula>
    </cfRule>
  </conditionalFormatting>
  <conditionalFormatting sqref="C73:C74">
    <cfRule type="cellIs" dxfId="490" priority="92" operator="equal">
      <formula>"NON"</formula>
    </cfRule>
    <cfRule type="cellIs" dxfId="489" priority="91" operator="equal">
      <formula>"Ne sait pas"</formula>
    </cfRule>
    <cfRule type="cellIs" dxfId="488" priority="93" operator="equal">
      <formula>"OUI"</formula>
    </cfRule>
    <cfRule type="cellIs" dxfId="487" priority="90" operator="equal">
      <formula>"Non concerné"</formula>
    </cfRule>
  </conditionalFormatting>
  <conditionalFormatting sqref="D84:D89">
    <cfRule type="cellIs" dxfId="486" priority="79" operator="equal">
      <formula>"Non concerné"</formula>
    </cfRule>
    <cfRule type="cellIs" dxfId="485" priority="80" operator="equal">
      <formula>"Ne sait pas"</formula>
    </cfRule>
    <cfRule type="cellIs" dxfId="484" priority="81" operator="equal">
      <formula>"NON"</formula>
    </cfRule>
    <cfRule type="cellIs" dxfId="483" priority="82" operator="equal">
      <formula>"OUI"</formula>
    </cfRule>
  </conditionalFormatting>
  <conditionalFormatting sqref="D92">
    <cfRule type="cellIs" dxfId="482" priority="75" operator="equal">
      <formula>"Non concerné"</formula>
    </cfRule>
    <cfRule type="cellIs" dxfId="481" priority="77" operator="equal">
      <formula>"NON"</formula>
    </cfRule>
    <cfRule type="cellIs" dxfId="480" priority="76" operator="equal">
      <formula>"Ne sait pas"</formula>
    </cfRule>
    <cfRule type="cellIs" dxfId="479" priority="78" operator="equal">
      <formula>"OUI"</formula>
    </cfRule>
  </conditionalFormatting>
  <conditionalFormatting sqref="D95:D96">
    <cfRule type="cellIs" dxfId="478" priority="72" operator="equal">
      <formula>"Ne sait pas"</formula>
    </cfRule>
    <cfRule type="cellIs" dxfId="477" priority="74" operator="equal">
      <formula>"OUI"</formula>
    </cfRule>
    <cfRule type="cellIs" dxfId="476" priority="73" operator="equal">
      <formula>"NON"</formula>
    </cfRule>
    <cfRule type="cellIs" dxfId="475" priority="71" operator="equal">
      <formula>"Non concerné"</formula>
    </cfRule>
  </conditionalFormatting>
  <conditionalFormatting sqref="D99">
    <cfRule type="cellIs" dxfId="474" priority="70" operator="equal">
      <formula>"OUI"</formula>
    </cfRule>
    <cfRule type="cellIs" dxfId="473" priority="69" operator="equal">
      <formula>"NON"</formula>
    </cfRule>
    <cfRule type="cellIs" dxfId="472" priority="68" operator="equal">
      <formula>"Ne sait pas"</formula>
    </cfRule>
    <cfRule type="cellIs" dxfId="471" priority="67" operator="equal">
      <formula>"Non concerné"</formula>
    </cfRule>
  </conditionalFormatting>
  <conditionalFormatting sqref="D102:D103">
    <cfRule type="cellIs" dxfId="470" priority="65" operator="equal">
      <formula>"NON"</formula>
    </cfRule>
    <cfRule type="cellIs" dxfId="469" priority="66" operator="equal">
      <formula>"OUI"</formula>
    </cfRule>
    <cfRule type="cellIs" dxfId="468" priority="63" operator="equal">
      <formula>"Non concerné"</formula>
    </cfRule>
    <cfRule type="cellIs" dxfId="467" priority="64" operator="equal">
      <formula>"Ne sait pas"</formula>
    </cfRule>
  </conditionalFormatting>
  <conditionalFormatting sqref="D106:D109">
    <cfRule type="cellIs" dxfId="466" priority="59" operator="equal">
      <formula>"Non concerné"</formula>
    </cfRule>
    <cfRule type="cellIs" dxfId="465" priority="60" operator="equal">
      <formula>"Ne sait pas"</formula>
    </cfRule>
    <cfRule type="cellIs" dxfId="464" priority="61" operator="equal">
      <formula>"NON"</formula>
    </cfRule>
    <cfRule type="cellIs" dxfId="463" priority="62" operator="equal">
      <formula>"OUI"</formula>
    </cfRule>
  </conditionalFormatting>
  <conditionalFormatting sqref="D112">
    <cfRule type="cellIs" dxfId="462" priority="58" operator="equal">
      <formula>"OUI"</formula>
    </cfRule>
    <cfRule type="cellIs" dxfId="461" priority="57" operator="equal">
      <formula>"NON"</formula>
    </cfRule>
    <cfRule type="cellIs" dxfId="460" priority="56" operator="equal">
      <formula>"Ne sait pas"</formula>
    </cfRule>
    <cfRule type="cellIs" dxfId="459" priority="55" operator="equal">
      <formula>"Non concerné"</formula>
    </cfRule>
  </conditionalFormatting>
  <conditionalFormatting sqref="D115">
    <cfRule type="cellIs" dxfId="458" priority="53" operator="equal">
      <formula>"NON"</formula>
    </cfRule>
    <cfRule type="cellIs" dxfId="457" priority="54" operator="equal">
      <formula>"OUI"</formula>
    </cfRule>
    <cfRule type="cellIs" dxfId="456" priority="51" operator="equal">
      <formula>"Non concerné"</formula>
    </cfRule>
    <cfRule type="cellIs" dxfId="455" priority="52" operator="equal">
      <formula>"Ne sait pas"</formula>
    </cfRule>
  </conditionalFormatting>
  <conditionalFormatting sqref="D118:D120">
    <cfRule type="cellIs" dxfId="454" priority="50" operator="equal">
      <formula>"OUI"</formula>
    </cfRule>
    <cfRule type="cellIs" dxfId="453" priority="49" operator="equal">
      <formula>"NON"</formula>
    </cfRule>
    <cfRule type="cellIs" dxfId="452" priority="48" operator="equal">
      <formula>"Ne sait pas"</formula>
    </cfRule>
    <cfRule type="cellIs" dxfId="451" priority="47" operator="equal">
      <formula>"Non concerné"</formula>
    </cfRule>
  </conditionalFormatting>
  <conditionalFormatting sqref="D13:I18">
    <cfRule type="expression" dxfId="450" priority="172">
      <formula>$P13="non_prescrit"</formula>
    </cfRule>
  </conditionalFormatting>
  <conditionalFormatting sqref="D21:I26">
    <cfRule type="expression" dxfId="449" priority="168">
      <formula>$P21="non_prescrit"</formula>
    </cfRule>
  </conditionalFormatting>
  <conditionalFormatting sqref="D29:I35">
    <cfRule type="expression" dxfId="448" priority="160">
      <formula>$P29="non_prescrit"</formula>
    </cfRule>
  </conditionalFormatting>
  <conditionalFormatting sqref="D38:I40">
    <cfRule type="expression" dxfId="447" priority="157">
      <formula>$P38="non_prescrit"</formula>
    </cfRule>
  </conditionalFormatting>
  <conditionalFormatting sqref="D43:I44">
    <cfRule type="expression" dxfId="446" priority="144">
      <formula>$P43="non_prescrit"</formula>
    </cfRule>
  </conditionalFormatting>
  <conditionalFormatting sqref="D47:I49">
    <cfRule type="expression" dxfId="445" priority="136">
      <formula>$P47="non_prescrit"</formula>
    </cfRule>
  </conditionalFormatting>
  <conditionalFormatting sqref="D52:I53">
    <cfRule type="expression" dxfId="444" priority="128">
      <formula>$P52="non_prescrit"</formula>
    </cfRule>
  </conditionalFormatting>
  <conditionalFormatting sqref="D56:I57">
    <cfRule type="expression" dxfId="443" priority="120">
      <formula>$P56="non_prescrit"</formula>
    </cfRule>
  </conditionalFormatting>
  <conditionalFormatting sqref="D60:I61">
    <cfRule type="expression" dxfId="442" priority="112">
      <formula>$P60="non_prescrit"</formula>
    </cfRule>
  </conditionalFormatting>
  <conditionalFormatting sqref="D65:I67">
    <cfRule type="expression" dxfId="441" priority="104">
      <formula>$P65="non_prescrit"</formula>
    </cfRule>
  </conditionalFormatting>
  <conditionalFormatting sqref="D70:I70">
    <cfRule type="expression" dxfId="440" priority="96">
      <formula>$P70="non_prescrit"</formula>
    </cfRule>
  </conditionalFormatting>
  <conditionalFormatting sqref="D73:I74">
    <cfRule type="expression" dxfId="439" priority="88">
      <formula>$P73="non_prescrit"</formula>
    </cfRule>
  </conditionalFormatting>
  <conditionalFormatting sqref="E13:F18">
    <cfRule type="expression" dxfId="438" priority="171">
      <formula>$Q13="pas_modification"</formula>
    </cfRule>
  </conditionalFormatting>
  <conditionalFormatting sqref="E21:F26">
    <cfRule type="expression" dxfId="437" priority="167">
      <formula>$Q21="pas_modification"</formula>
    </cfRule>
  </conditionalFormatting>
  <conditionalFormatting sqref="E29:F35">
    <cfRule type="expression" dxfId="436" priority="159">
      <formula>$Q29="pas_modification"</formula>
    </cfRule>
  </conditionalFormatting>
  <conditionalFormatting sqref="E38:F40">
    <cfRule type="expression" dxfId="435" priority="151">
      <formula>$Q38="pas_modification"</formula>
    </cfRule>
  </conditionalFormatting>
  <conditionalFormatting sqref="E43:F44">
    <cfRule type="expression" dxfId="434" priority="143">
      <formula>$Q43="pas_modification"</formula>
    </cfRule>
  </conditionalFormatting>
  <conditionalFormatting sqref="E47:F49">
    <cfRule type="expression" dxfId="433" priority="135">
      <formula>$Q47="pas_modification"</formula>
    </cfRule>
  </conditionalFormatting>
  <conditionalFormatting sqref="E52:F53">
    <cfRule type="expression" dxfId="432" priority="127">
      <formula>$Q52="pas_modification"</formula>
    </cfRule>
  </conditionalFormatting>
  <conditionalFormatting sqref="E56:F57">
    <cfRule type="expression" dxfId="431" priority="119">
      <formula>$Q56="pas_modification"</formula>
    </cfRule>
  </conditionalFormatting>
  <conditionalFormatting sqref="E60:F61">
    <cfRule type="expression" dxfId="430" priority="111">
      <formula>$Q60="pas_modification"</formula>
    </cfRule>
  </conditionalFormatting>
  <conditionalFormatting sqref="E65:F67">
    <cfRule type="expression" dxfId="429" priority="103">
      <formula>$Q65="pas_modification"</formula>
    </cfRule>
  </conditionalFormatting>
  <conditionalFormatting sqref="E70:F70">
    <cfRule type="expression" dxfId="428" priority="95">
      <formula>$Q70="pas_modification"</formula>
    </cfRule>
  </conditionalFormatting>
  <conditionalFormatting sqref="E73:F74">
    <cfRule type="expression" dxfId="427" priority="87">
      <formula>$Q73="pas_modification"</formula>
    </cfRule>
  </conditionalFormatting>
  <conditionalFormatting sqref="E7:G7">
    <cfRule type="cellIs" dxfId="426" priority="1" operator="equal">
      <formula>"ERREUR : nombre médicaments prescrits &gt; nb MIPA"</formula>
    </cfRule>
  </conditionalFormatting>
  <conditionalFormatting sqref="E84:I89">
    <cfRule type="expression" dxfId="425" priority="32">
      <formula>$P84="non_omi"</formula>
    </cfRule>
  </conditionalFormatting>
  <conditionalFormatting sqref="E92:I92">
    <cfRule type="expression" dxfId="424" priority="36">
      <formula>$P92="non_omi"</formula>
    </cfRule>
  </conditionalFormatting>
  <conditionalFormatting sqref="E95:I96">
    <cfRule type="expression" dxfId="423" priority="28">
      <formula>$P95="non_omi"</formula>
    </cfRule>
  </conditionalFormatting>
  <conditionalFormatting sqref="E99:I99">
    <cfRule type="expression" dxfId="422" priority="24">
      <formula>$P99="non_omi"</formula>
    </cfRule>
  </conditionalFormatting>
  <conditionalFormatting sqref="E102:I103">
    <cfRule type="expression" dxfId="421" priority="20">
      <formula>$P102="non_omi"</formula>
    </cfRule>
  </conditionalFormatting>
  <conditionalFormatting sqref="E106:I109">
    <cfRule type="expression" dxfId="420" priority="16">
      <formula>$P106="non_omi"</formula>
    </cfRule>
  </conditionalFormatting>
  <conditionalFormatting sqref="E112:I112">
    <cfRule type="expression" dxfId="419" priority="12">
      <formula>$P112="non_omi"</formula>
    </cfRule>
  </conditionalFormatting>
  <conditionalFormatting sqref="E115:I115">
    <cfRule type="expression" dxfId="418" priority="8">
      <formula>$P115="non_omi"</formula>
    </cfRule>
  </conditionalFormatting>
  <conditionalFormatting sqref="E118:I120">
    <cfRule type="expression" dxfId="417" priority="4">
      <formula>$P118="non_omi"</formula>
    </cfRule>
  </conditionalFormatting>
  <conditionalFormatting sqref="G13:G18">
    <cfRule type="expression" dxfId="416" priority="170">
      <formula>$R13="pas_justification"</formula>
    </cfRule>
  </conditionalFormatting>
  <conditionalFormatting sqref="G21:G26">
    <cfRule type="expression" dxfId="415" priority="166">
      <formula>$R21="pas_justification"</formula>
    </cfRule>
  </conditionalFormatting>
  <conditionalFormatting sqref="G29:G35">
    <cfRule type="expression" dxfId="414" priority="158">
      <formula>$R29="pas_justification"</formula>
    </cfRule>
  </conditionalFormatting>
  <conditionalFormatting sqref="G38:G40">
    <cfRule type="expression" dxfId="413" priority="150">
      <formula>$R38="pas_justification"</formula>
    </cfRule>
  </conditionalFormatting>
  <conditionalFormatting sqref="G43:G44">
    <cfRule type="expression" dxfId="412" priority="142">
      <formula>$R43="pas_justification"</formula>
    </cfRule>
  </conditionalFormatting>
  <conditionalFormatting sqref="G47:G49">
    <cfRule type="expression" dxfId="411" priority="134">
      <formula>$R47="pas_justification"</formula>
    </cfRule>
  </conditionalFormatting>
  <conditionalFormatting sqref="G52:G53">
    <cfRule type="expression" dxfId="410" priority="126">
      <formula>$R52="pas_justification"</formula>
    </cfRule>
  </conditionalFormatting>
  <conditionalFormatting sqref="G56:G57">
    <cfRule type="expression" dxfId="409" priority="118">
      <formula>$R56="pas_justification"</formula>
    </cfRule>
  </conditionalFormatting>
  <conditionalFormatting sqref="G60:G61">
    <cfRule type="expression" dxfId="408" priority="110">
      <formula>$R60="pas_justification"</formula>
    </cfRule>
  </conditionalFormatting>
  <conditionalFormatting sqref="G65:G67">
    <cfRule type="expression" dxfId="407" priority="102">
      <formula>$R65="pas_justification"</formula>
    </cfRule>
  </conditionalFormatting>
  <conditionalFormatting sqref="G70">
    <cfRule type="expression" dxfId="406" priority="94">
      <formula>$R70="pas_justification"</formula>
    </cfRule>
  </conditionalFormatting>
  <conditionalFormatting sqref="G73:G74">
    <cfRule type="expression" dxfId="405" priority="86">
      <formula>$R73="pas_justification"</formula>
    </cfRule>
  </conditionalFormatting>
  <conditionalFormatting sqref="G84:G89">
    <cfRule type="expression" dxfId="404" priority="46">
      <formula>$Q84="pas_justification_omi"</formula>
    </cfRule>
  </conditionalFormatting>
  <conditionalFormatting sqref="G92">
    <cfRule type="expression" dxfId="403" priority="45">
      <formula>$Q92="pas_justification_omi"</formula>
    </cfRule>
  </conditionalFormatting>
  <conditionalFormatting sqref="G95:G96">
    <cfRule type="expression" dxfId="402" priority="44">
      <formula>$Q95="pas_justification_omi"</formula>
    </cfRule>
  </conditionalFormatting>
  <conditionalFormatting sqref="G99">
    <cfRule type="expression" dxfId="401" priority="43">
      <formula>$Q99="pas_justification_omi"</formula>
    </cfRule>
  </conditionalFormatting>
  <conditionalFormatting sqref="G102:G103">
    <cfRule type="expression" dxfId="400" priority="42">
      <formula>$Q102="pas_justification_omi"</formula>
    </cfRule>
  </conditionalFormatting>
  <conditionalFormatting sqref="G106:G109">
    <cfRule type="expression" dxfId="399" priority="41">
      <formula>$Q106="pas_justification_omi"</formula>
    </cfRule>
  </conditionalFormatting>
  <conditionalFormatting sqref="G112">
    <cfRule type="expression" dxfId="398" priority="40">
      <formula>$Q112="pas_justification_omi"</formula>
    </cfRule>
  </conditionalFormatting>
  <conditionalFormatting sqref="G115">
    <cfRule type="expression" dxfId="397" priority="39">
      <formula>$Q115="pas_justification_omi"</formula>
    </cfRule>
  </conditionalFormatting>
  <conditionalFormatting sqref="G118:G120">
    <cfRule type="expression" dxfId="396" priority="38">
      <formula>$Q118="pas_justification_omi"</formula>
    </cfRule>
  </conditionalFormatting>
  <conditionalFormatting sqref="H13:H18">
    <cfRule type="expression" dxfId="395" priority="173">
      <formula>$Q13="pas_modification"</formula>
    </cfRule>
  </conditionalFormatting>
  <conditionalFormatting sqref="H13:H40 H42:H61">
    <cfRule type="cellIs" dxfId="394" priority="84" operator="equal">
      <formula>"Refusée"</formula>
    </cfRule>
  </conditionalFormatting>
  <conditionalFormatting sqref="H13:H40 H42:H74">
    <cfRule type="cellIs" dxfId="393" priority="85" operator="equal">
      <formula>"Acceptée"</formula>
    </cfRule>
    <cfRule type="cellIs" dxfId="392" priority="83" operator="equal">
      <formula>"NSP"</formula>
    </cfRule>
  </conditionalFormatting>
  <conditionalFormatting sqref="H21:H26">
    <cfRule type="expression" dxfId="391" priority="169">
      <formula>$Q21="pas_modification"</formula>
    </cfRule>
  </conditionalFormatting>
  <conditionalFormatting sqref="H29:H35">
    <cfRule type="expression" dxfId="390" priority="161">
      <formula>$Q29="pas_modification"</formula>
    </cfRule>
  </conditionalFormatting>
  <conditionalFormatting sqref="H38:H40">
    <cfRule type="expression" dxfId="389" priority="152">
      <formula>$Q38="pas_modification"</formula>
    </cfRule>
  </conditionalFormatting>
  <conditionalFormatting sqref="H43:H44">
    <cfRule type="expression" dxfId="388" priority="145">
      <formula>$Q43="pas_modification"</formula>
    </cfRule>
  </conditionalFormatting>
  <conditionalFormatting sqref="H47:H49">
    <cfRule type="expression" dxfId="387" priority="137">
      <formula>$Q47="pas_modification"</formula>
    </cfRule>
  </conditionalFormatting>
  <conditionalFormatting sqref="H52:H53">
    <cfRule type="expression" dxfId="386" priority="129">
      <formula>$Q52="pas_modification"</formula>
    </cfRule>
  </conditionalFormatting>
  <conditionalFormatting sqref="H56:H57">
    <cfRule type="expression" dxfId="385" priority="121">
      <formula>$Q56="pas_modification"</formula>
    </cfRule>
  </conditionalFormatting>
  <conditionalFormatting sqref="H60:H61">
    <cfRule type="expression" dxfId="384" priority="113">
      <formula>$Q60="pas_modification"</formula>
    </cfRule>
  </conditionalFormatting>
  <conditionalFormatting sqref="H65:H67">
    <cfRule type="expression" dxfId="383" priority="105">
      <formula>$Q65="pas_modification"</formula>
    </cfRule>
  </conditionalFormatting>
  <conditionalFormatting sqref="H70">
    <cfRule type="expression" dxfId="382" priority="97">
      <formula>$Q70="pas_modification"</formula>
    </cfRule>
  </conditionalFormatting>
  <conditionalFormatting sqref="H73:H74">
    <cfRule type="expression" dxfId="381" priority="89">
      <formula>$Q73="pas_modification"</formula>
    </cfRule>
  </conditionalFormatting>
  <conditionalFormatting sqref="H84:H89">
    <cfRule type="cellIs" dxfId="380" priority="30" operator="equal">
      <formula>"Refusée"</formula>
    </cfRule>
    <cfRule type="cellIs" dxfId="379" priority="31" operator="equal">
      <formula>"Acceptée"</formula>
    </cfRule>
  </conditionalFormatting>
  <conditionalFormatting sqref="H92">
    <cfRule type="cellIs" dxfId="378" priority="34" operator="equal">
      <formula>"Refusée"</formula>
    </cfRule>
    <cfRule type="cellIs" dxfId="377" priority="35" operator="equal">
      <formula>"Acceptée"</formula>
    </cfRule>
  </conditionalFormatting>
  <conditionalFormatting sqref="H95:H96">
    <cfRule type="cellIs" dxfId="376" priority="26" operator="equal">
      <formula>"Refusée"</formula>
    </cfRule>
    <cfRule type="cellIs" dxfId="375" priority="27" operator="equal">
      <formula>"Acceptée"</formula>
    </cfRule>
  </conditionalFormatting>
  <conditionalFormatting sqref="H99">
    <cfRule type="cellIs" dxfId="374" priority="22" operator="equal">
      <formula>"Refusée"</formula>
    </cfRule>
    <cfRule type="cellIs" dxfId="373" priority="23" operator="equal">
      <formula>"Acceptée"</formula>
    </cfRule>
  </conditionalFormatting>
  <conditionalFormatting sqref="H102:H103">
    <cfRule type="cellIs" dxfId="372" priority="18" operator="equal">
      <formula>"Refusée"</formula>
    </cfRule>
    <cfRule type="cellIs" dxfId="371" priority="19" operator="equal">
      <formula>"Acceptée"</formula>
    </cfRule>
  </conditionalFormatting>
  <conditionalFormatting sqref="H106:H109">
    <cfRule type="cellIs" dxfId="370" priority="14" operator="equal">
      <formula>"Refusée"</formula>
    </cfRule>
    <cfRule type="cellIs" dxfId="369" priority="15" operator="equal">
      <formula>"Acceptée"</formula>
    </cfRule>
  </conditionalFormatting>
  <conditionalFormatting sqref="H112">
    <cfRule type="cellIs" dxfId="368" priority="11" operator="equal">
      <formula>"Acceptée"</formula>
    </cfRule>
    <cfRule type="cellIs" dxfId="367" priority="10" operator="equal">
      <formula>"Refusée"</formula>
    </cfRule>
  </conditionalFormatting>
  <conditionalFormatting sqref="H115">
    <cfRule type="cellIs" dxfId="366" priority="7" operator="equal">
      <formula>"Acceptée"</formula>
    </cfRule>
    <cfRule type="cellIs" dxfId="365" priority="6" operator="equal">
      <formula>"Refusée"</formula>
    </cfRule>
  </conditionalFormatting>
  <conditionalFormatting sqref="H118:H120">
    <cfRule type="cellIs" dxfId="364" priority="3" operator="equal">
      <formula>"Acceptée"</formula>
    </cfRule>
    <cfRule type="cellIs" dxfId="363" priority="2" operator="equal">
      <formula>"Refusée"</formula>
    </cfRule>
  </conditionalFormatting>
  <conditionalFormatting sqref="H84:I89">
    <cfRule type="expression" dxfId="362" priority="33">
      <formula>$R84="pas_proposition_omi"</formula>
    </cfRule>
  </conditionalFormatting>
  <conditionalFormatting sqref="H92:I92">
    <cfRule type="expression" dxfId="361" priority="37">
      <formula>$R92="pas_proposition_omi"</formula>
    </cfRule>
  </conditionalFormatting>
  <conditionalFormatting sqref="H95:I96">
    <cfRule type="expression" dxfId="360" priority="29">
      <formula>$R95="pas_proposition_omi"</formula>
    </cfRule>
  </conditionalFormatting>
  <conditionalFormatting sqref="H99:I99">
    <cfRule type="expression" dxfId="359" priority="25">
      <formula>$R99="pas_proposition_omi"</formula>
    </cfRule>
  </conditionalFormatting>
  <conditionalFormatting sqref="H102:I103">
    <cfRule type="expression" dxfId="358" priority="21">
      <formula>$R102="pas_proposition_omi"</formula>
    </cfRule>
  </conditionalFormatting>
  <conditionalFormatting sqref="H106:I109">
    <cfRule type="expression" dxfId="357" priority="17">
      <formula>$R106="pas_proposition_omi"</formula>
    </cfRule>
  </conditionalFormatting>
  <conditionalFormatting sqref="H112:I112">
    <cfRule type="expression" dxfId="356" priority="13">
      <formula>$R112="pas_proposition_omi"</formula>
    </cfRule>
  </conditionalFormatting>
  <conditionalFormatting sqref="H115:I115">
    <cfRule type="expression" dxfId="355" priority="9">
      <formula>$R115="pas_proposition_omi"</formula>
    </cfRule>
  </conditionalFormatting>
  <conditionalFormatting sqref="H118:I120">
    <cfRule type="expression" dxfId="354" priority="5">
      <formula>$R118="pas_proposition_omi"</formula>
    </cfRule>
  </conditionalFormatting>
  <dataValidations count="164">
    <dataValidation type="list" allowBlank="1" showInputMessage="1" showErrorMessage="1" sqref="E84:E89 E92 E95:E96 E99 E102:E103 E118:E120 E112 E115 E106:E109" xr:uid="{BFF8D264-3AAD-4630-96A1-5EF3281A5E07}">
      <formula1>INDIRECT($P84)</formula1>
    </dataValidation>
    <dataValidation type="list" allowBlank="1" showInputMessage="1" showErrorMessage="1" sqref="H92 H115 H84:H89 H95:H96 H99 H102:H103 H106:H109 H112 H118:H120" xr:uid="{3D8FA89E-313C-4E08-9AC4-8F607C27228B}">
      <formula1>INDIRECT($R84)</formula1>
    </dataValidation>
    <dataValidation type="list" allowBlank="1" showInputMessage="1" showErrorMessage="1" sqref="G84:G89 G115 G92 G95:G96 G99 G102:G103 G106:G109 G112 G118:G120" xr:uid="{BC262AF8-B98A-4C9E-935D-8C857F59635B}">
      <formula1>INDIRECT($Q84)</formula1>
    </dataValidation>
    <dataValidation type="list" allowBlank="1" showInputMessage="1" showErrorMessage="1" sqref="D116 D110 D113:D114" xr:uid="{7E53997E-3E03-49AF-8818-50D380868201}">
      <formula1>$D$192:$D$195</formula1>
    </dataValidation>
    <dataValidation type="list" allowBlank="1" showInputMessage="1" sqref="E110:H110 E116:H116 E113:H114" xr:uid="{8205BCD1-DDFB-4055-A0BB-8A2B36BD8B2C}">
      <formula1>$D$195</formula1>
    </dataValidation>
    <dataValidation type="list" allowBlank="1" showInputMessage="1" showErrorMessage="1" sqref="H18" xr:uid="{F2994AD2-F532-4320-A638-9265EC4DDD05}">
      <formula1>INDIRECT($S$18)</formula1>
    </dataValidation>
    <dataValidation type="list" allowBlank="1" showInputMessage="1" showErrorMessage="1" sqref="G18" xr:uid="{F9A136C4-DBF5-4B01-ABD2-3058B07CFE24}">
      <formula1>INDIRECT($R$18)</formula1>
    </dataValidation>
    <dataValidation type="list" allowBlank="1" showInputMessage="1" showErrorMessage="1" sqref="E18" xr:uid="{95D7953A-635B-44ED-9B9F-D1A19A21D60A}">
      <formula1>INDIRECT($Q$18)</formula1>
    </dataValidation>
    <dataValidation type="list" allowBlank="1" showInputMessage="1" showErrorMessage="1" sqref="D18" xr:uid="{FE81833F-94DD-4B89-B541-163B05B40B4E}">
      <formula1>INDIRECT($P$18)</formula1>
    </dataValidation>
    <dataValidation type="list" allowBlank="1" showInputMessage="1" showErrorMessage="1" sqref="H17" xr:uid="{48CEF0FB-E1AE-47B2-BEE5-4CD3A347B851}">
      <formula1>INDIRECT($S$17)</formula1>
    </dataValidation>
    <dataValidation type="list" allowBlank="1" showInputMessage="1" showErrorMessage="1" sqref="G17" xr:uid="{AC0E5ACC-8A1D-42D3-86C8-B2BB6F6DE4E4}">
      <formula1>INDIRECT($R$17)</formula1>
    </dataValidation>
    <dataValidation type="list" allowBlank="1" showInputMessage="1" showErrorMessage="1" sqref="E17" xr:uid="{DBA354ED-DB49-4C0D-AF3B-C1B453F7CF58}">
      <formula1>INDIRECT($Q$17)</formula1>
    </dataValidation>
    <dataValidation type="list" allowBlank="1" showInputMessage="1" showErrorMessage="1" sqref="D17" xr:uid="{C62D49C1-0EE0-4B46-8AAA-EE5CB0C7E80D}">
      <formula1>INDIRECT($P$17)</formula1>
    </dataValidation>
    <dataValidation type="list" allowBlank="1" showInputMessage="1" showErrorMessage="1" sqref="H16" xr:uid="{7261A0B5-F4B8-4CF8-85ED-B2A84E7CCDAC}">
      <formula1>INDIRECT($S$16)</formula1>
    </dataValidation>
    <dataValidation type="list" allowBlank="1" showInputMessage="1" showErrorMessage="1" sqref="G16" xr:uid="{D7B69516-CCC4-4FB7-974C-804AE258298D}">
      <formula1>INDIRECT($R$16)</formula1>
    </dataValidation>
    <dataValidation type="list" allowBlank="1" showInputMessage="1" showErrorMessage="1" sqref="E16" xr:uid="{33DE91A7-57D8-471C-8F14-342324E2E9D6}">
      <formula1>INDIRECT($Q$16)</formula1>
    </dataValidation>
    <dataValidation type="list" allowBlank="1" showInputMessage="1" showErrorMessage="1" sqref="D16" xr:uid="{8055E1CC-53F7-4EC4-9B60-255DBEE1AA1D}">
      <formula1>INDIRECT($P$16)</formula1>
    </dataValidation>
    <dataValidation type="list" allowBlank="1" showInputMessage="1" showErrorMessage="1" sqref="H15" xr:uid="{316FF9E0-9B8B-44BE-A17D-752470D86263}">
      <formula1>INDIRECT($S$15)</formula1>
    </dataValidation>
    <dataValidation type="list" allowBlank="1" showInputMessage="1" showErrorMessage="1" sqref="G15" xr:uid="{1B7141E2-1938-417E-B51A-81F56940DF25}">
      <formula1>INDIRECT($R$15)</formula1>
    </dataValidation>
    <dataValidation type="list" allowBlank="1" showInputMessage="1" showErrorMessage="1" sqref="E15" xr:uid="{414A10FB-FA43-40C2-843C-31CC73EB1F9F}">
      <formula1>INDIRECT($Q$15)</formula1>
    </dataValidation>
    <dataValidation type="list" allowBlank="1" showInputMessage="1" showErrorMessage="1" sqref="D15" xr:uid="{4762644C-D1E3-489A-813A-C7F8CDD7BDCF}">
      <formula1>INDIRECT($P$15)</formula1>
    </dataValidation>
    <dataValidation type="list" allowBlank="1" showInputMessage="1" showErrorMessage="1" sqref="H14" xr:uid="{20AA23DD-3C18-4BAA-8E44-5DB2CA525058}">
      <formula1>INDIRECT($S$14)</formula1>
    </dataValidation>
    <dataValidation type="list" allowBlank="1" showInputMessage="1" showErrorMessage="1" sqref="G14" xr:uid="{7624EA2E-4E1F-4769-B488-BF265AC2F6A4}">
      <formula1>INDIRECT($R$14)</formula1>
    </dataValidation>
    <dataValidation type="list" allowBlank="1" showInputMessage="1" showErrorMessage="1" sqref="E14" xr:uid="{609B4216-39DA-454A-BA4F-D80C6005FEFD}">
      <formula1>INDIRECT($Q$14)</formula1>
    </dataValidation>
    <dataValidation type="list" allowBlank="1" showInputMessage="1" showErrorMessage="1" sqref="D14" xr:uid="{1F78589C-B549-49C1-89E3-C33415EA0222}">
      <formula1>INDIRECT($P$14)</formula1>
    </dataValidation>
    <dataValidation type="list" allowBlank="1" showInputMessage="1" showErrorMessage="1" sqref="H74" xr:uid="{A2712456-B84E-404D-8EFF-49B935E58058}">
      <formula1>INDIRECT($S$74)</formula1>
    </dataValidation>
    <dataValidation type="list" allowBlank="1" showInputMessage="1" showErrorMessage="1" sqref="G74" xr:uid="{14204E5D-4B8C-462E-9341-4C491425585F}">
      <formula1>INDIRECT($R$74)</formula1>
    </dataValidation>
    <dataValidation type="list" allowBlank="1" showInputMessage="1" showErrorMessage="1" sqref="E74" xr:uid="{5BF2D2B1-8B29-4FF2-95A1-DD83020B2AC1}">
      <formula1>INDIRECT($Q$74)</formula1>
    </dataValidation>
    <dataValidation type="list" allowBlank="1" showInputMessage="1" showErrorMessage="1" sqref="D74" xr:uid="{94A41311-F3FF-45F4-B793-1E77B1789331}">
      <formula1>INDIRECT($P$74)</formula1>
    </dataValidation>
    <dataValidation type="list" allowBlank="1" showInputMessage="1" showErrorMessage="1" sqref="H73" xr:uid="{C05D2B0D-FDC2-49A0-B65D-3765A29CC2FB}">
      <formula1>INDIRECT($S$73)</formula1>
    </dataValidation>
    <dataValidation type="list" allowBlank="1" showInputMessage="1" showErrorMessage="1" sqref="G73" xr:uid="{2E02BD15-0F11-4D09-95DD-7E5E3CA9F68F}">
      <formula1>INDIRECT($R$73)</formula1>
    </dataValidation>
    <dataValidation type="list" allowBlank="1" showInputMessage="1" showErrorMessage="1" sqref="E73" xr:uid="{B6C3E5EE-E0D0-40AA-A05F-8A62A66C3345}">
      <formula1>INDIRECT($Q$73)</formula1>
    </dataValidation>
    <dataValidation type="list" allowBlank="1" showInputMessage="1" showErrorMessage="1" sqref="D73" xr:uid="{B8BC295B-095A-4851-8F27-998F6517C87D}">
      <formula1>INDIRECT($P$73)</formula1>
    </dataValidation>
    <dataValidation type="list" allowBlank="1" showInputMessage="1" showErrorMessage="1" sqref="H70" xr:uid="{E5409ED6-23AD-43CD-80B2-4B7A74AB98C6}">
      <formula1>INDIRECT($S$70)</formula1>
    </dataValidation>
    <dataValidation type="list" allowBlank="1" showInputMessage="1" showErrorMessage="1" sqref="G70" xr:uid="{53AB1160-5C31-4B04-BEE8-27C829CD2582}">
      <formula1>INDIRECT($R$70)</formula1>
    </dataValidation>
    <dataValidation type="list" allowBlank="1" showInputMessage="1" showErrorMessage="1" sqref="E70" xr:uid="{E93864AF-D2E3-43DB-80CA-F098B397C92C}">
      <formula1>INDIRECT($Q$70)</formula1>
    </dataValidation>
    <dataValidation type="list" allowBlank="1" showInputMessage="1" showErrorMessage="1" sqref="D70" xr:uid="{F9E9F1F4-E6B4-47FD-B10F-842E529DEB5F}">
      <formula1>INDIRECT($P$70)</formula1>
    </dataValidation>
    <dataValidation type="list" allowBlank="1" showInputMessage="1" showErrorMessage="1" sqref="H67" xr:uid="{A34DB982-3344-4DF5-A7F3-D1D7F21350F6}">
      <formula1>INDIRECT($S$67)</formula1>
    </dataValidation>
    <dataValidation type="list" allowBlank="1" showInputMessage="1" showErrorMessage="1" sqref="G67" xr:uid="{BEF4CD3A-E0AA-4D0C-810F-8FBA17916278}">
      <formula1>INDIRECT($R$67)</formula1>
    </dataValidation>
    <dataValidation type="list" allowBlank="1" showInputMessage="1" showErrorMessage="1" sqref="E67" xr:uid="{3F6115FB-E935-4BA0-AB7B-5823D9F14E8B}">
      <formula1>INDIRECT($Q$67)</formula1>
    </dataValidation>
    <dataValidation type="list" allowBlank="1" showInputMessage="1" showErrorMessage="1" sqref="D67" xr:uid="{25EBFA25-CEE8-4147-8529-DE9FD8C23727}">
      <formula1>INDIRECT($P$67)</formula1>
    </dataValidation>
    <dataValidation type="list" allowBlank="1" showInputMessage="1" showErrorMessage="1" sqref="H66" xr:uid="{68989620-8350-48B8-A3DF-013BDDA6F3D7}">
      <formula1>INDIRECT($S$66)</formula1>
    </dataValidation>
    <dataValidation type="list" allowBlank="1" showInputMessage="1" showErrorMessage="1" sqref="G66" xr:uid="{FD790035-13E3-42EA-B2B4-660AA17CBF5B}">
      <formula1>INDIRECT($R$66)</formula1>
    </dataValidation>
    <dataValidation type="list" allowBlank="1" showInputMessage="1" showErrorMessage="1" sqref="E66" xr:uid="{18982D66-B9DC-4806-B1EF-7E35F8F5271F}">
      <formula1>INDIRECT($Q$66)</formula1>
    </dataValidation>
    <dataValidation type="list" allowBlank="1" showInputMessage="1" showErrorMessage="1" sqref="D66" xr:uid="{7BD00475-BE75-42A2-9F52-51011A61ADBB}">
      <formula1>INDIRECT($P$66)</formula1>
    </dataValidation>
    <dataValidation type="list" allowBlank="1" showInputMessage="1" showErrorMessage="1" sqref="H65" xr:uid="{CE399FAE-9CC9-46E1-B74A-095DEBAC67F0}">
      <formula1>INDIRECT($S$65)</formula1>
    </dataValidation>
    <dataValidation type="list" allowBlank="1" showInputMessage="1" showErrorMessage="1" sqref="G65" xr:uid="{AA87B91A-3DA2-4CF6-AF8A-E8211C2FDEE4}">
      <formula1>INDIRECT($R$65)</formula1>
    </dataValidation>
    <dataValidation type="list" allowBlank="1" showInputMessage="1" showErrorMessage="1" sqref="E65" xr:uid="{5C96DB77-0C0F-4025-8E74-129DE995CE2E}">
      <formula1>INDIRECT($Q$65)</formula1>
    </dataValidation>
    <dataValidation type="list" allowBlank="1" showInputMessage="1" showErrorMessage="1" sqref="D65" xr:uid="{DF804949-5B0E-4F3A-B364-BE8B7497BE83}">
      <formula1>INDIRECT($P$65)</formula1>
    </dataValidation>
    <dataValidation type="list" allowBlank="1" showInputMessage="1" showErrorMessage="1" sqref="H61" xr:uid="{EBDD1C80-E22C-40C9-A6A0-3EB486068A14}">
      <formula1>INDIRECT($S$61)</formula1>
    </dataValidation>
    <dataValidation type="list" allowBlank="1" showInputMessage="1" showErrorMessage="1" sqref="G61" xr:uid="{76E336D0-AC4C-4869-ACD2-03EF983513D3}">
      <formula1>INDIRECT($R$61)</formula1>
    </dataValidation>
    <dataValidation type="list" allowBlank="1" showInputMessage="1" showErrorMessage="1" sqref="E61" xr:uid="{E751EEEA-904A-4B7D-9535-CAC193C381E7}">
      <formula1>INDIRECT($Q$61)</formula1>
    </dataValidation>
    <dataValidation type="list" allowBlank="1" showInputMessage="1" showErrorMessage="1" sqref="D61" xr:uid="{84F3D6DD-9A39-45DF-809F-0104DF281670}">
      <formula1>INDIRECT($P$61)</formula1>
    </dataValidation>
    <dataValidation type="list" allowBlank="1" showInputMessage="1" showErrorMessage="1" sqref="H60" xr:uid="{43EA5B98-1C63-477B-8B83-5F84CABD9E6E}">
      <formula1>INDIRECT($S$60)</formula1>
    </dataValidation>
    <dataValidation type="list" allowBlank="1" showInputMessage="1" showErrorMessage="1" sqref="G60" xr:uid="{DACB641A-DC33-4EAF-9E13-4E913AFE8B1B}">
      <formula1>INDIRECT($R$60)</formula1>
    </dataValidation>
    <dataValidation type="list" allowBlank="1" showInputMessage="1" showErrorMessage="1" sqref="E60" xr:uid="{D9789FB2-9A11-4F97-87D0-A934F13E2174}">
      <formula1>INDIRECT($Q$60)</formula1>
    </dataValidation>
    <dataValidation type="list" allowBlank="1" showInputMessage="1" showErrorMessage="1" sqref="D60" xr:uid="{3D824329-3A0F-4E8D-9A24-E8BE95248CAF}">
      <formula1>INDIRECT($P$60)</formula1>
    </dataValidation>
    <dataValidation type="list" allowBlank="1" showInputMessage="1" showErrorMessage="1" sqref="H57" xr:uid="{BB81B187-8E5D-4C1D-8B57-E1032D44E65A}">
      <formula1>INDIRECT($S$57)</formula1>
    </dataValidation>
    <dataValidation type="list" allowBlank="1" showInputMessage="1" showErrorMessage="1" sqref="G57" xr:uid="{40987AAA-2D82-439C-B45F-4F8D4517F550}">
      <formula1>INDIRECT($R$57)</formula1>
    </dataValidation>
    <dataValidation type="list" allowBlank="1" showInputMessage="1" showErrorMessage="1" sqref="E57" xr:uid="{82A7CF66-65C9-40F4-81C3-2D8C65D85001}">
      <formula1>INDIRECT($Q$57)</formula1>
    </dataValidation>
    <dataValidation type="list" allowBlank="1" showInputMessage="1" showErrorMessage="1" sqref="D57" xr:uid="{87A9492D-0E3C-47B0-B81B-3008774BF3EA}">
      <formula1>INDIRECT($P$57)</formula1>
    </dataValidation>
    <dataValidation type="list" allowBlank="1" showInputMessage="1" showErrorMessage="1" sqref="H56" xr:uid="{BE69F3D2-1E1D-4E58-807B-378AAD478DF3}">
      <formula1>INDIRECT($S$56)</formula1>
    </dataValidation>
    <dataValidation type="list" allowBlank="1" showInputMessage="1" showErrorMessage="1" sqref="G56" xr:uid="{5DC1F0C9-E0C2-41B2-91EC-AEE07FF74F56}">
      <formula1>INDIRECT($R$56)</formula1>
    </dataValidation>
    <dataValidation type="list" allowBlank="1" showInputMessage="1" showErrorMessage="1" sqref="E56" xr:uid="{ECEADCAC-E4D3-4DF2-AFA6-663BC9291B8C}">
      <formula1>INDIRECT($Q$56)</formula1>
    </dataValidation>
    <dataValidation type="list" allowBlank="1" showInputMessage="1" showErrorMessage="1" sqref="D56" xr:uid="{4C0566C7-FB8B-4DD9-B488-EC0DD2F1C2E8}">
      <formula1>INDIRECT($P$56)</formula1>
    </dataValidation>
    <dataValidation type="list" allowBlank="1" showInputMessage="1" showErrorMessage="1" sqref="H53" xr:uid="{542627FB-B030-4A26-9244-76D69E66D73E}">
      <formula1>INDIRECT($S$53)</formula1>
    </dataValidation>
    <dataValidation type="list" allowBlank="1" showInputMessage="1" showErrorMessage="1" sqref="G53" xr:uid="{B0ABC959-79B9-4C94-AE07-5DB664D5A577}">
      <formula1>INDIRECT($R$53)</formula1>
    </dataValidation>
    <dataValidation type="list" allowBlank="1" showInputMessage="1" showErrorMessage="1" sqref="E53" xr:uid="{6FD2F2C6-A024-450D-88CE-74114BC874B9}">
      <formula1>INDIRECT($Q$53)</formula1>
    </dataValidation>
    <dataValidation type="list" allowBlank="1" showInputMessage="1" showErrorMessage="1" sqref="D53" xr:uid="{B0903D7B-3D4B-406E-BFD8-69B8DC1D2C7D}">
      <formula1>INDIRECT($P$53)</formula1>
    </dataValidation>
    <dataValidation type="list" allowBlank="1" showInputMessage="1" showErrorMessage="1" sqref="H52" xr:uid="{D5798527-B599-405F-8E64-6B4974E61B7A}">
      <formula1>INDIRECT($S$52)</formula1>
    </dataValidation>
    <dataValidation type="list" allowBlank="1" showInputMessage="1" showErrorMessage="1" sqref="G52" xr:uid="{E1996E96-73F1-4A8C-8BA5-2C3EC1DDB64E}">
      <formula1>INDIRECT($R$52)</formula1>
    </dataValidation>
    <dataValidation type="list" allowBlank="1" showInputMessage="1" showErrorMessage="1" sqref="E52" xr:uid="{E5F08248-C83F-4FEF-B747-B77D628B12A6}">
      <formula1>INDIRECT($Q$52)</formula1>
    </dataValidation>
    <dataValidation type="list" allowBlank="1" showInputMessage="1" showErrorMessage="1" sqref="D52" xr:uid="{20944E36-00D3-44C6-95D4-5A3304D9F908}">
      <formula1>INDIRECT($P$52)</formula1>
    </dataValidation>
    <dataValidation type="list" allowBlank="1" showInputMessage="1" showErrorMessage="1" sqref="H49" xr:uid="{ED2E1776-80BB-49DA-9707-978F2136B195}">
      <formula1>INDIRECT($S$49)</formula1>
    </dataValidation>
    <dataValidation type="list" allowBlank="1" showInputMessage="1" showErrorMessage="1" sqref="G49" xr:uid="{170FD063-1A78-4F29-9577-527C92F58EA6}">
      <formula1>INDIRECT($R$49)</formula1>
    </dataValidation>
    <dataValidation type="list" allowBlank="1" showInputMessage="1" showErrorMessage="1" sqref="E49" xr:uid="{76C4A60B-3BBF-4395-B333-CFEFAB9AC3A7}">
      <formula1>INDIRECT($Q$49)</formula1>
    </dataValidation>
    <dataValidation type="list" allowBlank="1" showInputMessage="1" showErrorMessage="1" sqref="D49" xr:uid="{B79350A8-6321-4421-98B8-47D616D62875}">
      <formula1>INDIRECT($P$49)</formula1>
    </dataValidation>
    <dataValidation type="list" allowBlank="1" showInputMessage="1" showErrorMessage="1" sqref="H48" xr:uid="{4F366E3B-2B9A-4F5E-A982-F7DCBBD8584B}">
      <formula1>INDIRECT($S$48)</formula1>
    </dataValidation>
    <dataValidation type="list" allowBlank="1" showInputMessage="1" showErrorMessage="1" sqref="G48" xr:uid="{E7524583-B08D-4828-BC50-B80EB5F0893C}">
      <formula1>INDIRECT($R$48)</formula1>
    </dataValidation>
    <dataValidation type="list" allowBlank="1" showInputMessage="1" showErrorMessage="1" sqref="E48" xr:uid="{678B8E98-998C-45E2-B264-C069265339E6}">
      <formula1>INDIRECT($Q$48)</formula1>
    </dataValidation>
    <dataValidation type="list" allowBlank="1" showInputMessage="1" showErrorMessage="1" sqref="D48" xr:uid="{DDE24F20-1AF1-461C-8213-E37E4E95C72A}">
      <formula1>INDIRECT($P$48)</formula1>
    </dataValidation>
    <dataValidation type="list" allowBlank="1" showInputMessage="1" showErrorMessage="1" sqref="H47" xr:uid="{86E00318-91D5-455F-9EB7-FF970122DBAA}">
      <formula1>INDIRECT($S$47)</formula1>
    </dataValidation>
    <dataValidation type="list" allowBlank="1" showInputMessage="1" showErrorMessage="1" sqref="G47" xr:uid="{9DB99E9A-3AF8-448D-BADB-ACE03F13220F}">
      <formula1>INDIRECT($R$47)</formula1>
    </dataValidation>
    <dataValidation type="list" allowBlank="1" showInputMessage="1" showErrorMessage="1" sqref="E47" xr:uid="{1AEFC811-37C1-422A-9ADB-A70FB3BC87F4}">
      <formula1>INDIRECT($Q$47)</formula1>
    </dataValidation>
    <dataValidation type="list" allowBlank="1" showInputMessage="1" showErrorMessage="1" sqref="D47" xr:uid="{1EE1FA61-9305-49B5-BDE7-1A140179513D}">
      <formula1>INDIRECT($P$47)</formula1>
    </dataValidation>
    <dataValidation type="list" allowBlank="1" showInputMessage="1" showErrorMessage="1" sqref="H44" xr:uid="{3B09475B-0FE0-4EB5-9F02-171AAC9E6495}">
      <formula1>INDIRECT($S$44)</formula1>
    </dataValidation>
    <dataValidation type="list" allowBlank="1" showInputMessage="1" showErrorMessage="1" sqref="G44" xr:uid="{8DE4AA2C-1C98-4C7C-98CA-0B778D3FE83B}">
      <formula1>INDIRECT($R$44)</formula1>
    </dataValidation>
    <dataValidation type="list" allowBlank="1" showInputMessage="1" showErrorMessage="1" sqref="E44" xr:uid="{F4682427-CD82-48F3-8E95-CA1F08F4D127}">
      <formula1>INDIRECT($Q$44)</formula1>
    </dataValidation>
    <dataValidation type="list" allowBlank="1" showInputMessage="1" showErrorMessage="1" sqref="D44" xr:uid="{B4F58037-8443-4CB8-9B2D-4A224435B73D}">
      <formula1>INDIRECT($P$44)</formula1>
    </dataValidation>
    <dataValidation type="list" allowBlank="1" showInputMessage="1" showErrorMessage="1" sqref="H43" xr:uid="{59D444CF-76FB-4D7F-A810-C61902E3C474}">
      <formula1>INDIRECT($S$43)</formula1>
    </dataValidation>
    <dataValidation type="list" allowBlank="1" showInputMessage="1" showErrorMessage="1" sqref="G43" xr:uid="{3EAD368A-71C2-4AB1-A2BC-E2E0CAB1094F}">
      <formula1>INDIRECT($R$43)</formula1>
    </dataValidation>
    <dataValidation type="list" allowBlank="1" showInputMessage="1" showErrorMessage="1" sqref="E43" xr:uid="{5223FB0A-18A5-42C8-95E8-C5ADE967111C}">
      <formula1>INDIRECT($Q$43)</formula1>
    </dataValidation>
    <dataValidation type="list" allowBlank="1" showInputMessage="1" showErrorMessage="1" sqref="D43" xr:uid="{66C160A0-7408-48B0-B7CC-A1C688F294CE}">
      <formula1>INDIRECT($P$43)</formula1>
    </dataValidation>
    <dataValidation type="list" allowBlank="1" showInputMessage="1" showErrorMessage="1" sqref="H40" xr:uid="{9DD686E7-3951-41FF-B8FB-7FDBD0BD967C}">
      <formula1>INDIRECT($S$40)</formula1>
    </dataValidation>
    <dataValidation type="list" allowBlank="1" showInputMessage="1" showErrorMessage="1" sqref="G40" xr:uid="{0C81E56C-6914-46F7-A1E9-515A268F8350}">
      <formula1>INDIRECT($R$40)</formula1>
    </dataValidation>
    <dataValidation type="list" allowBlank="1" showInputMessage="1" showErrorMessage="1" sqref="E40" xr:uid="{74B9D125-8C05-4737-9A4B-09C5E5099F39}">
      <formula1>INDIRECT($Q$40)</formula1>
    </dataValidation>
    <dataValidation type="list" allowBlank="1" showInputMessage="1" showErrorMessage="1" sqref="D40" xr:uid="{DDF321F2-61A1-4101-BB10-A9BDB4FC0A9E}">
      <formula1>INDIRECT($P$40)</formula1>
    </dataValidation>
    <dataValidation type="list" allowBlank="1" showInputMessage="1" showErrorMessage="1" sqref="H39" xr:uid="{F1388411-3BAB-435D-99B1-C66549B24E23}">
      <formula1>INDIRECT($S$39)</formula1>
    </dataValidation>
    <dataValidation type="list" allowBlank="1" showInputMessage="1" showErrorMessage="1" sqref="G39" xr:uid="{A1D2ED1A-8791-40C7-9A1E-12101ACF58BC}">
      <formula1>INDIRECT($R$39)</formula1>
    </dataValidation>
    <dataValidation type="list" allowBlank="1" showInputMessage="1" showErrorMessage="1" sqref="E39" xr:uid="{A4611160-54F6-4838-8AC2-815B173C4417}">
      <formula1>INDIRECT($Q$39)</formula1>
    </dataValidation>
    <dataValidation type="list" allowBlank="1" showInputMessage="1" showErrorMessage="1" sqref="D39" xr:uid="{23123C95-340D-4FC5-B3AC-FEB6EC99987E}">
      <formula1>INDIRECT($P$39)</formula1>
    </dataValidation>
    <dataValidation type="list" allowBlank="1" showInputMessage="1" showErrorMessage="1" sqref="H38" xr:uid="{F666EF28-DAD1-4776-8BC6-E80A15787C58}">
      <formula1>INDIRECT($S$38)</formula1>
    </dataValidation>
    <dataValidation type="list" allowBlank="1" showInputMessage="1" showErrorMessage="1" sqref="G38" xr:uid="{7651B464-BBB3-4C4B-9922-E189843EECEB}">
      <formula1>INDIRECT($R$38)</formula1>
    </dataValidation>
    <dataValidation type="list" allowBlank="1" showInputMessage="1" showErrorMessage="1" sqref="E38" xr:uid="{656D81FC-1FBC-4E70-B156-A96F8267A909}">
      <formula1>INDIRECT($Q$38)</formula1>
    </dataValidation>
    <dataValidation type="list" allowBlank="1" showInputMessage="1" showErrorMessage="1" sqref="D38" xr:uid="{04869C5F-BB71-4307-BAB5-6F86B1DA5236}">
      <formula1>INDIRECT($P$38)</formula1>
    </dataValidation>
    <dataValidation type="list" allowBlank="1" showInputMessage="1" showErrorMessage="1" sqref="H35" xr:uid="{EFD32D02-1BF9-4A87-9FFF-E608ADFE7D51}">
      <formula1>INDIRECT($S$35)</formula1>
    </dataValidation>
    <dataValidation type="list" allowBlank="1" showInputMessage="1" showErrorMessage="1" sqref="G35" xr:uid="{0F87D8A6-A91F-4339-92CC-9A82EC1013CA}">
      <formula1>INDIRECT($R$35)</formula1>
    </dataValidation>
    <dataValidation type="list" allowBlank="1" showInputMessage="1" showErrorMessage="1" sqref="E35" xr:uid="{7F3AAD65-FBF1-4284-983E-17F0945DE97E}">
      <formula1>INDIRECT($Q$35)</formula1>
    </dataValidation>
    <dataValidation type="list" allowBlank="1" showInputMessage="1" showErrorMessage="1" sqref="D35" xr:uid="{CA708398-9BEF-4803-8A9E-9B1116A8A7F2}">
      <formula1>INDIRECT($P$35)</formula1>
    </dataValidation>
    <dataValidation type="list" allowBlank="1" showInputMessage="1" showErrorMessage="1" sqref="H34" xr:uid="{D092586F-A1C8-4AE7-B934-DE65239677C2}">
      <formula1>INDIRECT($S$34)</formula1>
    </dataValidation>
    <dataValidation type="list" allowBlank="1" showInputMessage="1" showErrorMessage="1" sqref="G34" xr:uid="{04C172B2-C787-4852-B676-E2AF11336152}">
      <formula1>INDIRECT($R$34)</formula1>
    </dataValidation>
    <dataValidation type="list" allowBlank="1" showInputMessage="1" showErrorMessage="1" sqref="E34" xr:uid="{552058B0-974D-493C-B33F-C0CF247F672C}">
      <formula1>INDIRECT($Q$34)</formula1>
    </dataValidation>
    <dataValidation type="list" allowBlank="1" showInputMessage="1" showErrorMessage="1" sqref="D34" xr:uid="{130A67F7-0852-4919-A50A-C03F4EBD7F73}">
      <formula1>INDIRECT($P$34)</formula1>
    </dataValidation>
    <dataValidation type="list" allowBlank="1" showInputMessage="1" showErrorMessage="1" sqref="H33" xr:uid="{EB3EFAFF-E0A4-4DC2-8590-5DFBE4027C14}">
      <formula1>INDIRECT($S$33)</formula1>
    </dataValidation>
    <dataValidation type="list" allowBlank="1" showInputMessage="1" showErrorMessage="1" sqref="G33" xr:uid="{D4CDBD44-2CDF-46FE-8FD1-912C1101A679}">
      <formula1>INDIRECT($R$33)</formula1>
    </dataValidation>
    <dataValidation type="list" allowBlank="1" showInputMessage="1" showErrorMessage="1" sqref="E33" xr:uid="{A79CCFF7-207B-450E-AEA7-7B3184F99891}">
      <formula1>INDIRECT($Q$33)</formula1>
    </dataValidation>
    <dataValidation type="list" allowBlank="1" showInputMessage="1" showErrorMessage="1" sqref="D33" xr:uid="{74717BD5-E68E-4A49-AA50-E99C41277D22}">
      <formula1>INDIRECT($P$33)</formula1>
    </dataValidation>
    <dataValidation type="list" allowBlank="1" showInputMessage="1" showErrorMessage="1" sqref="H32" xr:uid="{4585CDA2-5980-4111-8368-7FF85F231259}">
      <formula1>INDIRECT($S$32)</formula1>
    </dataValidation>
    <dataValidation type="list" allowBlank="1" showInputMessage="1" showErrorMessage="1" sqref="G32" xr:uid="{82542FCC-AD08-428E-9C9F-C5A62939C16D}">
      <formula1>INDIRECT($R$32)</formula1>
    </dataValidation>
    <dataValidation type="list" allowBlank="1" showInputMessage="1" showErrorMessage="1" sqref="E32" xr:uid="{ADAD25DF-B03C-4DC0-B9E8-B96AF15EF53E}">
      <formula1>INDIRECT($Q$32)</formula1>
    </dataValidation>
    <dataValidation type="list" allowBlank="1" showInputMessage="1" showErrorMessage="1" sqref="D32" xr:uid="{4E5DE271-454C-4538-A9D0-72F42D71D839}">
      <formula1>INDIRECT($P$32)</formula1>
    </dataValidation>
    <dataValidation type="list" allowBlank="1" showInputMessage="1" showErrorMessage="1" sqref="H31" xr:uid="{FA614F77-202C-4CC7-A698-7B1E4429C96B}">
      <formula1>INDIRECT($S$31)</formula1>
    </dataValidation>
    <dataValidation type="list" allowBlank="1" showInputMessage="1" showErrorMessage="1" sqref="G31" xr:uid="{4458F146-5012-49F8-A10D-743B05F07D1B}">
      <formula1>INDIRECT($R$31)</formula1>
    </dataValidation>
    <dataValidation type="list" allowBlank="1" showInputMessage="1" showErrorMessage="1" sqref="E31" xr:uid="{E607BA96-E832-4B13-9B4A-2365C6AF35F4}">
      <formula1>INDIRECT($Q$31)</formula1>
    </dataValidation>
    <dataValidation type="list" allowBlank="1" showInputMessage="1" showErrorMessage="1" sqref="D31" xr:uid="{4453C187-6849-4A90-8526-D638C7AFE51F}">
      <formula1>INDIRECT($P$31)</formula1>
    </dataValidation>
    <dataValidation type="list" allowBlank="1" showInputMessage="1" showErrorMessage="1" sqref="H30" xr:uid="{D3E1B337-B9EA-498A-B70A-6C1D33F7EE8D}">
      <formula1>INDIRECT($S$30)</formula1>
    </dataValidation>
    <dataValidation type="list" allowBlank="1" showInputMessage="1" showErrorMessage="1" sqref="G30" xr:uid="{A288D548-D186-4F1B-8957-46C9F479064D}">
      <formula1>INDIRECT($R$30)</formula1>
    </dataValidation>
    <dataValidation type="list" allowBlank="1" showInputMessage="1" showErrorMessage="1" sqref="E30" xr:uid="{64BF9F7A-1931-4B59-9C96-8133792121C6}">
      <formula1>INDIRECT($Q$30)</formula1>
    </dataValidation>
    <dataValidation type="list" allowBlank="1" showInputMessage="1" showErrorMessage="1" sqref="D30" xr:uid="{9E8B4BBD-8126-4A52-9528-9D0D2980ED7C}">
      <formula1>INDIRECT($P$30)</formula1>
    </dataValidation>
    <dataValidation type="list" allowBlank="1" showInputMessage="1" showErrorMessage="1" sqref="H29" xr:uid="{9DEA1664-DAF5-4535-A0BD-52A3A84BCA67}">
      <formula1>INDIRECT($S$29)</formula1>
    </dataValidation>
    <dataValidation type="list" allowBlank="1" showInputMessage="1" showErrorMessage="1" sqref="G29" xr:uid="{91277D70-4B73-44E0-97EA-07E8B3A98AFE}">
      <formula1>INDIRECT($R$29)</formula1>
    </dataValidation>
    <dataValidation type="list" allowBlank="1" showInputMessage="1" showErrorMessage="1" sqref="E29" xr:uid="{2B5E87CD-1420-4D4D-9370-07831FF4A4DB}">
      <formula1>INDIRECT($Q$29)</formula1>
    </dataValidation>
    <dataValidation type="list" allowBlank="1" showInputMessage="1" showErrorMessage="1" sqref="D29" xr:uid="{ECF09669-1905-48DB-8C07-C7A887DE9778}">
      <formula1>INDIRECT($P$29)</formula1>
    </dataValidation>
    <dataValidation type="list" allowBlank="1" showInputMessage="1" showErrorMessage="1" sqref="H26" xr:uid="{CF54F88D-C7F4-4EDB-8434-76AAFE18F6A8}">
      <formula1>INDIRECT($S$26)</formula1>
    </dataValidation>
    <dataValidation type="list" allowBlank="1" showInputMessage="1" showErrorMessage="1" sqref="G26" xr:uid="{AC7AA8D7-CA78-44B4-82BB-7922E10B5F61}">
      <formula1>INDIRECT($R$26)</formula1>
    </dataValidation>
    <dataValidation type="list" allowBlank="1" showInputMessage="1" showErrorMessage="1" sqref="E26" xr:uid="{397F1700-36C1-4654-B97C-41F42CB75D17}">
      <formula1>INDIRECT($Q$26)</formula1>
    </dataValidation>
    <dataValidation type="list" allowBlank="1" showInputMessage="1" showErrorMessage="1" sqref="D26" xr:uid="{8D1B8246-649E-4584-A313-4FADE3CF2D4D}">
      <formula1>INDIRECT($P$26)</formula1>
    </dataValidation>
    <dataValidation type="list" allowBlank="1" showInputMessage="1" showErrorMessage="1" sqref="H25" xr:uid="{272B7251-8E6E-413F-B094-0E6AB086A7E1}">
      <formula1>INDIRECT($S$25)</formula1>
    </dataValidation>
    <dataValidation type="list" allowBlank="1" showInputMessage="1" showErrorMessage="1" sqref="G25" xr:uid="{46AAABC9-0756-477B-9688-F958706D0697}">
      <formula1>INDIRECT($R$25)</formula1>
    </dataValidation>
    <dataValidation type="list" allowBlank="1" showInputMessage="1" showErrorMessage="1" sqref="E25" xr:uid="{A99A168C-7110-43DF-A796-62BD313C1F7C}">
      <formula1>INDIRECT($Q$25)</formula1>
    </dataValidation>
    <dataValidation type="list" allowBlank="1" showInputMessage="1" showErrorMessage="1" sqref="D25" xr:uid="{0699A786-E9F2-4524-836A-C972BEDCD48A}">
      <formula1>INDIRECT($P$25)</formula1>
    </dataValidation>
    <dataValidation type="list" allowBlank="1" showInputMessage="1" showErrorMessage="1" sqref="H24" xr:uid="{265FA126-26CA-4A20-9E93-6DF65396EAEE}">
      <formula1>INDIRECT($S$24)</formula1>
    </dataValidation>
    <dataValidation type="list" allowBlank="1" showInputMessage="1" showErrorMessage="1" sqref="G24" xr:uid="{CC3B32B4-643D-4171-B53C-887DBC001051}">
      <formula1>INDIRECT($R$24)</formula1>
    </dataValidation>
    <dataValidation type="list" allowBlank="1" showInputMessage="1" showErrorMessage="1" sqref="E24" xr:uid="{AA0F498C-7D72-4DAB-869D-3A22E039B467}">
      <formula1>INDIRECT($Q$24)</formula1>
    </dataValidation>
    <dataValidation type="list" allowBlank="1" showInputMessage="1" showErrorMessage="1" sqref="D24" xr:uid="{4662C96C-0AB1-4CF3-ADD8-0017660F49F4}">
      <formula1>INDIRECT($P$24)</formula1>
    </dataValidation>
    <dataValidation type="list" allowBlank="1" showInputMessage="1" showErrorMessage="1" sqref="H23" xr:uid="{97CB942C-258F-4D51-935E-E5CCA494CE32}">
      <formula1>INDIRECT($S$23)</formula1>
    </dataValidation>
    <dataValidation type="list" allowBlank="1" showInputMessage="1" showErrorMessage="1" sqref="G23" xr:uid="{97728FAA-8D49-4FD1-A612-09FF8FB59697}">
      <formula1>INDIRECT($R$23)</formula1>
    </dataValidation>
    <dataValidation type="list" allowBlank="1" showInputMessage="1" showErrorMessage="1" sqref="E23" xr:uid="{5FFC65B5-CE6B-4413-B03E-56B76B65CBE2}">
      <formula1>INDIRECT($Q$23)</formula1>
    </dataValidation>
    <dataValidation type="list" allowBlank="1" showInputMessage="1" showErrorMessage="1" sqref="D23" xr:uid="{3322C258-A7A6-4F63-A97A-DD21F6E7F348}">
      <formula1>INDIRECT($P$23)</formula1>
    </dataValidation>
    <dataValidation type="list" allowBlank="1" showInputMessage="1" showErrorMessage="1" sqref="H22" xr:uid="{0F54BCCB-5A5B-4329-BF0D-3AA8C0432F43}">
      <formula1>INDIRECT($S$22)</formula1>
    </dataValidation>
    <dataValidation type="list" allowBlank="1" showInputMessage="1" showErrorMessage="1" sqref="G22" xr:uid="{5B9CFEFA-C983-4624-AD13-FD216442F64D}">
      <formula1>INDIRECT($R$22)</formula1>
    </dataValidation>
    <dataValidation type="list" allowBlank="1" showInputMessage="1" showErrorMessage="1" sqref="E22" xr:uid="{DCA1F9FF-6AE7-42E1-A03A-584E124C4DCA}">
      <formula1>INDIRECT($Q$22)</formula1>
    </dataValidation>
    <dataValidation type="list" allowBlank="1" showInputMessage="1" showErrorMessage="1" sqref="D22" xr:uid="{806B904D-25DF-43CF-9066-1264A1423735}">
      <formula1>INDIRECT($P$22)</formula1>
    </dataValidation>
    <dataValidation type="list" allowBlank="1" showInputMessage="1" showErrorMessage="1" sqref="H21" xr:uid="{862C1136-3F98-4910-BE85-00F345280DAB}">
      <formula1>INDIRECT($S$21)</formula1>
    </dataValidation>
    <dataValidation type="list" allowBlank="1" showInputMessage="1" showErrorMessage="1" sqref="G21" xr:uid="{DE387708-BC8E-43B5-8F44-57FBE922CDCC}">
      <formula1>INDIRECT($R$21)</formula1>
    </dataValidation>
    <dataValidation type="list" allowBlank="1" showInputMessage="1" showErrorMessage="1" sqref="E21" xr:uid="{E1B8B4BF-7D31-4213-AC3C-9EE3E35FDA0B}">
      <formula1>INDIRECT($Q$21)</formula1>
    </dataValidation>
    <dataValidation type="list" allowBlank="1" showInputMessage="1" showErrorMessage="1" sqref="D21" xr:uid="{45C9E7A5-6BC1-43A8-8C08-8B45BD2C5293}">
      <formula1>INDIRECT($P$21)</formula1>
    </dataValidation>
    <dataValidation type="textLength" allowBlank="1" showInputMessage="1" showErrorMessage="1" sqref="G5" xr:uid="{185CDB5F-8596-4ABE-9DBF-FD070EBE5398}">
      <formula1>0</formula1>
      <formula2>0</formula2>
    </dataValidation>
    <dataValidation type="whole" allowBlank="1" showInputMessage="1" showErrorMessage="1" errorTitle="Chiffre uniquement" error="Saisir une valeur en chiffre/nombre (pas de texte)" sqref="G4 G6" xr:uid="{A9800652-18C7-4D0D-AE9C-04D0B9307763}">
      <formula1>0</formula1>
      <formula2>100</formula2>
    </dataValidation>
    <dataValidation type="list" allowBlank="1" showInputMessage="1" showErrorMessage="1" sqref="H13" xr:uid="{9EE2205D-D586-4A23-8AC8-D14633669180}">
      <formula1>INDIRECT($S$13)</formula1>
    </dataValidation>
    <dataValidation type="list" allowBlank="1" showInputMessage="1" showErrorMessage="1" sqref="G13" xr:uid="{A933AD38-FD6F-4163-8AC6-7D087C95A224}">
      <formula1>INDIRECT($R$13)</formula1>
    </dataValidation>
    <dataValidation type="list" allowBlank="1" showInputMessage="1" showErrorMessage="1" sqref="E13" xr:uid="{70C12712-C405-477A-8B34-8D76A2A5E46D}">
      <formula1>INDIRECT($Q$13)</formula1>
    </dataValidation>
    <dataValidation type="list" allowBlank="1" showInputMessage="1" showErrorMessage="1" sqref="D13" xr:uid="{8FF6BB6E-4FEF-4630-8630-CF74DAEC1AA2}">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54CDF2A2-EA8A-4220-8331-568762E7FF7A}">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4E8E518-0851-43D5-AB5C-F10B6858F7E5}">
          <x14:formula1>
            <xm:f>'Menu conditionnel'!$A$14:$A$17</xm:f>
          </x14:formula1>
          <xm:sqref>D84:D89 D92 D95:D96 D99 D102:D103 D106:D109 D112 D115 D118:D120</xm:sqref>
        </x14:dataValidation>
        <x14:dataValidation type="list" allowBlank="1" showInputMessage="1" showErrorMessage="1" xr:uid="{DA346265-6BBE-401B-AA35-76FBF5DE9777}">
          <x14:formula1>
            <xm:f>'Menu déroulant'!$E$2:$E$11</xm:f>
          </x14:formula1>
          <xm:sqref>C4</xm:sqref>
        </x14:dataValidation>
        <x14:dataValidation type="list" allowBlank="1" showInputMessage="1" showErrorMessage="1" xr:uid="{9269A3C7-7B1F-412D-A5E7-73F95D5FA7D9}">
          <x14:formula1>
            <xm:f>'Menu déroulant'!$D$2:$D$3</xm:f>
          </x14:formula1>
          <xm:sqref>C6</xm:sqref>
        </x14:dataValidation>
        <x14:dataValidation type="list" allowBlank="1" showInputMessage="1" showErrorMessage="1" xr:uid="{2CE36D66-9A9C-4A0D-84A9-552202D7AF61}">
          <x14:formula1>
            <xm:f>'Menu déroulant'!$F$2:$F$5</xm:f>
          </x14:formula1>
          <xm:sqref>C60:C61 C56:C57 C43:C44 C21:C26 C29:C35 C47:C49 C52:C53 C65:C67 C70 C38:C40 C13:C18 C73:C74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3FC3F-0E5C-4896-8E22-8FCD2E63D5A2}">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1069</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N°16</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xACr26LlHRB2jOzdW0kTewZJvHOsC0sRKVcHwOyxElJzGA5f/FFe1wqTm4EV1jS5rjXMB+YXe/2xCsU2tKR7ZA==" saltValue="pU8VKQRyf6tm8Skt+yK7C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53" priority="176" operator="equal">
      <formula>"NON"</formula>
    </cfRule>
    <cfRule type="cellIs" dxfId="352" priority="177" operator="equal">
      <formula>"OUI"</formula>
    </cfRule>
    <cfRule type="cellIs" dxfId="351" priority="174" operator="equal">
      <formula>"Non concerné"</formula>
    </cfRule>
    <cfRule type="cellIs" dxfId="350" priority="175" operator="equal">
      <formula>"Ne sait pas"</formula>
    </cfRule>
  </conditionalFormatting>
  <conditionalFormatting sqref="C29:C35">
    <cfRule type="cellIs" dxfId="349" priority="165" operator="equal">
      <formula>"OUI"</formula>
    </cfRule>
    <cfRule type="cellIs" dxfId="348" priority="164" operator="equal">
      <formula>"NON"</formula>
    </cfRule>
    <cfRule type="cellIs" dxfId="347" priority="163" operator="equal">
      <formula>"Ne sait pas"</formula>
    </cfRule>
    <cfRule type="cellIs" dxfId="346" priority="162" operator="equal">
      <formula>"Non concerné"</formula>
    </cfRule>
  </conditionalFormatting>
  <conditionalFormatting sqref="C38:C40">
    <cfRule type="cellIs" dxfId="345" priority="156" operator="equal">
      <formula>"OUI"</formula>
    </cfRule>
    <cfRule type="cellIs" dxfId="344" priority="154" operator="equal">
      <formula>"Ne sait pas"</formula>
    </cfRule>
    <cfRule type="cellIs" dxfId="343" priority="153" operator="equal">
      <formula>"Non concerné"</formula>
    </cfRule>
    <cfRule type="cellIs" dxfId="342" priority="155" operator="equal">
      <formula>"NON"</formula>
    </cfRule>
  </conditionalFormatting>
  <conditionalFormatting sqref="C43:C44">
    <cfRule type="cellIs" dxfId="341" priority="149" operator="equal">
      <formula>"OUI"</formula>
    </cfRule>
    <cfRule type="cellIs" dxfId="340" priority="148" operator="equal">
      <formula>"NON"</formula>
    </cfRule>
    <cfRule type="cellIs" dxfId="339" priority="147" operator="equal">
      <formula>"Ne sait pas"</formula>
    </cfRule>
    <cfRule type="cellIs" dxfId="338" priority="146" operator="equal">
      <formula>"Non concerné"</formula>
    </cfRule>
  </conditionalFormatting>
  <conditionalFormatting sqref="C47:C49">
    <cfRule type="cellIs" dxfId="337" priority="140" operator="equal">
      <formula>"NON"</formula>
    </cfRule>
    <cfRule type="cellIs" dxfId="336" priority="141" operator="equal">
      <formula>"OUI"</formula>
    </cfRule>
    <cfRule type="cellIs" dxfId="335" priority="139" operator="equal">
      <formula>"Ne sait pas"</formula>
    </cfRule>
    <cfRule type="cellIs" dxfId="334" priority="138" operator="equal">
      <formula>"Non concerné"</formula>
    </cfRule>
  </conditionalFormatting>
  <conditionalFormatting sqref="C52:C53">
    <cfRule type="cellIs" dxfId="333" priority="132" operator="equal">
      <formula>"NON"</formula>
    </cfRule>
    <cfRule type="cellIs" dxfId="332" priority="131" operator="equal">
      <formula>"Ne sait pas"</formula>
    </cfRule>
    <cfRule type="cellIs" dxfId="331" priority="130" operator="equal">
      <formula>"Non concerné"</formula>
    </cfRule>
    <cfRule type="cellIs" dxfId="330" priority="133" operator="equal">
      <formula>"OUI"</formula>
    </cfRule>
  </conditionalFormatting>
  <conditionalFormatting sqref="C56:C57">
    <cfRule type="cellIs" dxfId="329" priority="125" operator="equal">
      <formula>"OUI"</formula>
    </cfRule>
    <cfRule type="cellIs" dxfId="328" priority="124" operator="equal">
      <formula>"NON"</formula>
    </cfRule>
    <cfRule type="cellIs" dxfId="327" priority="123" operator="equal">
      <formula>"Ne sait pas"</formula>
    </cfRule>
    <cfRule type="cellIs" dxfId="326" priority="122" operator="equal">
      <formula>"Non concerné"</formula>
    </cfRule>
  </conditionalFormatting>
  <conditionalFormatting sqref="C60:C61">
    <cfRule type="cellIs" dxfId="325" priority="114" operator="equal">
      <formula>"Non concerné"</formula>
    </cfRule>
    <cfRule type="cellIs" dxfId="324" priority="115" operator="equal">
      <formula>"Ne sait pas"</formula>
    </cfRule>
    <cfRule type="cellIs" dxfId="323" priority="116" operator="equal">
      <formula>"NON"</formula>
    </cfRule>
    <cfRule type="cellIs" dxfId="322" priority="117" operator="equal">
      <formula>"OUI"</formula>
    </cfRule>
  </conditionalFormatting>
  <conditionalFormatting sqref="C65:C67">
    <cfRule type="cellIs" dxfId="321" priority="107" operator="equal">
      <formula>"Ne sait pas"</formula>
    </cfRule>
    <cfRule type="cellIs" dxfId="320" priority="106" operator="equal">
      <formula>"Non concerné"</formula>
    </cfRule>
    <cfRule type="cellIs" dxfId="319" priority="109" operator="equal">
      <formula>"OUI"</formula>
    </cfRule>
    <cfRule type="cellIs" dxfId="318" priority="108" operator="equal">
      <formula>"NON"</formula>
    </cfRule>
  </conditionalFormatting>
  <conditionalFormatting sqref="C70">
    <cfRule type="cellIs" dxfId="317" priority="101" operator="equal">
      <formula>"OUI"</formula>
    </cfRule>
    <cfRule type="cellIs" dxfId="316" priority="100" operator="equal">
      <formula>"NON"</formula>
    </cfRule>
    <cfRule type="cellIs" dxfId="315" priority="99" operator="equal">
      <formula>"Ne sait pas"</formula>
    </cfRule>
    <cfRule type="cellIs" dxfId="314" priority="98" operator="equal">
      <formula>"Non concerné"</formula>
    </cfRule>
  </conditionalFormatting>
  <conditionalFormatting sqref="C73:C74">
    <cfRule type="cellIs" dxfId="313" priority="92" operator="equal">
      <formula>"NON"</formula>
    </cfRule>
    <cfRule type="cellIs" dxfId="312" priority="91" operator="equal">
      <formula>"Ne sait pas"</formula>
    </cfRule>
    <cfRule type="cellIs" dxfId="311" priority="93" operator="equal">
      <formula>"OUI"</formula>
    </cfRule>
    <cfRule type="cellIs" dxfId="310" priority="90" operator="equal">
      <formula>"Non concerné"</formula>
    </cfRule>
  </conditionalFormatting>
  <conditionalFormatting sqref="D84:D89">
    <cfRule type="cellIs" dxfId="309" priority="79" operator="equal">
      <formula>"Non concerné"</formula>
    </cfRule>
    <cfRule type="cellIs" dxfId="308" priority="80" operator="equal">
      <formula>"Ne sait pas"</formula>
    </cfRule>
    <cfRule type="cellIs" dxfId="307" priority="81" operator="equal">
      <formula>"NON"</formula>
    </cfRule>
    <cfRule type="cellIs" dxfId="306" priority="82" operator="equal">
      <formula>"OUI"</formula>
    </cfRule>
  </conditionalFormatting>
  <conditionalFormatting sqref="D92">
    <cfRule type="cellIs" dxfId="305" priority="75" operator="equal">
      <formula>"Non concerné"</formula>
    </cfRule>
    <cfRule type="cellIs" dxfId="304" priority="77" operator="equal">
      <formula>"NON"</formula>
    </cfRule>
    <cfRule type="cellIs" dxfId="303" priority="76" operator="equal">
      <formula>"Ne sait pas"</formula>
    </cfRule>
    <cfRule type="cellIs" dxfId="302" priority="78" operator="equal">
      <formula>"OUI"</formula>
    </cfRule>
  </conditionalFormatting>
  <conditionalFormatting sqref="D95:D96">
    <cfRule type="cellIs" dxfId="301" priority="72" operator="equal">
      <formula>"Ne sait pas"</formula>
    </cfRule>
    <cfRule type="cellIs" dxfId="300" priority="74" operator="equal">
      <formula>"OUI"</formula>
    </cfRule>
    <cfRule type="cellIs" dxfId="299" priority="73" operator="equal">
      <formula>"NON"</formula>
    </cfRule>
    <cfRule type="cellIs" dxfId="298" priority="71" operator="equal">
      <formula>"Non concerné"</formula>
    </cfRule>
  </conditionalFormatting>
  <conditionalFormatting sqref="D99">
    <cfRule type="cellIs" dxfId="297" priority="70" operator="equal">
      <formula>"OUI"</formula>
    </cfRule>
    <cfRule type="cellIs" dxfId="296" priority="69" operator="equal">
      <formula>"NON"</formula>
    </cfRule>
    <cfRule type="cellIs" dxfId="295" priority="68" operator="equal">
      <formula>"Ne sait pas"</formula>
    </cfRule>
    <cfRule type="cellIs" dxfId="294" priority="67" operator="equal">
      <formula>"Non concerné"</formula>
    </cfRule>
  </conditionalFormatting>
  <conditionalFormatting sqref="D102:D103">
    <cfRule type="cellIs" dxfId="293" priority="65" operator="equal">
      <formula>"NON"</formula>
    </cfRule>
    <cfRule type="cellIs" dxfId="292" priority="66" operator="equal">
      <formula>"OUI"</formula>
    </cfRule>
    <cfRule type="cellIs" dxfId="291" priority="63" operator="equal">
      <formula>"Non concerné"</formula>
    </cfRule>
    <cfRule type="cellIs" dxfId="290" priority="64" operator="equal">
      <formula>"Ne sait pas"</formula>
    </cfRule>
  </conditionalFormatting>
  <conditionalFormatting sqref="D106:D109">
    <cfRule type="cellIs" dxfId="289" priority="59" operator="equal">
      <formula>"Non concerné"</formula>
    </cfRule>
    <cfRule type="cellIs" dxfId="288" priority="60" operator="equal">
      <formula>"Ne sait pas"</formula>
    </cfRule>
    <cfRule type="cellIs" dxfId="287" priority="61" operator="equal">
      <formula>"NON"</formula>
    </cfRule>
    <cfRule type="cellIs" dxfId="286" priority="62" operator="equal">
      <formula>"OUI"</formula>
    </cfRule>
  </conditionalFormatting>
  <conditionalFormatting sqref="D112">
    <cfRule type="cellIs" dxfId="285" priority="58" operator="equal">
      <formula>"OUI"</formula>
    </cfRule>
    <cfRule type="cellIs" dxfId="284" priority="57" operator="equal">
      <formula>"NON"</formula>
    </cfRule>
    <cfRule type="cellIs" dxfId="283" priority="56" operator="equal">
      <formula>"Ne sait pas"</formula>
    </cfRule>
    <cfRule type="cellIs" dxfId="282" priority="55" operator="equal">
      <formula>"Non concerné"</formula>
    </cfRule>
  </conditionalFormatting>
  <conditionalFormatting sqref="D115">
    <cfRule type="cellIs" dxfId="281" priority="53" operator="equal">
      <formula>"NON"</formula>
    </cfRule>
    <cfRule type="cellIs" dxfId="280" priority="54" operator="equal">
      <formula>"OUI"</formula>
    </cfRule>
    <cfRule type="cellIs" dxfId="279" priority="51" operator="equal">
      <formula>"Non concerné"</formula>
    </cfRule>
    <cfRule type="cellIs" dxfId="278" priority="52" operator="equal">
      <formula>"Ne sait pas"</formula>
    </cfRule>
  </conditionalFormatting>
  <conditionalFormatting sqref="D118:D120">
    <cfRule type="cellIs" dxfId="277" priority="50" operator="equal">
      <formula>"OUI"</formula>
    </cfRule>
    <cfRule type="cellIs" dxfId="276" priority="49" operator="equal">
      <formula>"NON"</formula>
    </cfRule>
    <cfRule type="cellIs" dxfId="275" priority="48" operator="equal">
      <formula>"Ne sait pas"</formula>
    </cfRule>
    <cfRule type="cellIs" dxfId="274" priority="47" operator="equal">
      <formula>"Non concerné"</formula>
    </cfRule>
  </conditionalFormatting>
  <conditionalFormatting sqref="D13:I18">
    <cfRule type="expression" dxfId="273" priority="172">
      <formula>$P13="non_prescrit"</formula>
    </cfRule>
  </conditionalFormatting>
  <conditionalFormatting sqref="D21:I26">
    <cfRule type="expression" dxfId="272" priority="168">
      <formula>$P21="non_prescrit"</formula>
    </cfRule>
  </conditionalFormatting>
  <conditionalFormatting sqref="D29:I35">
    <cfRule type="expression" dxfId="271" priority="160">
      <formula>$P29="non_prescrit"</formula>
    </cfRule>
  </conditionalFormatting>
  <conditionalFormatting sqref="D38:I40">
    <cfRule type="expression" dxfId="270" priority="157">
      <formula>$P38="non_prescrit"</formula>
    </cfRule>
  </conditionalFormatting>
  <conditionalFormatting sqref="D43:I44">
    <cfRule type="expression" dxfId="269" priority="144">
      <formula>$P43="non_prescrit"</formula>
    </cfRule>
  </conditionalFormatting>
  <conditionalFormatting sqref="D47:I49">
    <cfRule type="expression" dxfId="268" priority="136">
      <formula>$P47="non_prescrit"</formula>
    </cfRule>
  </conditionalFormatting>
  <conditionalFormatting sqref="D52:I53">
    <cfRule type="expression" dxfId="267" priority="128">
      <formula>$P52="non_prescrit"</formula>
    </cfRule>
  </conditionalFormatting>
  <conditionalFormatting sqref="D56:I57">
    <cfRule type="expression" dxfId="266" priority="120">
      <formula>$P56="non_prescrit"</formula>
    </cfRule>
  </conditionalFormatting>
  <conditionalFormatting sqref="D60:I61">
    <cfRule type="expression" dxfId="265" priority="112">
      <formula>$P60="non_prescrit"</formula>
    </cfRule>
  </conditionalFormatting>
  <conditionalFormatting sqref="D65:I67">
    <cfRule type="expression" dxfId="264" priority="104">
      <formula>$P65="non_prescrit"</formula>
    </cfRule>
  </conditionalFormatting>
  <conditionalFormatting sqref="D70:I70">
    <cfRule type="expression" dxfId="263" priority="96">
      <formula>$P70="non_prescrit"</formula>
    </cfRule>
  </conditionalFormatting>
  <conditionalFormatting sqref="D73:I74">
    <cfRule type="expression" dxfId="262" priority="88">
      <formula>$P73="non_prescrit"</formula>
    </cfRule>
  </conditionalFormatting>
  <conditionalFormatting sqref="E13:F18">
    <cfRule type="expression" dxfId="261" priority="171">
      <formula>$Q13="pas_modification"</formula>
    </cfRule>
  </conditionalFormatting>
  <conditionalFormatting sqref="E21:F26">
    <cfRule type="expression" dxfId="260" priority="167">
      <formula>$Q21="pas_modification"</formula>
    </cfRule>
  </conditionalFormatting>
  <conditionalFormatting sqref="E29:F35">
    <cfRule type="expression" dxfId="259" priority="159">
      <formula>$Q29="pas_modification"</formula>
    </cfRule>
  </conditionalFormatting>
  <conditionalFormatting sqref="E38:F40">
    <cfRule type="expression" dxfId="258" priority="151">
      <formula>$Q38="pas_modification"</formula>
    </cfRule>
  </conditionalFormatting>
  <conditionalFormatting sqref="E43:F44">
    <cfRule type="expression" dxfId="257" priority="143">
      <formula>$Q43="pas_modification"</formula>
    </cfRule>
  </conditionalFormatting>
  <conditionalFormatting sqref="E47:F49">
    <cfRule type="expression" dxfId="256" priority="135">
      <formula>$Q47="pas_modification"</formula>
    </cfRule>
  </conditionalFormatting>
  <conditionalFormatting sqref="E52:F53">
    <cfRule type="expression" dxfId="255" priority="127">
      <formula>$Q52="pas_modification"</formula>
    </cfRule>
  </conditionalFormatting>
  <conditionalFormatting sqref="E56:F57">
    <cfRule type="expression" dxfId="254" priority="119">
      <formula>$Q56="pas_modification"</formula>
    </cfRule>
  </conditionalFormatting>
  <conditionalFormatting sqref="E60:F61">
    <cfRule type="expression" dxfId="253" priority="111">
      <formula>$Q60="pas_modification"</formula>
    </cfRule>
  </conditionalFormatting>
  <conditionalFormatting sqref="E65:F67">
    <cfRule type="expression" dxfId="252" priority="103">
      <formula>$Q65="pas_modification"</formula>
    </cfRule>
  </conditionalFormatting>
  <conditionalFormatting sqref="E70:F70">
    <cfRule type="expression" dxfId="251" priority="95">
      <formula>$Q70="pas_modification"</formula>
    </cfRule>
  </conditionalFormatting>
  <conditionalFormatting sqref="E73:F74">
    <cfRule type="expression" dxfId="250" priority="87">
      <formula>$Q73="pas_modification"</formula>
    </cfRule>
  </conditionalFormatting>
  <conditionalFormatting sqref="E7:G7">
    <cfRule type="cellIs" dxfId="249" priority="1" operator="equal">
      <formula>"ERREUR : nombre médicaments prescrits &gt; nb MIPA"</formula>
    </cfRule>
  </conditionalFormatting>
  <conditionalFormatting sqref="E84:I89">
    <cfRule type="expression" dxfId="248" priority="32">
      <formula>$P84="non_omi"</formula>
    </cfRule>
  </conditionalFormatting>
  <conditionalFormatting sqref="E92:I92">
    <cfRule type="expression" dxfId="247" priority="36">
      <formula>$P92="non_omi"</formula>
    </cfRule>
  </conditionalFormatting>
  <conditionalFormatting sqref="E95:I96">
    <cfRule type="expression" dxfId="246" priority="28">
      <formula>$P95="non_omi"</formula>
    </cfRule>
  </conditionalFormatting>
  <conditionalFormatting sqref="E99:I99">
    <cfRule type="expression" dxfId="245" priority="24">
      <formula>$P99="non_omi"</formula>
    </cfRule>
  </conditionalFormatting>
  <conditionalFormatting sqref="E102:I103">
    <cfRule type="expression" dxfId="244" priority="20">
      <formula>$P102="non_omi"</formula>
    </cfRule>
  </conditionalFormatting>
  <conditionalFormatting sqref="E106:I109">
    <cfRule type="expression" dxfId="243" priority="16">
      <formula>$P106="non_omi"</formula>
    </cfRule>
  </conditionalFormatting>
  <conditionalFormatting sqref="E112:I112">
    <cfRule type="expression" dxfId="242" priority="12">
      <formula>$P112="non_omi"</formula>
    </cfRule>
  </conditionalFormatting>
  <conditionalFormatting sqref="E115:I115">
    <cfRule type="expression" dxfId="241" priority="8">
      <formula>$P115="non_omi"</formula>
    </cfRule>
  </conditionalFormatting>
  <conditionalFormatting sqref="E118:I120">
    <cfRule type="expression" dxfId="240" priority="4">
      <formula>$P118="non_omi"</formula>
    </cfRule>
  </conditionalFormatting>
  <conditionalFormatting sqref="G13:G18">
    <cfRule type="expression" dxfId="239" priority="170">
      <formula>$R13="pas_justification"</formula>
    </cfRule>
  </conditionalFormatting>
  <conditionalFormatting sqref="G21:G26">
    <cfRule type="expression" dxfId="238" priority="166">
      <formula>$R21="pas_justification"</formula>
    </cfRule>
  </conditionalFormatting>
  <conditionalFormatting sqref="G29:G35">
    <cfRule type="expression" dxfId="237" priority="158">
      <formula>$R29="pas_justification"</formula>
    </cfRule>
  </conditionalFormatting>
  <conditionalFormatting sqref="G38:G40">
    <cfRule type="expression" dxfId="236" priority="150">
      <formula>$R38="pas_justification"</formula>
    </cfRule>
  </conditionalFormatting>
  <conditionalFormatting sqref="G43:G44">
    <cfRule type="expression" dxfId="235" priority="142">
      <formula>$R43="pas_justification"</formula>
    </cfRule>
  </conditionalFormatting>
  <conditionalFormatting sqref="G47:G49">
    <cfRule type="expression" dxfId="234" priority="134">
      <formula>$R47="pas_justification"</formula>
    </cfRule>
  </conditionalFormatting>
  <conditionalFormatting sqref="G52:G53">
    <cfRule type="expression" dxfId="233" priority="126">
      <formula>$R52="pas_justification"</formula>
    </cfRule>
  </conditionalFormatting>
  <conditionalFormatting sqref="G56:G57">
    <cfRule type="expression" dxfId="232" priority="118">
      <formula>$R56="pas_justification"</formula>
    </cfRule>
  </conditionalFormatting>
  <conditionalFormatting sqref="G60:G61">
    <cfRule type="expression" dxfId="231" priority="110">
      <formula>$R60="pas_justification"</formula>
    </cfRule>
  </conditionalFormatting>
  <conditionalFormatting sqref="G65:G67">
    <cfRule type="expression" dxfId="230" priority="102">
      <formula>$R65="pas_justification"</formula>
    </cfRule>
  </conditionalFormatting>
  <conditionalFormatting sqref="G70">
    <cfRule type="expression" dxfId="229" priority="94">
      <formula>$R70="pas_justification"</formula>
    </cfRule>
  </conditionalFormatting>
  <conditionalFormatting sqref="G73:G74">
    <cfRule type="expression" dxfId="228" priority="86">
      <formula>$R73="pas_justification"</formula>
    </cfRule>
  </conditionalFormatting>
  <conditionalFormatting sqref="G84:G89">
    <cfRule type="expression" dxfId="227" priority="46">
      <formula>$Q84="pas_justification_omi"</formula>
    </cfRule>
  </conditionalFormatting>
  <conditionalFormatting sqref="G92">
    <cfRule type="expression" dxfId="226" priority="45">
      <formula>$Q92="pas_justification_omi"</formula>
    </cfRule>
  </conditionalFormatting>
  <conditionalFormatting sqref="G95:G96">
    <cfRule type="expression" dxfId="225" priority="44">
      <formula>$Q95="pas_justification_omi"</formula>
    </cfRule>
  </conditionalFormatting>
  <conditionalFormatting sqref="G99">
    <cfRule type="expression" dxfId="224" priority="43">
      <formula>$Q99="pas_justification_omi"</formula>
    </cfRule>
  </conditionalFormatting>
  <conditionalFormatting sqref="G102:G103">
    <cfRule type="expression" dxfId="223" priority="42">
      <formula>$Q102="pas_justification_omi"</formula>
    </cfRule>
  </conditionalFormatting>
  <conditionalFormatting sqref="G106:G109">
    <cfRule type="expression" dxfId="222" priority="41">
      <formula>$Q106="pas_justification_omi"</formula>
    </cfRule>
  </conditionalFormatting>
  <conditionalFormatting sqref="G112">
    <cfRule type="expression" dxfId="221" priority="40">
      <formula>$Q112="pas_justification_omi"</formula>
    </cfRule>
  </conditionalFormatting>
  <conditionalFormatting sqref="G115">
    <cfRule type="expression" dxfId="220" priority="39">
      <formula>$Q115="pas_justification_omi"</formula>
    </cfRule>
  </conditionalFormatting>
  <conditionalFormatting sqref="G118:G120">
    <cfRule type="expression" dxfId="219" priority="38">
      <formula>$Q118="pas_justification_omi"</formula>
    </cfRule>
  </conditionalFormatting>
  <conditionalFormatting sqref="H13:H18">
    <cfRule type="expression" dxfId="218" priority="173">
      <formula>$Q13="pas_modification"</formula>
    </cfRule>
  </conditionalFormatting>
  <conditionalFormatting sqref="H13:H40 H42:H61">
    <cfRule type="cellIs" dxfId="217" priority="84" operator="equal">
      <formula>"Refusée"</formula>
    </cfRule>
  </conditionalFormatting>
  <conditionalFormatting sqref="H13:H40 H42:H74">
    <cfRule type="cellIs" dxfId="216" priority="85" operator="equal">
      <formula>"Acceptée"</formula>
    </cfRule>
    <cfRule type="cellIs" dxfId="215" priority="83" operator="equal">
      <formula>"NSP"</formula>
    </cfRule>
  </conditionalFormatting>
  <conditionalFormatting sqref="H21:H26">
    <cfRule type="expression" dxfId="214" priority="169">
      <formula>$Q21="pas_modification"</formula>
    </cfRule>
  </conditionalFormatting>
  <conditionalFormatting sqref="H29:H35">
    <cfRule type="expression" dxfId="213" priority="161">
      <formula>$Q29="pas_modification"</formula>
    </cfRule>
  </conditionalFormatting>
  <conditionalFormatting sqref="H38:H40">
    <cfRule type="expression" dxfId="212" priority="152">
      <formula>$Q38="pas_modification"</formula>
    </cfRule>
  </conditionalFormatting>
  <conditionalFormatting sqref="H43:H44">
    <cfRule type="expression" dxfId="211" priority="145">
      <formula>$Q43="pas_modification"</formula>
    </cfRule>
  </conditionalFormatting>
  <conditionalFormatting sqref="H47:H49">
    <cfRule type="expression" dxfId="210" priority="137">
      <formula>$Q47="pas_modification"</formula>
    </cfRule>
  </conditionalFormatting>
  <conditionalFormatting sqref="H52:H53">
    <cfRule type="expression" dxfId="209" priority="129">
      <formula>$Q52="pas_modification"</formula>
    </cfRule>
  </conditionalFormatting>
  <conditionalFormatting sqref="H56:H57">
    <cfRule type="expression" dxfId="208" priority="121">
      <formula>$Q56="pas_modification"</formula>
    </cfRule>
  </conditionalFormatting>
  <conditionalFormatting sqref="H60:H61">
    <cfRule type="expression" dxfId="207" priority="113">
      <formula>$Q60="pas_modification"</formula>
    </cfRule>
  </conditionalFormatting>
  <conditionalFormatting sqref="H65:H67">
    <cfRule type="expression" dxfId="206" priority="105">
      <formula>$Q65="pas_modification"</formula>
    </cfRule>
  </conditionalFormatting>
  <conditionalFormatting sqref="H70">
    <cfRule type="expression" dxfId="205" priority="97">
      <formula>$Q70="pas_modification"</formula>
    </cfRule>
  </conditionalFormatting>
  <conditionalFormatting sqref="H73:H74">
    <cfRule type="expression" dxfId="204" priority="89">
      <formula>$Q73="pas_modification"</formula>
    </cfRule>
  </conditionalFormatting>
  <conditionalFormatting sqref="H84:H89">
    <cfRule type="cellIs" dxfId="203" priority="30" operator="equal">
      <formula>"Refusée"</formula>
    </cfRule>
    <cfRule type="cellIs" dxfId="202" priority="31" operator="equal">
      <formula>"Acceptée"</formula>
    </cfRule>
  </conditionalFormatting>
  <conditionalFormatting sqref="H92">
    <cfRule type="cellIs" dxfId="201" priority="34" operator="equal">
      <formula>"Refusée"</formula>
    </cfRule>
    <cfRule type="cellIs" dxfId="200" priority="35" operator="equal">
      <formula>"Acceptée"</formula>
    </cfRule>
  </conditionalFormatting>
  <conditionalFormatting sqref="H95:H96">
    <cfRule type="cellIs" dxfId="199" priority="26" operator="equal">
      <formula>"Refusée"</formula>
    </cfRule>
    <cfRule type="cellIs" dxfId="198" priority="27" operator="equal">
      <formula>"Acceptée"</formula>
    </cfRule>
  </conditionalFormatting>
  <conditionalFormatting sqref="H99">
    <cfRule type="cellIs" dxfId="197" priority="22" operator="equal">
      <formula>"Refusée"</formula>
    </cfRule>
    <cfRule type="cellIs" dxfId="196" priority="23" operator="equal">
      <formula>"Acceptée"</formula>
    </cfRule>
  </conditionalFormatting>
  <conditionalFormatting sqref="H102:H103">
    <cfRule type="cellIs" dxfId="195" priority="18" operator="equal">
      <formula>"Refusée"</formula>
    </cfRule>
    <cfRule type="cellIs" dxfId="194" priority="19" operator="equal">
      <formula>"Acceptée"</formula>
    </cfRule>
  </conditionalFormatting>
  <conditionalFormatting sqref="H106:H109">
    <cfRule type="cellIs" dxfId="193" priority="14" operator="equal">
      <formula>"Refusée"</formula>
    </cfRule>
    <cfRule type="cellIs" dxfId="192" priority="15" operator="equal">
      <formula>"Acceptée"</formula>
    </cfRule>
  </conditionalFormatting>
  <conditionalFormatting sqref="H112">
    <cfRule type="cellIs" dxfId="191" priority="11" operator="equal">
      <formula>"Acceptée"</formula>
    </cfRule>
    <cfRule type="cellIs" dxfId="190" priority="10" operator="equal">
      <formula>"Refusée"</formula>
    </cfRule>
  </conditionalFormatting>
  <conditionalFormatting sqref="H115">
    <cfRule type="cellIs" dxfId="189" priority="7" operator="equal">
      <formula>"Acceptée"</formula>
    </cfRule>
    <cfRule type="cellIs" dxfId="188" priority="6" operator="equal">
      <formula>"Refusée"</formula>
    </cfRule>
  </conditionalFormatting>
  <conditionalFormatting sqref="H118:H120">
    <cfRule type="cellIs" dxfId="187" priority="3" operator="equal">
      <formula>"Acceptée"</formula>
    </cfRule>
    <cfRule type="cellIs" dxfId="186" priority="2" operator="equal">
      <formula>"Refusée"</formula>
    </cfRule>
  </conditionalFormatting>
  <conditionalFormatting sqref="H84:I89">
    <cfRule type="expression" dxfId="185" priority="33">
      <formula>$R84="pas_proposition_omi"</formula>
    </cfRule>
  </conditionalFormatting>
  <conditionalFormatting sqref="H92:I92">
    <cfRule type="expression" dxfId="184" priority="37">
      <formula>$R92="pas_proposition_omi"</formula>
    </cfRule>
  </conditionalFormatting>
  <conditionalFormatting sqref="H95:I96">
    <cfRule type="expression" dxfId="183" priority="29">
      <formula>$R95="pas_proposition_omi"</formula>
    </cfRule>
  </conditionalFormatting>
  <conditionalFormatting sqref="H99:I99">
    <cfRule type="expression" dxfId="182" priority="25">
      <formula>$R99="pas_proposition_omi"</formula>
    </cfRule>
  </conditionalFormatting>
  <conditionalFormatting sqref="H102:I103">
    <cfRule type="expression" dxfId="181" priority="21">
      <formula>$R102="pas_proposition_omi"</formula>
    </cfRule>
  </conditionalFormatting>
  <conditionalFormatting sqref="H106:I109">
    <cfRule type="expression" dxfId="180" priority="17">
      <formula>$R106="pas_proposition_omi"</formula>
    </cfRule>
  </conditionalFormatting>
  <conditionalFormatting sqref="H112:I112">
    <cfRule type="expression" dxfId="179" priority="13">
      <formula>$R112="pas_proposition_omi"</formula>
    </cfRule>
  </conditionalFormatting>
  <conditionalFormatting sqref="H115:I115">
    <cfRule type="expression" dxfId="178" priority="9">
      <formula>$R115="pas_proposition_omi"</formula>
    </cfRule>
  </conditionalFormatting>
  <conditionalFormatting sqref="H118:I120">
    <cfRule type="expression" dxfId="177"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F9EDEFB1-7112-4296-8811-E2EC30DD4146}">
      <formula1>64</formula1>
      <formula2>150</formula2>
    </dataValidation>
    <dataValidation type="list" allowBlank="1" showInputMessage="1" showErrorMessage="1" sqref="D13" xr:uid="{2779DD1C-C36F-4204-979A-850DDCC9359D}">
      <formula1>INDIRECT($P$13)</formula1>
    </dataValidation>
    <dataValidation type="list" allowBlank="1" showInputMessage="1" showErrorMessage="1" sqref="E13" xr:uid="{BA400659-8C17-4042-B68D-0AE3EA2B5DA7}">
      <formula1>INDIRECT($Q$13)</formula1>
    </dataValidation>
    <dataValidation type="list" allowBlank="1" showInputMessage="1" showErrorMessage="1" sqref="G13" xr:uid="{6861BE25-B2F8-471C-9D96-BBE306FDBC51}">
      <formula1>INDIRECT($R$13)</formula1>
    </dataValidation>
    <dataValidation type="list" allowBlank="1" showInputMessage="1" showErrorMessage="1" sqref="H13" xr:uid="{0C625490-416E-4766-9C5E-F54E68FF6A49}">
      <formula1>INDIRECT($S$13)</formula1>
    </dataValidation>
    <dataValidation type="whole" allowBlank="1" showInputMessage="1" showErrorMessage="1" errorTitle="Chiffre uniquement" error="Saisir une valeur en chiffre/nombre (pas de texte)" sqref="G4 G6" xr:uid="{C34FF2D4-24B9-4BE7-9317-77A9480212F4}">
      <formula1>0</formula1>
      <formula2>100</formula2>
    </dataValidation>
    <dataValidation type="textLength" allowBlank="1" showInputMessage="1" showErrorMessage="1" sqref="G5" xr:uid="{FAE8FDDE-E3CC-4FE6-A722-90E04A42787C}">
      <formula1>0</formula1>
      <formula2>0</formula2>
    </dataValidation>
    <dataValidation type="list" allowBlank="1" showInputMessage="1" showErrorMessage="1" sqref="D21" xr:uid="{2F70B90B-5D12-4EB5-9611-8FC77225B7DE}">
      <formula1>INDIRECT($P$21)</formula1>
    </dataValidation>
    <dataValidation type="list" allowBlank="1" showInputMessage="1" showErrorMessage="1" sqref="E21" xr:uid="{DC9A390F-A08C-4DD7-9019-FD61846A48BE}">
      <formula1>INDIRECT($Q$21)</formula1>
    </dataValidation>
    <dataValidation type="list" allowBlank="1" showInputMessage="1" showErrorMessage="1" sqref="G21" xr:uid="{FC1EEFD0-62FC-4100-AB7C-C16CC5536BE1}">
      <formula1>INDIRECT($R$21)</formula1>
    </dataValidation>
    <dataValidation type="list" allowBlank="1" showInputMessage="1" showErrorMessage="1" sqref="H21" xr:uid="{60FD9CDD-BFFE-4DF4-98DC-958659FA4029}">
      <formula1>INDIRECT($S$21)</formula1>
    </dataValidation>
    <dataValidation type="list" allowBlank="1" showInputMessage="1" showErrorMessage="1" sqref="D22" xr:uid="{6582FB37-AB47-4BFF-953A-8A6CCC0039D1}">
      <formula1>INDIRECT($P$22)</formula1>
    </dataValidation>
    <dataValidation type="list" allowBlank="1" showInputMessage="1" showErrorMessage="1" sqref="E22" xr:uid="{C9710C5B-AA28-4CF3-8259-E8EA8000793D}">
      <formula1>INDIRECT($Q$22)</formula1>
    </dataValidation>
    <dataValidation type="list" allowBlank="1" showInputMessage="1" showErrorMessage="1" sqref="G22" xr:uid="{C6A19155-9D30-4C73-8DDD-46AB7D0F2D49}">
      <formula1>INDIRECT($R$22)</formula1>
    </dataValidation>
    <dataValidation type="list" allowBlank="1" showInputMessage="1" showErrorMessage="1" sqref="H22" xr:uid="{6F4C985C-2B49-4114-BC39-A3934E2465C8}">
      <formula1>INDIRECT($S$22)</formula1>
    </dataValidation>
    <dataValidation type="list" allowBlank="1" showInputMessage="1" showErrorMessage="1" sqref="D23" xr:uid="{B58D8F6B-3634-46F2-AE48-E81D8A47449A}">
      <formula1>INDIRECT($P$23)</formula1>
    </dataValidation>
    <dataValidation type="list" allowBlank="1" showInputMessage="1" showErrorMessage="1" sqref="E23" xr:uid="{E76BC00D-69B9-48B8-B02D-0CF701926EC7}">
      <formula1>INDIRECT($Q$23)</formula1>
    </dataValidation>
    <dataValidation type="list" allowBlank="1" showInputMessage="1" showErrorMessage="1" sqref="G23" xr:uid="{5F5C8DAF-4D51-4029-95BA-33496CCF378A}">
      <formula1>INDIRECT($R$23)</formula1>
    </dataValidation>
    <dataValidation type="list" allowBlank="1" showInputMessage="1" showErrorMessage="1" sqref="H23" xr:uid="{30242A5C-5786-46B7-BADC-725A2CD63F8C}">
      <formula1>INDIRECT($S$23)</formula1>
    </dataValidation>
    <dataValidation type="list" allowBlank="1" showInputMessage="1" showErrorMessage="1" sqref="D24" xr:uid="{4877179A-A714-4602-9ACD-896B4DCD660E}">
      <formula1>INDIRECT($P$24)</formula1>
    </dataValidation>
    <dataValidation type="list" allowBlank="1" showInputMessage="1" showErrorMessage="1" sqref="E24" xr:uid="{F2FE3793-CB22-4B6A-8739-FAEA7CAC394A}">
      <formula1>INDIRECT($Q$24)</formula1>
    </dataValidation>
    <dataValidation type="list" allowBlank="1" showInputMessage="1" showErrorMessage="1" sqref="G24" xr:uid="{0ABFEA5F-2FA3-416E-B91C-46279A480144}">
      <formula1>INDIRECT($R$24)</formula1>
    </dataValidation>
    <dataValidation type="list" allowBlank="1" showInputMessage="1" showErrorMessage="1" sqref="H24" xr:uid="{5409ECE3-5FD2-442C-BDE5-A81ED0D57114}">
      <formula1>INDIRECT($S$24)</formula1>
    </dataValidation>
    <dataValidation type="list" allowBlank="1" showInputMessage="1" showErrorMessage="1" sqref="D25" xr:uid="{332E37EE-40FC-4F9E-B7CD-A38EAA393BFC}">
      <formula1>INDIRECT($P$25)</formula1>
    </dataValidation>
    <dataValidation type="list" allowBlank="1" showInputMessage="1" showErrorMessage="1" sqref="E25" xr:uid="{337E8A2F-555F-4A58-A138-C772F9B0B277}">
      <formula1>INDIRECT($Q$25)</formula1>
    </dataValidation>
    <dataValidation type="list" allowBlank="1" showInputMessage="1" showErrorMessage="1" sqref="G25" xr:uid="{11BF5B10-1CAB-4C63-AFDB-B9ECD16CE745}">
      <formula1>INDIRECT($R$25)</formula1>
    </dataValidation>
    <dataValidation type="list" allowBlank="1" showInputMessage="1" showErrorMessage="1" sqref="H25" xr:uid="{DEF409B9-5C43-4AA7-82CE-76E6E9E34EB6}">
      <formula1>INDIRECT($S$25)</formula1>
    </dataValidation>
    <dataValidation type="list" allowBlank="1" showInputMessage="1" showErrorMessage="1" sqref="D26" xr:uid="{A33E666B-3FD6-401F-995A-66D6D20B8F81}">
      <formula1>INDIRECT($P$26)</formula1>
    </dataValidation>
    <dataValidation type="list" allowBlank="1" showInputMessage="1" showErrorMessage="1" sqref="E26" xr:uid="{308D917F-2C09-4DA2-B923-C1EAF207FC22}">
      <formula1>INDIRECT($Q$26)</formula1>
    </dataValidation>
    <dataValidation type="list" allowBlank="1" showInputMessage="1" showErrorMessage="1" sqref="G26" xr:uid="{DD7ABDAB-ED81-40C1-815E-6044202B2C0D}">
      <formula1>INDIRECT($R$26)</formula1>
    </dataValidation>
    <dataValidation type="list" allowBlank="1" showInputMessage="1" showErrorMessage="1" sqref="H26" xr:uid="{0BD58829-9BCD-4BF3-8677-FB86F32798D5}">
      <formula1>INDIRECT($S$26)</formula1>
    </dataValidation>
    <dataValidation type="list" allowBlank="1" showInputMessage="1" showErrorMessage="1" sqref="D29" xr:uid="{03A91BBF-9425-47C3-AE2A-F957A6B8F4FC}">
      <formula1>INDIRECT($P$29)</formula1>
    </dataValidation>
    <dataValidation type="list" allowBlank="1" showInputMessage="1" showErrorMessage="1" sqref="E29" xr:uid="{705B3D69-ACB7-4B17-8909-0CFC035716BD}">
      <formula1>INDIRECT($Q$29)</formula1>
    </dataValidation>
    <dataValidation type="list" allowBlank="1" showInputMessage="1" showErrorMessage="1" sqref="G29" xr:uid="{4BDD1E1E-2357-4D77-B80E-787622D6B995}">
      <formula1>INDIRECT($R$29)</formula1>
    </dataValidation>
    <dataValidation type="list" allowBlank="1" showInputMessage="1" showErrorMessage="1" sqref="H29" xr:uid="{38A5F5BD-A24A-468B-B4C5-61305F69825C}">
      <formula1>INDIRECT($S$29)</formula1>
    </dataValidation>
    <dataValidation type="list" allowBlank="1" showInputMessage="1" showErrorMessage="1" sqref="D30" xr:uid="{A9376EF2-3C49-4376-B0E9-00CF367F667A}">
      <formula1>INDIRECT($P$30)</formula1>
    </dataValidation>
    <dataValidation type="list" allowBlank="1" showInputMessage="1" showErrorMessage="1" sqref="E30" xr:uid="{682DCCE2-B0F2-46EA-BDEF-87CE39D7BBB2}">
      <formula1>INDIRECT($Q$30)</formula1>
    </dataValidation>
    <dataValidation type="list" allowBlank="1" showInputMessage="1" showErrorMessage="1" sqref="G30" xr:uid="{97200F20-AD99-4B2D-A4A7-0DC6C10EDC2D}">
      <formula1>INDIRECT($R$30)</formula1>
    </dataValidation>
    <dataValidation type="list" allowBlank="1" showInputMessage="1" showErrorMessage="1" sqref="H30" xr:uid="{91C5B34E-7593-4829-ABC7-DAA3B66D3EF7}">
      <formula1>INDIRECT($S$30)</formula1>
    </dataValidation>
    <dataValidation type="list" allowBlank="1" showInputMessage="1" showErrorMessage="1" sqref="D31" xr:uid="{3C0C0C02-930C-4218-9DEE-E6DD577B36B6}">
      <formula1>INDIRECT($P$31)</formula1>
    </dataValidation>
    <dataValidation type="list" allowBlank="1" showInputMessage="1" showErrorMessage="1" sqref="E31" xr:uid="{770F5B3D-CABF-42AA-B05F-0BA1ABCE5EA6}">
      <formula1>INDIRECT($Q$31)</formula1>
    </dataValidation>
    <dataValidation type="list" allowBlank="1" showInputMessage="1" showErrorMessage="1" sqref="G31" xr:uid="{E22C688F-4ED5-4C94-8C0A-08C6B8252AD4}">
      <formula1>INDIRECT($R$31)</formula1>
    </dataValidation>
    <dataValidation type="list" allowBlank="1" showInputMessage="1" showErrorMessage="1" sqref="H31" xr:uid="{93EC59E4-8E02-43DD-915B-8BB9B6AE7120}">
      <formula1>INDIRECT($S$31)</formula1>
    </dataValidation>
    <dataValidation type="list" allowBlank="1" showInputMessage="1" showErrorMessage="1" sqref="D32" xr:uid="{DAE175D3-AE5A-46A8-8395-E25CA50A5625}">
      <formula1>INDIRECT($P$32)</formula1>
    </dataValidation>
    <dataValidation type="list" allowBlank="1" showInputMessage="1" showErrorMessage="1" sqref="E32" xr:uid="{16A70B6F-E91A-408C-BAC6-BADAB1C10688}">
      <formula1>INDIRECT($Q$32)</formula1>
    </dataValidation>
    <dataValidation type="list" allowBlank="1" showInputMessage="1" showErrorMessage="1" sqref="G32" xr:uid="{9A84F716-32E3-4CC4-B477-2D7D89627952}">
      <formula1>INDIRECT($R$32)</formula1>
    </dataValidation>
    <dataValidation type="list" allowBlank="1" showInputMessage="1" showErrorMessage="1" sqref="H32" xr:uid="{887425D1-9B43-4E5B-BD85-B299091A18F2}">
      <formula1>INDIRECT($S$32)</formula1>
    </dataValidation>
    <dataValidation type="list" allowBlank="1" showInputMessage="1" showErrorMessage="1" sqref="D33" xr:uid="{C18C3217-7CDC-4EDD-8B28-BA562B2FA453}">
      <formula1>INDIRECT($P$33)</formula1>
    </dataValidation>
    <dataValidation type="list" allowBlank="1" showInputMessage="1" showErrorMessage="1" sqref="E33" xr:uid="{9FB70493-8B93-4F6E-9439-0E1FCAF1B507}">
      <formula1>INDIRECT($Q$33)</formula1>
    </dataValidation>
    <dataValidation type="list" allowBlank="1" showInputMessage="1" showErrorMessage="1" sqref="G33" xr:uid="{6D38ACAA-7B2E-47A2-AC44-83A0314F43EA}">
      <formula1>INDIRECT($R$33)</formula1>
    </dataValidation>
    <dataValidation type="list" allowBlank="1" showInputMessage="1" showErrorMessage="1" sqref="H33" xr:uid="{83C98EF5-6475-4FAF-AA11-59ECA2E3E7C1}">
      <formula1>INDIRECT($S$33)</formula1>
    </dataValidation>
    <dataValidation type="list" allowBlank="1" showInputMessage="1" showErrorMessage="1" sqref="D34" xr:uid="{43EA9149-9043-49A7-ADFC-7615DC0F97CE}">
      <formula1>INDIRECT($P$34)</formula1>
    </dataValidation>
    <dataValidation type="list" allowBlank="1" showInputMessage="1" showErrorMessage="1" sqref="E34" xr:uid="{429DC9F7-89FF-4256-82E9-89FB4B48D825}">
      <formula1>INDIRECT($Q$34)</formula1>
    </dataValidation>
    <dataValidation type="list" allowBlank="1" showInputMessage="1" showErrorMessage="1" sqref="G34" xr:uid="{38751664-D86E-45B2-A1BB-0538ABEEFABF}">
      <formula1>INDIRECT($R$34)</formula1>
    </dataValidation>
    <dataValidation type="list" allowBlank="1" showInputMessage="1" showErrorMessage="1" sqref="H34" xr:uid="{8DA16C4E-6ED4-404F-BF06-5F4C7C41DB76}">
      <formula1>INDIRECT($S$34)</formula1>
    </dataValidation>
    <dataValidation type="list" allowBlank="1" showInputMessage="1" showErrorMessage="1" sqref="D35" xr:uid="{8AB9FDED-8914-4011-9F53-00B3F312278D}">
      <formula1>INDIRECT($P$35)</formula1>
    </dataValidation>
    <dataValidation type="list" allowBlank="1" showInputMessage="1" showErrorMessage="1" sqref="E35" xr:uid="{F164A794-E3C5-4DE2-8CAC-FF01380752A5}">
      <formula1>INDIRECT($Q$35)</formula1>
    </dataValidation>
    <dataValidation type="list" allowBlank="1" showInputMessage="1" showErrorMessage="1" sqref="G35" xr:uid="{68E64951-D76A-4F45-BD09-3C44DB7EF276}">
      <formula1>INDIRECT($R$35)</formula1>
    </dataValidation>
    <dataValidation type="list" allowBlank="1" showInputMessage="1" showErrorMessage="1" sqref="H35" xr:uid="{756EE2CD-6050-457F-8CB7-E7C02041B03A}">
      <formula1>INDIRECT($S$35)</formula1>
    </dataValidation>
    <dataValidation type="list" allowBlank="1" showInputMessage="1" showErrorMessage="1" sqref="D38" xr:uid="{4C828BB1-F1AD-4C6F-BC35-14534CA43C62}">
      <formula1>INDIRECT($P$38)</formula1>
    </dataValidation>
    <dataValidation type="list" allowBlank="1" showInputMessage="1" showErrorMessage="1" sqref="E38" xr:uid="{68049872-D633-43E3-8DC4-D4269F74BF5B}">
      <formula1>INDIRECT($Q$38)</formula1>
    </dataValidation>
    <dataValidation type="list" allowBlank="1" showInputMessage="1" showErrorMessage="1" sqref="G38" xr:uid="{03D2728D-6591-4068-9415-14E53958E61E}">
      <formula1>INDIRECT($R$38)</formula1>
    </dataValidation>
    <dataValidation type="list" allowBlank="1" showInputMessage="1" showErrorMessage="1" sqref="H38" xr:uid="{96D5811A-2B71-4788-A62F-594872846290}">
      <formula1>INDIRECT($S$38)</formula1>
    </dataValidation>
    <dataValidation type="list" allowBlank="1" showInputMessage="1" showErrorMessage="1" sqref="D39" xr:uid="{7FA27A98-7077-4148-9E64-4E3670F4F2BD}">
      <formula1>INDIRECT($P$39)</formula1>
    </dataValidation>
    <dataValidation type="list" allowBlank="1" showInputMessage="1" showErrorMessage="1" sqref="E39" xr:uid="{5EAEBC17-81D6-4B2F-BB8E-48851CAF3A03}">
      <formula1>INDIRECT($Q$39)</formula1>
    </dataValidation>
    <dataValidation type="list" allowBlank="1" showInputMessage="1" showErrorMessage="1" sqref="G39" xr:uid="{BB34BD9C-70C2-4D98-B93D-02E712C51787}">
      <formula1>INDIRECT($R$39)</formula1>
    </dataValidation>
    <dataValidation type="list" allowBlank="1" showInputMessage="1" showErrorMessage="1" sqref="H39" xr:uid="{B363B8CB-49BA-4428-B09B-6805E280223D}">
      <formula1>INDIRECT($S$39)</formula1>
    </dataValidation>
    <dataValidation type="list" allowBlank="1" showInputMessage="1" showErrorMessage="1" sqref="D40" xr:uid="{E49AD8ED-829A-4572-BFC1-9BF4F046A53A}">
      <formula1>INDIRECT($P$40)</formula1>
    </dataValidation>
    <dataValidation type="list" allowBlank="1" showInputMessage="1" showErrorMessage="1" sqref="E40" xr:uid="{7340339D-4DE6-4DE0-80D6-1C29B57B8B21}">
      <formula1>INDIRECT($Q$40)</formula1>
    </dataValidation>
    <dataValidation type="list" allowBlank="1" showInputMessage="1" showErrorMessage="1" sqref="G40" xr:uid="{14F1F0F5-8E9B-4AB2-9DC3-C47E7067AA20}">
      <formula1>INDIRECT($R$40)</formula1>
    </dataValidation>
    <dataValidation type="list" allowBlank="1" showInputMessage="1" showErrorMessage="1" sqref="H40" xr:uid="{35E137AD-6646-4E18-846C-5495EFEC0241}">
      <formula1>INDIRECT($S$40)</formula1>
    </dataValidation>
    <dataValidation type="list" allowBlank="1" showInputMessage="1" showErrorMessage="1" sqref="D43" xr:uid="{61B9D67B-F6E6-431D-823B-C7B50E355240}">
      <formula1>INDIRECT($P$43)</formula1>
    </dataValidation>
    <dataValidation type="list" allowBlank="1" showInputMessage="1" showErrorMessage="1" sqref="E43" xr:uid="{6358225E-DA64-4BFA-A1AF-4CA896870E07}">
      <formula1>INDIRECT($Q$43)</formula1>
    </dataValidation>
    <dataValidation type="list" allowBlank="1" showInputMessage="1" showErrorMessage="1" sqref="G43" xr:uid="{608C28DF-C75B-492F-B47C-217403C66B84}">
      <formula1>INDIRECT($R$43)</formula1>
    </dataValidation>
    <dataValidation type="list" allowBlank="1" showInputMessage="1" showErrorMessage="1" sqref="H43" xr:uid="{3A7BC8EF-4C86-4AE2-966F-6BC2495B0935}">
      <formula1>INDIRECT($S$43)</formula1>
    </dataValidation>
    <dataValidation type="list" allowBlank="1" showInputMessage="1" showErrorMessage="1" sqref="D44" xr:uid="{A1ABC234-37AB-482F-A7B4-67A727F300D1}">
      <formula1>INDIRECT($P$44)</formula1>
    </dataValidation>
    <dataValidation type="list" allowBlank="1" showInputMessage="1" showErrorMessage="1" sqref="E44" xr:uid="{315FBB5B-ABA6-4D0A-A332-54664C2A6A2F}">
      <formula1>INDIRECT($Q$44)</formula1>
    </dataValidation>
    <dataValidation type="list" allowBlank="1" showInputMessage="1" showErrorMessage="1" sqref="G44" xr:uid="{35451346-BF37-41E5-BEB1-D20BE0375855}">
      <formula1>INDIRECT($R$44)</formula1>
    </dataValidation>
    <dataValidation type="list" allowBlank="1" showInputMessage="1" showErrorMessage="1" sqref="H44" xr:uid="{1BF9042C-322C-49B4-B520-FFFF2C777353}">
      <formula1>INDIRECT($S$44)</formula1>
    </dataValidation>
    <dataValidation type="list" allowBlank="1" showInputMessage="1" showErrorMessage="1" sqref="D47" xr:uid="{168167C4-C0AA-4CB1-B6CF-E9356A7DEF50}">
      <formula1>INDIRECT($P$47)</formula1>
    </dataValidation>
    <dataValidation type="list" allowBlank="1" showInputMessage="1" showErrorMessage="1" sqref="E47" xr:uid="{3D9C6DE9-D7A7-4935-9460-4A0D8AE79208}">
      <formula1>INDIRECT($Q$47)</formula1>
    </dataValidation>
    <dataValidation type="list" allowBlank="1" showInputMessage="1" showErrorMessage="1" sqref="G47" xr:uid="{33CA420A-6411-4CC5-BA58-CA09BA69299B}">
      <formula1>INDIRECT($R$47)</formula1>
    </dataValidation>
    <dataValidation type="list" allowBlank="1" showInputMessage="1" showErrorMessage="1" sqref="H47" xr:uid="{09D1C4E6-1D23-4FE4-9CA1-61C5189ECC32}">
      <formula1>INDIRECT($S$47)</formula1>
    </dataValidation>
    <dataValidation type="list" allowBlank="1" showInputMessage="1" showErrorMessage="1" sqref="D48" xr:uid="{E8EFD188-D8E9-40FC-8A9F-C417F4FBFC80}">
      <formula1>INDIRECT($P$48)</formula1>
    </dataValidation>
    <dataValidation type="list" allowBlank="1" showInputMessage="1" showErrorMessage="1" sqref="E48" xr:uid="{CDF524D1-BB6A-4F6C-938E-27C4F8D52DF3}">
      <formula1>INDIRECT($Q$48)</formula1>
    </dataValidation>
    <dataValidation type="list" allowBlank="1" showInputMessage="1" showErrorMessage="1" sqref="G48" xr:uid="{2AF5C2FA-1D09-4763-A67B-35FD3A8F8991}">
      <formula1>INDIRECT($R$48)</formula1>
    </dataValidation>
    <dataValidation type="list" allowBlank="1" showInputMessage="1" showErrorMessage="1" sqref="H48" xr:uid="{D4DBA8A5-278A-4E0F-A954-21F2D187C34D}">
      <formula1>INDIRECT($S$48)</formula1>
    </dataValidation>
    <dataValidation type="list" allowBlank="1" showInputMessage="1" showErrorMessage="1" sqref="D49" xr:uid="{0A57D930-1964-42D6-876C-3C37ADC83590}">
      <formula1>INDIRECT($P$49)</formula1>
    </dataValidation>
    <dataValidation type="list" allowBlank="1" showInputMessage="1" showErrorMessage="1" sqref="E49" xr:uid="{0B31B999-1283-4888-A0C5-750FCEB23FF5}">
      <formula1>INDIRECT($Q$49)</formula1>
    </dataValidation>
    <dataValidation type="list" allowBlank="1" showInputMessage="1" showErrorMessage="1" sqref="G49" xr:uid="{DAD84A85-A98C-45F7-BC93-87D48DD39955}">
      <formula1>INDIRECT($R$49)</formula1>
    </dataValidation>
    <dataValidation type="list" allowBlank="1" showInputMessage="1" showErrorMessage="1" sqref="H49" xr:uid="{35436F37-5203-4DE7-B2FB-ACBAF6A30D8F}">
      <formula1>INDIRECT($S$49)</formula1>
    </dataValidation>
    <dataValidation type="list" allowBlank="1" showInputMessage="1" showErrorMessage="1" sqref="D52" xr:uid="{972579C9-0129-42C1-A736-4F238B7804F6}">
      <formula1>INDIRECT($P$52)</formula1>
    </dataValidation>
    <dataValidation type="list" allowBlank="1" showInputMessage="1" showErrorMessage="1" sqref="E52" xr:uid="{118FC6C1-74DC-4628-818B-E1AFFC84FB26}">
      <formula1>INDIRECT($Q$52)</formula1>
    </dataValidation>
    <dataValidation type="list" allowBlank="1" showInputMessage="1" showErrorMessage="1" sqref="G52" xr:uid="{222A5C47-9855-402C-8428-FE8A55DA3476}">
      <formula1>INDIRECT($R$52)</formula1>
    </dataValidation>
    <dataValidation type="list" allowBlank="1" showInputMessage="1" showErrorMessage="1" sqref="H52" xr:uid="{190F5B27-C223-4933-B521-DE2BF5A70D3F}">
      <formula1>INDIRECT($S$52)</formula1>
    </dataValidation>
    <dataValidation type="list" allowBlank="1" showInputMessage="1" showErrorMessage="1" sqref="D53" xr:uid="{B48B2E14-9772-45C3-A718-7FFA4AF1D3CC}">
      <formula1>INDIRECT($P$53)</formula1>
    </dataValidation>
    <dataValidation type="list" allowBlank="1" showInputMessage="1" showErrorMessage="1" sqref="E53" xr:uid="{6F9CB2FF-476C-4CE9-B5ED-ED301C591EF6}">
      <formula1>INDIRECT($Q$53)</formula1>
    </dataValidation>
    <dataValidation type="list" allowBlank="1" showInputMessage="1" showErrorMessage="1" sqref="G53" xr:uid="{04664CEB-3A61-46CC-B9A4-39B7F84B323C}">
      <formula1>INDIRECT($R$53)</formula1>
    </dataValidation>
    <dataValidation type="list" allowBlank="1" showInputMessage="1" showErrorMessage="1" sqref="H53" xr:uid="{F472D11C-26C9-4DB3-9456-D7FE9D1AC988}">
      <formula1>INDIRECT($S$53)</formula1>
    </dataValidation>
    <dataValidation type="list" allowBlank="1" showInputMessage="1" showErrorMessage="1" sqref="D56" xr:uid="{75286FAA-5C49-49B0-8696-A5679CD48F56}">
      <formula1>INDIRECT($P$56)</formula1>
    </dataValidation>
    <dataValidation type="list" allowBlank="1" showInputMessage="1" showErrorMessage="1" sqref="E56" xr:uid="{6732CAF8-5CCB-4566-BB83-94BEA559C766}">
      <formula1>INDIRECT($Q$56)</formula1>
    </dataValidation>
    <dataValidation type="list" allowBlank="1" showInputMessage="1" showErrorMessage="1" sqref="G56" xr:uid="{E921E87E-FCDC-4599-853E-54C513A8851A}">
      <formula1>INDIRECT($R$56)</formula1>
    </dataValidation>
    <dataValidation type="list" allowBlank="1" showInputMessage="1" showErrorMessage="1" sqref="H56" xr:uid="{2A8096C6-891C-4406-A3A7-51784D1AB1C9}">
      <formula1>INDIRECT($S$56)</formula1>
    </dataValidation>
    <dataValidation type="list" allowBlank="1" showInputMessage="1" showErrorMessage="1" sqref="D57" xr:uid="{BFCF6589-326E-4BDD-80E7-44E407580BB7}">
      <formula1>INDIRECT($P$57)</formula1>
    </dataValidation>
    <dataValidation type="list" allowBlank="1" showInputMessage="1" showErrorMessage="1" sqref="E57" xr:uid="{89AC7449-956B-405C-A7AF-0C36E5FA0637}">
      <formula1>INDIRECT($Q$57)</formula1>
    </dataValidation>
    <dataValidation type="list" allowBlank="1" showInputMessage="1" showErrorMessage="1" sqref="G57" xr:uid="{962A9EA2-C85A-45FF-8652-60D250BB695C}">
      <formula1>INDIRECT($R$57)</formula1>
    </dataValidation>
    <dataValidation type="list" allowBlank="1" showInputMessage="1" showErrorMessage="1" sqref="H57" xr:uid="{AE21FCCE-1058-4AF7-91D0-108DD7C51149}">
      <formula1>INDIRECT($S$57)</formula1>
    </dataValidation>
    <dataValidation type="list" allowBlank="1" showInputMessage="1" showErrorMessage="1" sqref="D60" xr:uid="{5171419C-9162-4BD2-9664-7DBDDD855A14}">
      <formula1>INDIRECT($P$60)</formula1>
    </dataValidation>
    <dataValidation type="list" allowBlank="1" showInputMessage="1" showErrorMessage="1" sqref="E60" xr:uid="{0783208D-D65F-437E-8350-C6C63A9C9AA2}">
      <formula1>INDIRECT($Q$60)</formula1>
    </dataValidation>
    <dataValidation type="list" allowBlank="1" showInputMessage="1" showErrorMessage="1" sqref="G60" xr:uid="{DAC21E7C-8386-4493-AAF7-26F8DE0A1920}">
      <formula1>INDIRECT($R$60)</formula1>
    </dataValidation>
    <dataValidation type="list" allowBlank="1" showInputMessage="1" showErrorMessage="1" sqref="H60" xr:uid="{9568CD4D-2874-43EB-A209-7E01785719DE}">
      <formula1>INDIRECT($S$60)</formula1>
    </dataValidation>
    <dataValidation type="list" allowBlank="1" showInputMessage="1" showErrorMessage="1" sqref="D61" xr:uid="{827790FC-8CEE-4C4F-91CF-DA61D174C222}">
      <formula1>INDIRECT($P$61)</formula1>
    </dataValidation>
    <dataValidation type="list" allowBlank="1" showInputMessage="1" showErrorMessage="1" sqref="E61" xr:uid="{FB36CE9A-2659-436E-9BC2-D122A7CE5E43}">
      <formula1>INDIRECT($Q$61)</formula1>
    </dataValidation>
    <dataValidation type="list" allowBlank="1" showInputMessage="1" showErrorMessage="1" sqref="G61" xr:uid="{D02174D1-8AAD-411E-99A4-F756F4EC91E9}">
      <formula1>INDIRECT($R$61)</formula1>
    </dataValidation>
    <dataValidation type="list" allowBlank="1" showInputMessage="1" showErrorMessage="1" sqref="H61" xr:uid="{AE1F6E4F-50AF-44CE-A83D-46947919F5F6}">
      <formula1>INDIRECT($S$61)</formula1>
    </dataValidation>
    <dataValidation type="list" allowBlank="1" showInputMessage="1" showErrorMessage="1" sqref="D65" xr:uid="{F88167D7-EFF6-40C3-95FB-E62D5A42272E}">
      <formula1>INDIRECT($P$65)</formula1>
    </dataValidation>
    <dataValidation type="list" allowBlank="1" showInputMessage="1" showErrorMessage="1" sqref="E65" xr:uid="{1CC65748-F6B5-4362-9D02-DE8DDBDFF181}">
      <formula1>INDIRECT($Q$65)</formula1>
    </dataValidation>
    <dataValidation type="list" allowBlank="1" showInputMessage="1" showErrorMessage="1" sqref="G65" xr:uid="{7BE856B5-30FA-44B0-BDCF-99D8826A6FDB}">
      <formula1>INDIRECT($R$65)</formula1>
    </dataValidation>
    <dataValidation type="list" allowBlank="1" showInputMessage="1" showErrorMessage="1" sqref="H65" xr:uid="{29CF23BE-75BA-4347-ABF5-8F8C07F00E79}">
      <formula1>INDIRECT($S$65)</formula1>
    </dataValidation>
    <dataValidation type="list" allowBlank="1" showInputMessage="1" showErrorMessage="1" sqref="D66" xr:uid="{C43A2EAC-3D95-46C1-94A4-8037E54AD45D}">
      <formula1>INDIRECT($P$66)</formula1>
    </dataValidation>
    <dataValidation type="list" allowBlank="1" showInputMessage="1" showErrorMessage="1" sqref="E66" xr:uid="{97526C2C-7644-4791-900B-1A42E5CE9A74}">
      <formula1>INDIRECT($Q$66)</formula1>
    </dataValidation>
    <dataValidation type="list" allowBlank="1" showInputMessage="1" showErrorMessage="1" sqref="G66" xr:uid="{876BE509-EF4E-4BDC-80B2-82AB63D868AE}">
      <formula1>INDIRECT($R$66)</formula1>
    </dataValidation>
    <dataValidation type="list" allowBlank="1" showInputMessage="1" showErrorMessage="1" sqref="H66" xr:uid="{09FE900D-1368-4488-8B69-632B1176C2C2}">
      <formula1>INDIRECT($S$66)</formula1>
    </dataValidation>
    <dataValidation type="list" allowBlank="1" showInputMessage="1" showErrorMessage="1" sqref="D67" xr:uid="{D4144559-1CFE-4BE0-8BE2-C5692F578151}">
      <formula1>INDIRECT($P$67)</formula1>
    </dataValidation>
    <dataValidation type="list" allowBlank="1" showInputMessage="1" showErrorMessage="1" sqref="E67" xr:uid="{D7ED6E2E-52AA-400B-9797-0A37419F98B0}">
      <formula1>INDIRECT($Q$67)</formula1>
    </dataValidation>
    <dataValidation type="list" allowBlank="1" showInputMessage="1" showErrorMessage="1" sqref="G67" xr:uid="{70010456-0FA7-4E72-BD8A-61A74B8E0F5A}">
      <formula1>INDIRECT($R$67)</formula1>
    </dataValidation>
    <dataValidation type="list" allowBlank="1" showInputMessage="1" showErrorMessage="1" sqref="H67" xr:uid="{B181BDAE-A855-4D73-8DE6-0293BBFF412D}">
      <formula1>INDIRECT($S$67)</formula1>
    </dataValidation>
    <dataValidation type="list" allowBlank="1" showInputMessage="1" showErrorMessage="1" sqref="D70" xr:uid="{D0047CBD-897B-4E89-97B5-E14E61596509}">
      <formula1>INDIRECT($P$70)</formula1>
    </dataValidation>
    <dataValidation type="list" allowBlank="1" showInputMessage="1" showErrorMessage="1" sqref="E70" xr:uid="{D4AADF8D-FDE9-409B-8D74-3EEF360E917A}">
      <formula1>INDIRECT($Q$70)</formula1>
    </dataValidation>
    <dataValidation type="list" allowBlank="1" showInputMessage="1" showErrorMessage="1" sqref="G70" xr:uid="{7CEBE3F8-8CFB-47E3-8BF1-7C88A7BF0230}">
      <formula1>INDIRECT($R$70)</formula1>
    </dataValidation>
    <dataValidation type="list" allowBlank="1" showInputMessage="1" showErrorMessage="1" sqref="H70" xr:uid="{350D3850-277A-4FC0-B376-32EC436A2FCF}">
      <formula1>INDIRECT($S$70)</formula1>
    </dataValidation>
    <dataValidation type="list" allowBlank="1" showInputMessage="1" showErrorMessage="1" sqref="D73" xr:uid="{65A9EA04-8F13-4950-AA3F-2718C8CA411C}">
      <formula1>INDIRECT($P$73)</formula1>
    </dataValidation>
    <dataValidation type="list" allowBlank="1" showInputMessage="1" showErrorMessage="1" sqref="E73" xr:uid="{465815A0-12BC-4669-8BD2-8E845DA159AF}">
      <formula1>INDIRECT($Q$73)</formula1>
    </dataValidation>
    <dataValidation type="list" allowBlank="1" showInputMessage="1" showErrorMessage="1" sqref="G73" xr:uid="{A0F21D43-3022-4016-957D-751549594058}">
      <formula1>INDIRECT($R$73)</formula1>
    </dataValidation>
    <dataValidation type="list" allowBlank="1" showInputMessage="1" showErrorMessage="1" sqref="H73" xr:uid="{EEF58077-6A31-45F8-938D-4E654DE9183B}">
      <formula1>INDIRECT($S$73)</formula1>
    </dataValidation>
    <dataValidation type="list" allowBlank="1" showInputMessage="1" showErrorMessage="1" sqref="D74" xr:uid="{09B2C396-0AD7-42AA-90A4-B0A233AE0736}">
      <formula1>INDIRECT($P$74)</formula1>
    </dataValidation>
    <dataValidation type="list" allowBlank="1" showInputMessage="1" showErrorMessage="1" sqref="E74" xr:uid="{6484FD33-032E-41F3-8581-B9037D1881B0}">
      <formula1>INDIRECT($Q$74)</formula1>
    </dataValidation>
    <dataValidation type="list" allowBlank="1" showInputMessage="1" showErrorMessage="1" sqref="G74" xr:uid="{8C60DA00-CD48-419C-A714-133BA30C3A8A}">
      <formula1>INDIRECT($R$74)</formula1>
    </dataValidation>
    <dataValidation type="list" allowBlank="1" showInputMessage="1" showErrorMessage="1" sqref="H74" xr:uid="{94667426-D338-42D0-996D-B329F1122B8E}">
      <formula1>INDIRECT($S$74)</formula1>
    </dataValidation>
    <dataValidation type="list" allowBlank="1" showInputMessage="1" showErrorMessage="1" sqref="D14" xr:uid="{310C22C2-08E7-4C67-ABB9-220C9B915EF6}">
      <formula1>INDIRECT($P$14)</formula1>
    </dataValidation>
    <dataValidation type="list" allowBlank="1" showInputMessage="1" showErrorMessage="1" sqref="E14" xr:uid="{A4E216FC-6D6F-4106-B7F1-DA003D54A4FF}">
      <formula1>INDIRECT($Q$14)</formula1>
    </dataValidation>
    <dataValidation type="list" allowBlank="1" showInputMessage="1" showErrorMessage="1" sqref="G14" xr:uid="{DCC4209A-F5EE-45A8-859C-42E6DEC06FC5}">
      <formula1>INDIRECT($R$14)</formula1>
    </dataValidation>
    <dataValidation type="list" allowBlank="1" showInputMessage="1" showErrorMessage="1" sqref="H14" xr:uid="{D7C255D7-388C-410C-B757-70DC2024572D}">
      <formula1>INDIRECT($S$14)</formula1>
    </dataValidation>
    <dataValidation type="list" allowBlank="1" showInputMessage="1" showErrorMessage="1" sqref="D15" xr:uid="{9ACBC58F-41A1-42DB-8130-AA15699BF6CD}">
      <formula1>INDIRECT($P$15)</formula1>
    </dataValidation>
    <dataValidation type="list" allowBlank="1" showInputMessage="1" showErrorMessage="1" sqref="E15" xr:uid="{345365D8-BF44-48C3-90CA-08D1F82DEFB5}">
      <formula1>INDIRECT($Q$15)</formula1>
    </dataValidation>
    <dataValidation type="list" allowBlank="1" showInputMessage="1" showErrorMessage="1" sqref="G15" xr:uid="{5113DB46-4172-4FCA-A1D3-AA4CDA835E4C}">
      <formula1>INDIRECT($R$15)</formula1>
    </dataValidation>
    <dataValidation type="list" allowBlank="1" showInputMessage="1" showErrorMessage="1" sqref="H15" xr:uid="{DA82F5B7-83B4-4816-88D7-96F53B835319}">
      <formula1>INDIRECT($S$15)</formula1>
    </dataValidation>
    <dataValidation type="list" allowBlank="1" showInputMessage="1" showErrorMessage="1" sqref="D16" xr:uid="{8F0A2AC0-E6AB-4632-A62D-5F4E05989CEC}">
      <formula1>INDIRECT($P$16)</formula1>
    </dataValidation>
    <dataValidation type="list" allowBlank="1" showInputMessage="1" showErrorMessage="1" sqref="E16" xr:uid="{2807AF75-7C45-4912-A238-E1499FBC16C3}">
      <formula1>INDIRECT($Q$16)</formula1>
    </dataValidation>
    <dataValidation type="list" allowBlank="1" showInputMessage="1" showErrorMessage="1" sqref="G16" xr:uid="{DE40F296-ABF9-48B5-ACF8-4396907D3C66}">
      <formula1>INDIRECT($R$16)</formula1>
    </dataValidation>
    <dataValidation type="list" allowBlank="1" showInputMessage="1" showErrorMessage="1" sqref="H16" xr:uid="{9CF1A690-EAE6-4951-B39C-2C605EA015E2}">
      <formula1>INDIRECT($S$16)</formula1>
    </dataValidation>
    <dataValidation type="list" allowBlank="1" showInputMessage="1" showErrorMessage="1" sqref="D17" xr:uid="{CFFA8D0D-3AF4-4875-ABC9-96EBBE4EF105}">
      <formula1>INDIRECT($P$17)</formula1>
    </dataValidation>
    <dataValidation type="list" allowBlank="1" showInputMessage="1" showErrorMessage="1" sqref="E17" xr:uid="{1CCD988B-B552-419C-A696-0D3B43749074}">
      <formula1>INDIRECT($Q$17)</formula1>
    </dataValidation>
    <dataValidation type="list" allowBlank="1" showInputMessage="1" showErrorMessage="1" sqref="G17" xr:uid="{A8C112DD-C77D-4D91-A4CA-AC7371EA55CF}">
      <formula1>INDIRECT($R$17)</formula1>
    </dataValidation>
    <dataValidation type="list" allowBlank="1" showInputMessage="1" showErrorMessage="1" sqref="H17" xr:uid="{217C3A99-F699-4467-9F98-E89389635BC4}">
      <formula1>INDIRECT($S$17)</formula1>
    </dataValidation>
    <dataValidation type="list" allowBlank="1" showInputMessage="1" showErrorMessage="1" sqref="D18" xr:uid="{FBAFD230-D806-4E8F-8406-B6315FEF53C1}">
      <formula1>INDIRECT($P$18)</formula1>
    </dataValidation>
    <dataValidation type="list" allowBlank="1" showInputMessage="1" showErrorMessage="1" sqref="E18" xr:uid="{C81FA4B7-ABA2-4DA0-ADCF-2BEF44868C1A}">
      <formula1>INDIRECT($Q$18)</formula1>
    </dataValidation>
    <dataValidation type="list" allowBlank="1" showInputMessage="1" showErrorMessage="1" sqref="G18" xr:uid="{6BA058FD-D748-4E57-9290-9EAA41B283B2}">
      <formula1>INDIRECT($R$18)</formula1>
    </dataValidation>
    <dataValidation type="list" allowBlank="1" showInputMessage="1" showErrorMessage="1" sqref="H18" xr:uid="{B64ECB13-A685-4415-9B4A-4AF8086FB743}">
      <formula1>INDIRECT($S$18)</formula1>
    </dataValidation>
    <dataValidation type="list" allowBlank="1" showInputMessage="1" sqref="E110:H110 E116:H116 E113:H114" xr:uid="{3D7917CF-1B69-41A9-8B29-D5A732318631}">
      <formula1>$D$195</formula1>
    </dataValidation>
    <dataValidation type="list" allowBlank="1" showInputMessage="1" showErrorMessage="1" sqref="D116 D110 D113:D114" xr:uid="{BA27ABB2-101B-4BAA-A2C1-54A38F89D471}">
      <formula1>$D$192:$D$195</formula1>
    </dataValidation>
    <dataValidation type="list" allowBlank="1" showInputMessage="1" showErrorMessage="1" sqref="G84:G89 G115 G92 G95:G96 G99 G102:G103 G106:G109 G112 G118:G120" xr:uid="{64C550A4-5C16-42B8-931E-A36FF13E29EF}">
      <formula1>INDIRECT($Q84)</formula1>
    </dataValidation>
    <dataValidation type="list" allowBlank="1" showInputMessage="1" showErrorMessage="1" sqref="H92 H115 H84:H89 H95:H96 H99 H102:H103 H106:H109 H112 H118:H120" xr:uid="{8DACE0F2-3977-480E-8D27-49048D7A54A9}">
      <formula1>INDIRECT($R84)</formula1>
    </dataValidation>
    <dataValidation type="list" allowBlank="1" showInputMessage="1" showErrorMessage="1" sqref="E84:E89 E92 E95:E96 E99 E102:E103 E118:E120 E112 E115 E106:E109" xr:uid="{F0AFDB3D-77D7-4D61-BE9B-4B7C14FFEF40}">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A147984-E498-4418-A6B1-866919FAA728}">
          <x14:formula1>
            <xm:f>'Menu déroulant'!$F$2:$F$5</xm:f>
          </x14:formula1>
          <xm:sqref>C60:C61 C56:C57 C43:C44 C21:C26 C29:C35 C47:C49 C52:C53 C65:C67 C70 C38:C40 C13:C18 C73:C74</xm:sqref>
        </x14:dataValidation>
        <x14:dataValidation type="list" allowBlank="1" showInputMessage="1" showErrorMessage="1" xr:uid="{E1F7960B-748E-40B9-B08E-87C12FD2AC79}">
          <x14:formula1>
            <xm:f>'Menu déroulant'!$D$2:$D$3</xm:f>
          </x14:formula1>
          <xm:sqref>C6</xm:sqref>
        </x14:dataValidation>
        <x14:dataValidation type="list" allowBlank="1" showInputMessage="1" showErrorMessage="1" xr:uid="{698704C4-8611-47C8-88C8-6327E0DB87CA}">
          <x14:formula1>
            <xm:f>'Menu déroulant'!$E$2:$E$11</xm:f>
          </x14:formula1>
          <xm:sqref>C4</xm:sqref>
        </x14:dataValidation>
        <x14:dataValidation type="list" allowBlank="1" showInputMessage="1" showErrorMessage="1" xr:uid="{40C1EA89-55D5-4518-A8F7-5D271A264A00}">
          <x14:formula1>
            <xm:f>'Menu conditionnel'!$A$14:$A$17</xm:f>
          </x14:formula1>
          <xm:sqref>D84:D89 D92 D95:D96 D99 D102:D103 D106:D109 D112 D115 D118:D120</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6F103-0417-4017-864D-58EEE5AC3A6E}">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1070</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N°17</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npkqZ04dbWK4wvuQTbVTJ23MjaOi9l8baL5x515HoW8rvssjMq6ZaW9Y7/6L51E565lKKaYuJZvN0Y5h4ZeMyA==" saltValue="tmO1n5kkTiigUj32h7gqu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176" priority="176" operator="equal">
      <formula>"NON"</formula>
    </cfRule>
    <cfRule type="cellIs" dxfId="175" priority="177" operator="equal">
      <formula>"OUI"</formula>
    </cfRule>
    <cfRule type="cellIs" dxfId="174" priority="174" operator="equal">
      <formula>"Non concerné"</formula>
    </cfRule>
    <cfRule type="cellIs" dxfId="173" priority="175" operator="equal">
      <formula>"Ne sait pas"</formula>
    </cfRule>
  </conditionalFormatting>
  <conditionalFormatting sqref="C29:C35">
    <cfRule type="cellIs" dxfId="172" priority="165" operator="equal">
      <formula>"OUI"</formula>
    </cfRule>
    <cfRule type="cellIs" dxfId="171" priority="164" operator="equal">
      <formula>"NON"</formula>
    </cfRule>
    <cfRule type="cellIs" dxfId="170" priority="163" operator="equal">
      <formula>"Ne sait pas"</formula>
    </cfRule>
    <cfRule type="cellIs" dxfId="169" priority="162" operator="equal">
      <formula>"Non concerné"</formula>
    </cfRule>
  </conditionalFormatting>
  <conditionalFormatting sqref="C38:C40">
    <cfRule type="cellIs" dxfId="168" priority="156" operator="equal">
      <formula>"OUI"</formula>
    </cfRule>
    <cfRule type="cellIs" dxfId="167" priority="154" operator="equal">
      <formula>"Ne sait pas"</formula>
    </cfRule>
    <cfRule type="cellIs" dxfId="166" priority="153" operator="equal">
      <formula>"Non concerné"</formula>
    </cfRule>
    <cfRule type="cellIs" dxfId="165" priority="155" operator="equal">
      <formula>"NON"</formula>
    </cfRule>
  </conditionalFormatting>
  <conditionalFormatting sqref="C43:C44">
    <cfRule type="cellIs" dxfId="164" priority="149" operator="equal">
      <formula>"OUI"</formula>
    </cfRule>
    <cfRule type="cellIs" dxfId="163" priority="148" operator="equal">
      <formula>"NON"</formula>
    </cfRule>
    <cfRule type="cellIs" dxfId="162" priority="147" operator="equal">
      <formula>"Ne sait pas"</formula>
    </cfRule>
    <cfRule type="cellIs" dxfId="161" priority="146" operator="equal">
      <formula>"Non concerné"</formula>
    </cfRule>
  </conditionalFormatting>
  <conditionalFormatting sqref="C47:C49">
    <cfRule type="cellIs" dxfId="160" priority="140" operator="equal">
      <formula>"NON"</formula>
    </cfRule>
    <cfRule type="cellIs" dxfId="159" priority="141" operator="equal">
      <formula>"OUI"</formula>
    </cfRule>
    <cfRule type="cellIs" dxfId="158" priority="139" operator="equal">
      <formula>"Ne sait pas"</formula>
    </cfRule>
    <cfRule type="cellIs" dxfId="157" priority="138" operator="equal">
      <formula>"Non concerné"</formula>
    </cfRule>
  </conditionalFormatting>
  <conditionalFormatting sqref="C52:C53">
    <cfRule type="cellIs" dxfId="156" priority="132" operator="equal">
      <formula>"NON"</formula>
    </cfRule>
    <cfRule type="cellIs" dxfId="155" priority="131" operator="equal">
      <formula>"Ne sait pas"</formula>
    </cfRule>
    <cfRule type="cellIs" dxfId="154" priority="130" operator="equal">
      <formula>"Non concerné"</formula>
    </cfRule>
    <cfRule type="cellIs" dxfId="153" priority="133" operator="equal">
      <formula>"OUI"</formula>
    </cfRule>
  </conditionalFormatting>
  <conditionalFormatting sqref="C56:C57">
    <cfRule type="cellIs" dxfId="152" priority="125" operator="equal">
      <formula>"OUI"</formula>
    </cfRule>
    <cfRule type="cellIs" dxfId="151" priority="124" operator="equal">
      <formula>"NON"</formula>
    </cfRule>
    <cfRule type="cellIs" dxfId="150" priority="123" operator="equal">
      <formula>"Ne sait pas"</formula>
    </cfRule>
    <cfRule type="cellIs" dxfId="149" priority="122" operator="equal">
      <formula>"Non concerné"</formula>
    </cfRule>
  </conditionalFormatting>
  <conditionalFormatting sqref="C60:C61">
    <cfRule type="cellIs" dxfId="148" priority="114" operator="equal">
      <formula>"Non concerné"</formula>
    </cfRule>
    <cfRule type="cellIs" dxfId="147" priority="115" operator="equal">
      <formula>"Ne sait pas"</formula>
    </cfRule>
    <cfRule type="cellIs" dxfId="146" priority="116" operator="equal">
      <formula>"NON"</formula>
    </cfRule>
    <cfRule type="cellIs" dxfId="145" priority="117" operator="equal">
      <formula>"OUI"</formula>
    </cfRule>
  </conditionalFormatting>
  <conditionalFormatting sqref="C65:C67">
    <cfRule type="cellIs" dxfId="144" priority="107" operator="equal">
      <formula>"Ne sait pas"</formula>
    </cfRule>
    <cfRule type="cellIs" dxfId="143" priority="106" operator="equal">
      <formula>"Non concerné"</formula>
    </cfRule>
    <cfRule type="cellIs" dxfId="142" priority="109" operator="equal">
      <formula>"OUI"</formula>
    </cfRule>
    <cfRule type="cellIs" dxfId="141" priority="108" operator="equal">
      <formula>"NON"</formula>
    </cfRule>
  </conditionalFormatting>
  <conditionalFormatting sqref="C70">
    <cfRule type="cellIs" dxfId="140" priority="101" operator="equal">
      <formula>"OUI"</formula>
    </cfRule>
    <cfRule type="cellIs" dxfId="139" priority="100" operator="equal">
      <formula>"NON"</formula>
    </cfRule>
    <cfRule type="cellIs" dxfId="138" priority="99" operator="equal">
      <formula>"Ne sait pas"</formula>
    </cfRule>
    <cfRule type="cellIs" dxfId="137" priority="98" operator="equal">
      <formula>"Non concerné"</formula>
    </cfRule>
  </conditionalFormatting>
  <conditionalFormatting sqref="C73:C74">
    <cfRule type="cellIs" dxfId="136" priority="92" operator="equal">
      <formula>"NON"</formula>
    </cfRule>
    <cfRule type="cellIs" dxfId="135" priority="91" operator="equal">
      <formula>"Ne sait pas"</formula>
    </cfRule>
    <cfRule type="cellIs" dxfId="134" priority="93" operator="equal">
      <formula>"OUI"</formula>
    </cfRule>
    <cfRule type="cellIs" dxfId="133" priority="90" operator="equal">
      <formula>"Non concerné"</formula>
    </cfRule>
  </conditionalFormatting>
  <conditionalFormatting sqref="D84:D89">
    <cfRule type="cellIs" dxfId="132" priority="79" operator="equal">
      <formula>"Non concerné"</formula>
    </cfRule>
    <cfRule type="cellIs" dxfId="131" priority="80" operator="equal">
      <formula>"Ne sait pas"</formula>
    </cfRule>
    <cfRule type="cellIs" dxfId="130" priority="81" operator="equal">
      <formula>"NON"</formula>
    </cfRule>
    <cfRule type="cellIs" dxfId="129" priority="82" operator="equal">
      <formula>"OUI"</formula>
    </cfRule>
  </conditionalFormatting>
  <conditionalFormatting sqref="D92">
    <cfRule type="cellIs" dxfId="128" priority="75" operator="equal">
      <formula>"Non concerné"</formula>
    </cfRule>
    <cfRule type="cellIs" dxfId="127" priority="77" operator="equal">
      <formula>"NON"</formula>
    </cfRule>
    <cfRule type="cellIs" dxfId="126" priority="76" operator="equal">
      <formula>"Ne sait pas"</formula>
    </cfRule>
    <cfRule type="cellIs" dxfId="125" priority="78" operator="equal">
      <formula>"OUI"</formula>
    </cfRule>
  </conditionalFormatting>
  <conditionalFormatting sqref="D95:D96">
    <cfRule type="cellIs" dxfId="124" priority="72" operator="equal">
      <formula>"Ne sait pas"</formula>
    </cfRule>
    <cfRule type="cellIs" dxfId="123" priority="74" operator="equal">
      <formula>"OUI"</formula>
    </cfRule>
    <cfRule type="cellIs" dxfId="122" priority="73" operator="equal">
      <formula>"NON"</formula>
    </cfRule>
    <cfRule type="cellIs" dxfId="121" priority="71" operator="equal">
      <formula>"Non concerné"</formula>
    </cfRule>
  </conditionalFormatting>
  <conditionalFormatting sqref="D99">
    <cfRule type="cellIs" dxfId="120" priority="70" operator="equal">
      <formula>"OUI"</formula>
    </cfRule>
    <cfRule type="cellIs" dxfId="119" priority="69" operator="equal">
      <formula>"NON"</formula>
    </cfRule>
    <cfRule type="cellIs" dxfId="118" priority="68" operator="equal">
      <formula>"Ne sait pas"</formula>
    </cfRule>
    <cfRule type="cellIs" dxfId="117" priority="67" operator="equal">
      <formula>"Non concerné"</formula>
    </cfRule>
  </conditionalFormatting>
  <conditionalFormatting sqref="D102:D103">
    <cfRule type="cellIs" dxfId="116" priority="65" operator="equal">
      <formula>"NON"</formula>
    </cfRule>
    <cfRule type="cellIs" dxfId="115" priority="66" operator="equal">
      <formula>"OUI"</formula>
    </cfRule>
    <cfRule type="cellIs" dxfId="114" priority="63" operator="equal">
      <formula>"Non concerné"</formula>
    </cfRule>
    <cfRule type="cellIs" dxfId="113" priority="64" operator="equal">
      <formula>"Ne sait pas"</formula>
    </cfRule>
  </conditionalFormatting>
  <conditionalFormatting sqref="D106:D109">
    <cfRule type="cellIs" dxfId="112" priority="59" operator="equal">
      <formula>"Non concerné"</formula>
    </cfRule>
    <cfRule type="cellIs" dxfId="111" priority="60" operator="equal">
      <formula>"Ne sait pas"</formula>
    </cfRule>
    <cfRule type="cellIs" dxfId="110" priority="61" operator="equal">
      <formula>"NON"</formula>
    </cfRule>
    <cfRule type="cellIs" dxfId="109" priority="62" operator="equal">
      <formula>"OUI"</formula>
    </cfRule>
  </conditionalFormatting>
  <conditionalFormatting sqref="D112">
    <cfRule type="cellIs" dxfId="108" priority="58" operator="equal">
      <formula>"OUI"</formula>
    </cfRule>
    <cfRule type="cellIs" dxfId="107" priority="57" operator="equal">
      <formula>"NON"</formula>
    </cfRule>
    <cfRule type="cellIs" dxfId="106" priority="56" operator="equal">
      <formula>"Ne sait pas"</formula>
    </cfRule>
    <cfRule type="cellIs" dxfId="105" priority="55" operator="equal">
      <formula>"Non concerné"</formula>
    </cfRule>
  </conditionalFormatting>
  <conditionalFormatting sqref="D115">
    <cfRule type="cellIs" dxfId="104" priority="53" operator="equal">
      <formula>"NON"</formula>
    </cfRule>
    <cfRule type="cellIs" dxfId="103" priority="54" operator="equal">
      <formula>"OUI"</formula>
    </cfRule>
    <cfRule type="cellIs" dxfId="102" priority="51" operator="equal">
      <formula>"Non concerné"</formula>
    </cfRule>
    <cfRule type="cellIs" dxfId="101" priority="52" operator="equal">
      <formula>"Ne sait pas"</formula>
    </cfRule>
  </conditionalFormatting>
  <conditionalFormatting sqref="D118:D120">
    <cfRule type="cellIs" dxfId="100" priority="50" operator="equal">
      <formula>"OUI"</formula>
    </cfRule>
    <cfRule type="cellIs" dxfId="99" priority="49" operator="equal">
      <formula>"NON"</formula>
    </cfRule>
    <cfRule type="cellIs" dxfId="98" priority="48" operator="equal">
      <formula>"Ne sait pas"</formula>
    </cfRule>
    <cfRule type="cellIs" dxfId="97" priority="47" operator="equal">
      <formula>"Non concerné"</formula>
    </cfRule>
  </conditionalFormatting>
  <conditionalFormatting sqref="D13:I18">
    <cfRule type="expression" dxfId="96" priority="172">
      <formula>$P13="non_prescrit"</formula>
    </cfRule>
  </conditionalFormatting>
  <conditionalFormatting sqref="D21:I26">
    <cfRule type="expression" dxfId="95" priority="168">
      <formula>$P21="non_prescrit"</formula>
    </cfRule>
  </conditionalFormatting>
  <conditionalFormatting sqref="D29:I35">
    <cfRule type="expression" dxfId="94" priority="160">
      <formula>$P29="non_prescrit"</formula>
    </cfRule>
  </conditionalFormatting>
  <conditionalFormatting sqref="D38:I40">
    <cfRule type="expression" dxfId="93" priority="157">
      <formula>$P38="non_prescrit"</formula>
    </cfRule>
  </conditionalFormatting>
  <conditionalFormatting sqref="D43:I44">
    <cfRule type="expression" dxfId="92" priority="144">
      <formula>$P43="non_prescrit"</formula>
    </cfRule>
  </conditionalFormatting>
  <conditionalFormatting sqref="D47:I49">
    <cfRule type="expression" dxfId="91" priority="136">
      <formula>$P47="non_prescrit"</formula>
    </cfRule>
  </conditionalFormatting>
  <conditionalFormatting sqref="D52:I53">
    <cfRule type="expression" dxfId="90" priority="128">
      <formula>$P52="non_prescrit"</formula>
    </cfRule>
  </conditionalFormatting>
  <conditionalFormatting sqref="D56:I57">
    <cfRule type="expression" dxfId="89" priority="120">
      <formula>$P56="non_prescrit"</formula>
    </cfRule>
  </conditionalFormatting>
  <conditionalFormatting sqref="D60:I61">
    <cfRule type="expression" dxfId="88" priority="112">
      <formula>$P60="non_prescrit"</formula>
    </cfRule>
  </conditionalFormatting>
  <conditionalFormatting sqref="D65:I67">
    <cfRule type="expression" dxfId="87" priority="104">
      <formula>$P65="non_prescrit"</formula>
    </cfRule>
  </conditionalFormatting>
  <conditionalFormatting sqref="D70:I70">
    <cfRule type="expression" dxfId="86" priority="96">
      <formula>$P70="non_prescrit"</formula>
    </cfRule>
  </conditionalFormatting>
  <conditionalFormatting sqref="D73:I74">
    <cfRule type="expression" dxfId="85" priority="88">
      <formula>$P73="non_prescrit"</formula>
    </cfRule>
  </conditionalFormatting>
  <conditionalFormatting sqref="E13:F18">
    <cfRule type="expression" dxfId="84" priority="171">
      <formula>$Q13="pas_modification"</formula>
    </cfRule>
  </conditionalFormatting>
  <conditionalFormatting sqref="E21:F26">
    <cfRule type="expression" dxfId="83" priority="167">
      <formula>$Q21="pas_modification"</formula>
    </cfRule>
  </conditionalFormatting>
  <conditionalFormatting sqref="E29:F35">
    <cfRule type="expression" dxfId="82" priority="159">
      <formula>$Q29="pas_modification"</formula>
    </cfRule>
  </conditionalFormatting>
  <conditionalFormatting sqref="E38:F40">
    <cfRule type="expression" dxfId="81" priority="151">
      <formula>$Q38="pas_modification"</formula>
    </cfRule>
  </conditionalFormatting>
  <conditionalFormatting sqref="E43:F44">
    <cfRule type="expression" dxfId="80" priority="143">
      <formula>$Q43="pas_modification"</formula>
    </cfRule>
  </conditionalFormatting>
  <conditionalFormatting sqref="E47:F49">
    <cfRule type="expression" dxfId="79" priority="135">
      <formula>$Q47="pas_modification"</formula>
    </cfRule>
  </conditionalFormatting>
  <conditionalFormatting sqref="E52:F53">
    <cfRule type="expression" dxfId="78" priority="127">
      <formula>$Q52="pas_modification"</formula>
    </cfRule>
  </conditionalFormatting>
  <conditionalFormatting sqref="E56:F57">
    <cfRule type="expression" dxfId="77" priority="119">
      <formula>$Q56="pas_modification"</formula>
    </cfRule>
  </conditionalFormatting>
  <conditionalFormatting sqref="E60:F61">
    <cfRule type="expression" dxfId="76" priority="111">
      <formula>$Q60="pas_modification"</formula>
    </cfRule>
  </conditionalFormatting>
  <conditionalFormatting sqref="E65:F67">
    <cfRule type="expression" dxfId="75" priority="103">
      <formula>$Q65="pas_modification"</formula>
    </cfRule>
  </conditionalFormatting>
  <conditionalFormatting sqref="E70:F70">
    <cfRule type="expression" dxfId="74" priority="95">
      <formula>$Q70="pas_modification"</formula>
    </cfRule>
  </conditionalFormatting>
  <conditionalFormatting sqref="E73:F74">
    <cfRule type="expression" dxfId="73" priority="87">
      <formula>$Q73="pas_modification"</formula>
    </cfRule>
  </conditionalFormatting>
  <conditionalFormatting sqref="E7:G7">
    <cfRule type="cellIs" dxfId="72" priority="1" operator="equal">
      <formula>"ERREUR : nombre médicaments prescrits &gt; nb MIPA"</formula>
    </cfRule>
  </conditionalFormatting>
  <conditionalFormatting sqref="E84:I89">
    <cfRule type="expression" dxfId="71" priority="32">
      <formula>$P84="non_omi"</formula>
    </cfRule>
  </conditionalFormatting>
  <conditionalFormatting sqref="E92:I92">
    <cfRule type="expression" dxfId="70" priority="36">
      <formula>$P92="non_omi"</formula>
    </cfRule>
  </conditionalFormatting>
  <conditionalFormatting sqref="E95:I96">
    <cfRule type="expression" dxfId="69" priority="28">
      <formula>$P95="non_omi"</formula>
    </cfRule>
  </conditionalFormatting>
  <conditionalFormatting sqref="E99:I99">
    <cfRule type="expression" dxfId="68" priority="24">
      <formula>$P99="non_omi"</formula>
    </cfRule>
  </conditionalFormatting>
  <conditionalFormatting sqref="E102:I103">
    <cfRule type="expression" dxfId="67" priority="20">
      <formula>$P102="non_omi"</formula>
    </cfRule>
  </conditionalFormatting>
  <conditionalFormatting sqref="E106:I109">
    <cfRule type="expression" dxfId="66" priority="16">
      <formula>$P106="non_omi"</formula>
    </cfRule>
  </conditionalFormatting>
  <conditionalFormatting sqref="E112:I112">
    <cfRule type="expression" dxfId="65" priority="12">
      <formula>$P112="non_omi"</formula>
    </cfRule>
  </conditionalFormatting>
  <conditionalFormatting sqref="E115:I115">
    <cfRule type="expression" dxfId="64" priority="8">
      <formula>$P115="non_omi"</formula>
    </cfRule>
  </conditionalFormatting>
  <conditionalFormatting sqref="E118:I120">
    <cfRule type="expression" dxfId="63" priority="4">
      <formula>$P118="non_omi"</formula>
    </cfRule>
  </conditionalFormatting>
  <conditionalFormatting sqref="G13:G18">
    <cfRule type="expression" dxfId="62" priority="170">
      <formula>$R13="pas_justification"</formula>
    </cfRule>
  </conditionalFormatting>
  <conditionalFormatting sqref="G21:G26">
    <cfRule type="expression" dxfId="61" priority="166">
      <formula>$R21="pas_justification"</formula>
    </cfRule>
  </conditionalFormatting>
  <conditionalFormatting sqref="G29:G35">
    <cfRule type="expression" dxfId="60" priority="158">
      <formula>$R29="pas_justification"</formula>
    </cfRule>
  </conditionalFormatting>
  <conditionalFormatting sqref="G38:G40">
    <cfRule type="expression" dxfId="59" priority="150">
      <formula>$R38="pas_justification"</formula>
    </cfRule>
  </conditionalFormatting>
  <conditionalFormatting sqref="G43:G44">
    <cfRule type="expression" dxfId="58" priority="142">
      <formula>$R43="pas_justification"</formula>
    </cfRule>
  </conditionalFormatting>
  <conditionalFormatting sqref="G47:G49">
    <cfRule type="expression" dxfId="57" priority="134">
      <formula>$R47="pas_justification"</formula>
    </cfRule>
  </conditionalFormatting>
  <conditionalFormatting sqref="G52:G53">
    <cfRule type="expression" dxfId="56" priority="126">
      <formula>$R52="pas_justification"</formula>
    </cfRule>
  </conditionalFormatting>
  <conditionalFormatting sqref="G56:G57">
    <cfRule type="expression" dxfId="55" priority="118">
      <formula>$R56="pas_justification"</formula>
    </cfRule>
  </conditionalFormatting>
  <conditionalFormatting sqref="G60:G61">
    <cfRule type="expression" dxfId="54" priority="110">
      <formula>$R60="pas_justification"</formula>
    </cfRule>
  </conditionalFormatting>
  <conditionalFormatting sqref="G65:G67">
    <cfRule type="expression" dxfId="53" priority="102">
      <formula>$R65="pas_justification"</formula>
    </cfRule>
  </conditionalFormatting>
  <conditionalFormatting sqref="G70">
    <cfRule type="expression" dxfId="52" priority="94">
      <formula>$R70="pas_justification"</formula>
    </cfRule>
  </conditionalFormatting>
  <conditionalFormatting sqref="G73:G74">
    <cfRule type="expression" dxfId="51" priority="86">
      <formula>$R73="pas_justification"</formula>
    </cfRule>
  </conditionalFormatting>
  <conditionalFormatting sqref="G84:G89">
    <cfRule type="expression" dxfId="50" priority="46">
      <formula>$Q84="pas_justification_omi"</formula>
    </cfRule>
  </conditionalFormatting>
  <conditionalFormatting sqref="G92">
    <cfRule type="expression" dxfId="49" priority="45">
      <formula>$Q92="pas_justification_omi"</formula>
    </cfRule>
  </conditionalFormatting>
  <conditionalFormatting sqref="G95:G96">
    <cfRule type="expression" dxfId="48" priority="44">
      <formula>$Q95="pas_justification_omi"</formula>
    </cfRule>
  </conditionalFormatting>
  <conditionalFormatting sqref="G99">
    <cfRule type="expression" dxfId="47" priority="43">
      <formula>$Q99="pas_justification_omi"</formula>
    </cfRule>
  </conditionalFormatting>
  <conditionalFormatting sqref="G102:G103">
    <cfRule type="expression" dxfId="46" priority="42">
      <formula>$Q102="pas_justification_omi"</formula>
    </cfRule>
  </conditionalFormatting>
  <conditionalFormatting sqref="G106:G109">
    <cfRule type="expression" dxfId="45" priority="41">
      <formula>$Q106="pas_justification_omi"</formula>
    </cfRule>
  </conditionalFormatting>
  <conditionalFormatting sqref="G112">
    <cfRule type="expression" dxfId="44" priority="40">
      <formula>$Q112="pas_justification_omi"</formula>
    </cfRule>
  </conditionalFormatting>
  <conditionalFormatting sqref="G115">
    <cfRule type="expression" dxfId="43" priority="39">
      <formula>$Q115="pas_justification_omi"</formula>
    </cfRule>
  </conditionalFormatting>
  <conditionalFormatting sqref="G118:G120">
    <cfRule type="expression" dxfId="42" priority="38">
      <formula>$Q118="pas_justification_omi"</formula>
    </cfRule>
  </conditionalFormatting>
  <conditionalFormatting sqref="H13:H18">
    <cfRule type="expression" dxfId="41" priority="173">
      <formula>$Q13="pas_modification"</formula>
    </cfRule>
  </conditionalFormatting>
  <conditionalFormatting sqref="H13:H40 H42:H61">
    <cfRule type="cellIs" dxfId="40" priority="84" operator="equal">
      <formula>"Refusée"</formula>
    </cfRule>
  </conditionalFormatting>
  <conditionalFormatting sqref="H13:H40 H42:H74">
    <cfRule type="cellIs" dxfId="39" priority="85" operator="equal">
      <formula>"Acceptée"</formula>
    </cfRule>
    <cfRule type="cellIs" dxfId="38" priority="83" operator="equal">
      <formula>"NSP"</formula>
    </cfRule>
  </conditionalFormatting>
  <conditionalFormatting sqref="H21:H26">
    <cfRule type="expression" dxfId="37" priority="169">
      <formula>$Q21="pas_modification"</formula>
    </cfRule>
  </conditionalFormatting>
  <conditionalFormatting sqref="H29:H35">
    <cfRule type="expression" dxfId="36" priority="161">
      <formula>$Q29="pas_modification"</formula>
    </cfRule>
  </conditionalFormatting>
  <conditionalFormatting sqref="H38:H40">
    <cfRule type="expression" dxfId="35" priority="152">
      <formula>$Q38="pas_modification"</formula>
    </cfRule>
  </conditionalFormatting>
  <conditionalFormatting sqref="H43:H44">
    <cfRule type="expression" dxfId="34" priority="145">
      <formula>$Q43="pas_modification"</formula>
    </cfRule>
  </conditionalFormatting>
  <conditionalFormatting sqref="H47:H49">
    <cfRule type="expression" dxfId="33" priority="137">
      <formula>$Q47="pas_modification"</formula>
    </cfRule>
  </conditionalFormatting>
  <conditionalFormatting sqref="H52:H53">
    <cfRule type="expression" dxfId="32" priority="129">
      <formula>$Q52="pas_modification"</formula>
    </cfRule>
  </conditionalFormatting>
  <conditionalFormatting sqref="H56:H57">
    <cfRule type="expression" dxfId="31" priority="121">
      <formula>$Q56="pas_modification"</formula>
    </cfRule>
  </conditionalFormatting>
  <conditionalFormatting sqref="H60:H61">
    <cfRule type="expression" dxfId="30" priority="113">
      <formula>$Q60="pas_modification"</formula>
    </cfRule>
  </conditionalFormatting>
  <conditionalFormatting sqref="H65:H67">
    <cfRule type="expression" dxfId="29" priority="105">
      <formula>$Q65="pas_modification"</formula>
    </cfRule>
  </conditionalFormatting>
  <conditionalFormatting sqref="H70">
    <cfRule type="expression" dxfId="28" priority="97">
      <formula>$Q70="pas_modification"</formula>
    </cfRule>
  </conditionalFormatting>
  <conditionalFormatting sqref="H73:H74">
    <cfRule type="expression" dxfId="27" priority="89">
      <formula>$Q73="pas_modification"</formula>
    </cfRule>
  </conditionalFormatting>
  <conditionalFormatting sqref="H84:H89">
    <cfRule type="cellIs" dxfId="26" priority="30" operator="equal">
      <formula>"Refusée"</formula>
    </cfRule>
    <cfRule type="cellIs" dxfId="25" priority="31" operator="equal">
      <formula>"Acceptée"</formula>
    </cfRule>
  </conditionalFormatting>
  <conditionalFormatting sqref="H92">
    <cfRule type="cellIs" dxfId="24" priority="34" operator="equal">
      <formula>"Refusée"</formula>
    </cfRule>
    <cfRule type="cellIs" dxfId="23" priority="35" operator="equal">
      <formula>"Acceptée"</formula>
    </cfRule>
  </conditionalFormatting>
  <conditionalFormatting sqref="H95:H96">
    <cfRule type="cellIs" dxfId="22" priority="26" operator="equal">
      <formula>"Refusée"</formula>
    </cfRule>
    <cfRule type="cellIs" dxfId="21" priority="27" operator="equal">
      <formula>"Acceptée"</formula>
    </cfRule>
  </conditionalFormatting>
  <conditionalFormatting sqref="H99">
    <cfRule type="cellIs" dxfId="20" priority="22" operator="equal">
      <formula>"Refusée"</formula>
    </cfRule>
    <cfRule type="cellIs" dxfId="19" priority="23" operator="equal">
      <formula>"Acceptée"</formula>
    </cfRule>
  </conditionalFormatting>
  <conditionalFormatting sqref="H102:H103">
    <cfRule type="cellIs" dxfId="18" priority="18" operator="equal">
      <formula>"Refusée"</formula>
    </cfRule>
    <cfRule type="cellIs" dxfId="17" priority="19" operator="equal">
      <formula>"Acceptée"</formula>
    </cfRule>
  </conditionalFormatting>
  <conditionalFormatting sqref="H106:H109">
    <cfRule type="cellIs" dxfId="16" priority="14" operator="equal">
      <formula>"Refusée"</formula>
    </cfRule>
    <cfRule type="cellIs" dxfId="15" priority="15" operator="equal">
      <formula>"Acceptée"</formula>
    </cfRule>
  </conditionalFormatting>
  <conditionalFormatting sqref="H112">
    <cfRule type="cellIs" dxfId="14" priority="11" operator="equal">
      <formula>"Acceptée"</formula>
    </cfRule>
    <cfRule type="cellIs" dxfId="13" priority="10" operator="equal">
      <formula>"Refusée"</formula>
    </cfRule>
  </conditionalFormatting>
  <conditionalFormatting sqref="H115">
    <cfRule type="cellIs" dxfId="12" priority="7" operator="equal">
      <formula>"Acceptée"</formula>
    </cfRule>
    <cfRule type="cellIs" dxfId="11" priority="6" operator="equal">
      <formula>"Refusée"</formula>
    </cfRule>
  </conditionalFormatting>
  <conditionalFormatting sqref="H118:H120">
    <cfRule type="cellIs" dxfId="10" priority="3" operator="equal">
      <formula>"Acceptée"</formula>
    </cfRule>
    <cfRule type="cellIs" dxfId="9" priority="2" operator="equal">
      <formula>"Refusée"</formula>
    </cfRule>
  </conditionalFormatting>
  <conditionalFormatting sqref="H84:I89">
    <cfRule type="expression" dxfId="8" priority="33">
      <formula>$R84="pas_proposition_omi"</formula>
    </cfRule>
  </conditionalFormatting>
  <conditionalFormatting sqref="H92:I92">
    <cfRule type="expression" dxfId="7" priority="37">
      <formula>$R92="pas_proposition_omi"</formula>
    </cfRule>
  </conditionalFormatting>
  <conditionalFormatting sqref="H95:I96">
    <cfRule type="expression" dxfId="6" priority="29">
      <formula>$R95="pas_proposition_omi"</formula>
    </cfRule>
  </conditionalFormatting>
  <conditionalFormatting sqref="H99:I99">
    <cfRule type="expression" dxfId="5" priority="25">
      <formula>$R99="pas_proposition_omi"</formula>
    </cfRule>
  </conditionalFormatting>
  <conditionalFormatting sqref="H102:I103">
    <cfRule type="expression" dxfId="4" priority="21">
      <formula>$R102="pas_proposition_omi"</formula>
    </cfRule>
  </conditionalFormatting>
  <conditionalFormatting sqref="H106:I109">
    <cfRule type="expression" dxfId="3" priority="17">
      <formula>$R106="pas_proposition_omi"</formula>
    </cfRule>
  </conditionalFormatting>
  <conditionalFormatting sqref="H112:I112">
    <cfRule type="expression" dxfId="2" priority="13">
      <formula>$R112="pas_proposition_omi"</formula>
    </cfRule>
  </conditionalFormatting>
  <conditionalFormatting sqref="H115:I115">
    <cfRule type="expression" dxfId="1" priority="9">
      <formula>$R115="pas_proposition_omi"</formula>
    </cfRule>
  </conditionalFormatting>
  <conditionalFormatting sqref="H118:I120">
    <cfRule type="expression" dxfId="0" priority="5">
      <formula>$R118="pas_proposition_omi"</formula>
    </cfRule>
  </conditionalFormatting>
  <dataValidations count="164">
    <dataValidation type="list" allowBlank="1" showInputMessage="1" showErrorMessage="1" sqref="E84:E89 E92 E95:E96 E99 E102:E103 E118:E120 E112 E115 E106:E109" xr:uid="{A27F1BA5-89CB-4B19-8E0F-E8ECD9C2E939}">
      <formula1>INDIRECT($P84)</formula1>
    </dataValidation>
    <dataValidation type="list" allowBlank="1" showInputMessage="1" showErrorMessage="1" sqref="H92 H115 H84:H89 H95:H96 H99 H102:H103 H106:H109 H112 H118:H120" xr:uid="{43FD9CE9-2217-4C6B-BB41-D04C9F27C863}">
      <formula1>INDIRECT($R84)</formula1>
    </dataValidation>
    <dataValidation type="list" allowBlank="1" showInputMessage="1" showErrorMessage="1" sqref="G84:G89 G115 G92 G95:G96 G99 G102:G103 G106:G109 G112 G118:G120" xr:uid="{46449E9D-66EF-4069-8525-71DB3672DB01}">
      <formula1>INDIRECT($Q84)</formula1>
    </dataValidation>
    <dataValidation type="list" allowBlank="1" showInputMessage="1" showErrorMessage="1" sqref="D116 D110 D113:D114" xr:uid="{D9BBE4C2-5492-4AF3-8B7C-88D1759BDD95}">
      <formula1>$D$192:$D$195</formula1>
    </dataValidation>
    <dataValidation type="list" allowBlank="1" showInputMessage="1" sqref="E110:H110 E116:H116 E113:H114" xr:uid="{42B49106-526E-402F-B92A-F54ADB0872BF}">
      <formula1>$D$195</formula1>
    </dataValidation>
    <dataValidation type="list" allowBlank="1" showInputMessage="1" showErrorMessage="1" sqref="H18" xr:uid="{A57020E7-FCD1-4776-AAA8-23C88890552D}">
      <formula1>INDIRECT($S$18)</formula1>
    </dataValidation>
    <dataValidation type="list" allowBlank="1" showInputMessage="1" showErrorMessage="1" sqref="G18" xr:uid="{1F1F44AA-2ED2-40F1-94AF-97090E74E876}">
      <formula1>INDIRECT($R$18)</formula1>
    </dataValidation>
    <dataValidation type="list" allowBlank="1" showInputMessage="1" showErrorMessage="1" sqref="E18" xr:uid="{7FD0EF21-B625-4247-878C-13C36257980F}">
      <formula1>INDIRECT($Q$18)</formula1>
    </dataValidation>
    <dataValidation type="list" allowBlank="1" showInputMessage="1" showErrorMessage="1" sqref="D18" xr:uid="{4B4CDEFD-D079-4870-98D0-75E942D955DE}">
      <formula1>INDIRECT($P$18)</formula1>
    </dataValidation>
    <dataValidation type="list" allowBlank="1" showInputMessage="1" showErrorMessage="1" sqref="H17" xr:uid="{CADD06B7-7962-4F10-8BE4-BB57B3D5E9B8}">
      <formula1>INDIRECT($S$17)</formula1>
    </dataValidation>
    <dataValidation type="list" allowBlank="1" showInputMessage="1" showErrorMessage="1" sqref="G17" xr:uid="{25E4CA46-5F28-4BFB-8697-43AEB960EC6B}">
      <formula1>INDIRECT($R$17)</formula1>
    </dataValidation>
    <dataValidation type="list" allowBlank="1" showInputMessage="1" showErrorMessage="1" sqref="E17" xr:uid="{EC8DACF9-254F-4A3F-9E18-D2C6B5196050}">
      <formula1>INDIRECT($Q$17)</formula1>
    </dataValidation>
    <dataValidation type="list" allowBlank="1" showInputMessage="1" showErrorMessage="1" sqref="D17" xr:uid="{0B884EB1-7330-4BEA-9DBD-BB256EECBBB6}">
      <formula1>INDIRECT($P$17)</formula1>
    </dataValidation>
    <dataValidation type="list" allowBlank="1" showInputMessage="1" showErrorMessage="1" sqref="H16" xr:uid="{2C01157F-A940-4309-858B-025FA10B2E86}">
      <formula1>INDIRECT($S$16)</formula1>
    </dataValidation>
    <dataValidation type="list" allowBlank="1" showInputMessage="1" showErrorMessage="1" sqref="G16" xr:uid="{21E1C70D-C82C-48F3-BD2C-DCF161F5BE77}">
      <formula1>INDIRECT($R$16)</formula1>
    </dataValidation>
    <dataValidation type="list" allowBlank="1" showInputMessage="1" showErrorMessage="1" sqref="E16" xr:uid="{C8C1591C-A615-4FAE-A98A-7DA5C5CB76DE}">
      <formula1>INDIRECT($Q$16)</formula1>
    </dataValidation>
    <dataValidation type="list" allowBlank="1" showInputMessage="1" showErrorMessage="1" sqref="D16" xr:uid="{1B0E6F5F-1CE0-473B-9B14-3B0885E8F10D}">
      <formula1>INDIRECT($P$16)</formula1>
    </dataValidation>
    <dataValidation type="list" allowBlank="1" showInputMessage="1" showErrorMessage="1" sqref="H15" xr:uid="{7A6756AF-BC9D-47DF-B00A-2AF084AD36D3}">
      <formula1>INDIRECT($S$15)</formula1>
    </dataValidation>
    <dataValidation type="list" allowBlank="1" showInputMessage="1" showErrorMessage="1" sqref="G15" xr:uid="{1EEB058B-C99D-4A50-90D9-02BD61558761}">
      <formula1>INDIRECT($R$15)</formula1>
    </dataValidation>
    <dataValidation type="list" allowBlank="1" showInputMessage="1" showErrorMessage="1" sqref="E15" xr:uid="{2F794F14-D232-47EA-9420-24E4D0A5A989}">
      <formula1>INDIRECT($Q$15)</formula1>
    </dataValidation>
    <dataValidation type="list" allowBlank="1" showInputMessage="1" showErrorMessage="1" sqref="D15" xr:uid="{E7656796-76D3-4A89-9E80-63D8889DEF67}">
      <formula1>INDIRECT($P$15)</formula1>
    </dataValidation>
    <dataValidation type="list" allowBlank="1" showInputMessage="1" showErrorMessage="1" sqref="H14" xr:uid="{4B5BFAA9-2449-4325-B9DD-6A4171B01147}">
      <formula1>INDIRECT($S$14)</formula1>
    </dataValidation>
    <dataValidation type="list" allowBlank="1" showInputMessage="1" showErrorMessage="1" sqref="G14" xr:uid="{2C1288FA-64FF-4CDA-943D-406C077B5D56}">
      <formula1>INDIRECT($R$14)</formula1>
    </dataValidation>
    <dataValidation type="list" allowBlank="1" showInputMessage="1" showErrorMessage="1" sqref="E14" xr:uid="{82E425F6-7AE2-4DE4-97D6-FC77C1FD7244}">
      <formula1>INDIRECT($Q$14)</formula1>
    </dataValidation>
    <dataValidation type="list" allowBlank="1" showInputMessage="1" showErrorMessage="1" sqref="D14" xr:uid="{91E9DD36-8D36-48B0-8E86-C87A6CE99CD0}">
      <formula1>INDIRECT($P$14)</formula1>
    </dataValidation>
    <dataValidation type="list" allowBlank="1" showInputMessage="1" showErrorMessage="1" sqref="H74" xr:uid="{CB30AF1B-040D-4DE8-86D2-EF045458E1E7}">
      <formula1>INDIRECT($S$74)</formula1>
    </dataValidation>
    <dataValidation type="list" allowBlank="1" showInputMessage="1" showErrorMessage="1" sqref="G74" xr:uid="{FD1F308E-9E7C-4E96-A101-E747F987095B}">
      <formula1>INDIRECT($R$74)</formula1>
    </dataValidation>
    <dataValidation type="list" allowBlank="1" showInputMessage="1" showErrorMessage="1" sqref="E74" xr:uid="{0BF897A3-6944-4BBB-A9F5-6A090594DB09}">
      <formula1>INDIRECT($Q$74)</formula1>
    </dataValidation>
    <dataValidation type="list" allowBlank="1" showInputMessage="1" showErrorMessage="1" sqref="D74" xr:uid="{A0E68BDE-A288-4297-8863-84C6309CF30D}">
      <formula1>INDIRECT($P$74)</formula1>
    </dataValidation>
    <dataValidation type="list" allowBlank="1" showInputMessage="1" showErrorMessage="1" sqref="H73" xr:uid="{A23D382D-AB97-4FD2-B635-B1EADFC30AA3}">
      <formula1>INDIRECT($S$73)</formula1>
    </dataValidation>
    <dataValidation type="list" allowBlank="1" showInputMessage="1" showErrorMessage="1" sqref="G73" xr:uid="{B19E4F76-C470-4478-9932-7554FAE487FB}">
      <formula1>INDIRECT($R$73)</formula1>
    </dataValidation>
    <dataValidation type="list" allowBlank="1" showInputMessage="1" showErrorMessage="1" sqref="E73" xr:uid="{3996FB36-0403-40F4-8E90-C10A34F60775}">
      <formula1>INDIRECT($Q$73)</formula1>
    </dataValidation>
    <dataValidation type="list" allowBlank="1" showInputMessage="1" showErrorMessage="1" sqref="D73" xr:uid="{9D2A3C61-EEF3-4FA7-9387-346C0AF634AC}">
      <formula1>INDIRECT($P$73)</formula1>
    </dataValidation>
    <dataValidation type="list" allowBlank="1" showInputMessage="1" showErrorMessage="1" sqref="H70" xr:uid="{B4D71FF4-C68D-4112-862A-2A177DD8D7F3}">
      <formula1>INDIRECT($S$70)</formula1>
    </dataValidation>
    <dataValidation type="list" allowBlank="1" showInputMessage="1" showErrorMessage="1" sqref="G70" xr:uid="{A33051CE-5E4A-4524-9430-70C796CF7822}">
      <formula1>INDIRECT($R$70)</formula1>
    </dataValidation>
    <dataValidation type="list" allowBlank="1" showInputMessage="1" showErrorMessage="1" sqref="E70" xr:uid="{69B577DB-B022-4EE5-B8CD-BA1FBC112727}">
      <formula1>INDIRECT($Q$70)</formula1>
    </dataValidation>
    <dataValidation type="list" allowBlank="1" showInputMessage="1" showErrorMessage="1" sqref="D70" xr:uid="{E7B7887A-0270-4805-8DAE-A695CF017EE7}">
      <formula1>INDIRECT($P$70)</formula1>
    </dataValidation>
    <dataValidation type="list" allowBlank="1" showInputMessage="1" showErrorMessage="1" sqref="H67" xr:uid="{BB6B4A53-50D7-4C99-A185-BD9254E5CB31}">
      <formula1>INDIRECT($S$67)</formula1>
    </dataValidation>
    <dataValidation type="list" allowBlank="1" showInputMessage="1" showErrorMessage="1" sqref="G67" xr:uid="{A46EE463-DE29-4E75-99A1-4FFD3797BD32}">
      <formula1>INDIRECT($R$67)</formula1>
    </dataValidation>
    <dataValidation type="list" allowBlank="1" showInputMessage="1" showErrorMessage="1" sqref="E67" xr:uid="{8019D98E-C648-48A9-B6EB-2FAE450096A2}">
      <formula1>INDIRECT($Q$67)</formula1>
    </dataValidation>
    <dataValidation type="list" allowBlank="1" showInputMessage="1" showErrorMessage="1" sqref="D67" xr:uid="{7807AB5E-43D2-499F-B18B-E3290A7FB512}">
      <formula1>INDIRECT($P$67)</formula1>
    </dataValidation>
    <dataValidation type="list" allowBlank="1" showInputMessage="1" showErrorMessage="1" sqref="H66" xr:uid="{92AE9250-AFAC-4936-9D35-AADBAF8791E0}">
      <formula1>INDIRECT($S$66)</formula1>
    </dataValidation>
    <dataValidation type="list" allowBlank="1" showInputMessage="1" showErrorMessage="1" sqref="G66" xr:uid="{70D253A5-212E-4D91-AF72-5D9D5A89BD30}">
      <formula1>INDIRECT($R$66)</formula1>
    </dataValidation>
    <dataValidation type="list" allowBlank="1" showInputMessage="1" showErrorMessage="1" sqref="E66" xr:uid="{E5CB36E3-2530-4386-BEFE-75FD74101C3D}">
      <formula1>INDIRECT($Q$66)</formula1>
    </dataValidation>
    <dataValidation type="list" allowBlank="1" showInputMessage="1" showErrorMessage="1" sqref="D66" xr:uid="{0EA29C71-81BE-4886-A0F0-98C2A02DAB85}">
      <formula1>INDIRECT($P$66)</formula1>
    </dataValidation>
    <dataValidation type="list" allowBlank="1" showInputMessage="1" showErrorMessage="1" sqref="H65" xr:uid="{FCE21722-2F94-40F7-9474-6592957103B5}">
      <formula1>INDIRECT($S$65)</formula1>
    </dataValidation>
    <dataValidation type="list" allowBlank="1" showInputMessage="1" showErrorMessage="1" sqref="G65" xr:uid="{4EB8DC67-4352-40DF-A720-AD742B904134}">
      <formula1>INDIRECT($R$65)</formula1>
    </dataValidation>
    <dataValidation type="list" allowBlank="1" showInputMessage="1" showErrorMessage="1" sqref="E65" xr:uid="{692921D1-1E3F-448B-969F-33AD375A3DA0}">
      <formula1>INDIRECT($Q$65)</formula1>
    </dataValidation>
    <dataValidation type="list" allowBlank="1" showInputMessage="1" showErrorMessage="1" sqref="D65" xr:uid="{5D83DBB5-74AE-4491-AAD2-241D5C969951}">
      <formula1>INDIRECT($P$65)</formula1>
    </dataValidation>
    <dataValidation type="list" allowBlank="1" showInputMessage="1" showErrorMessage="1" sqref="H61" xr:uid="{18BC6608-AFAD-443F-B5E5-94590238FB17}">
      <formula1>INDIRECT($S$61)</formula1>
    </dataValidation>
    <dataValidation type="list" allowBlank="1" showInputMessage="1" showErrorMessage="1" sqref="G61" xr:uid="{207D14D2-A500-4717-8F85-266E39E8950D}">
      <formula1>INDIRECT($R$61)</formula1>
    </dataValidation>
    <dataValidation type="list" allowBlank="1" showInputMessage="1" showErrorMessage="1" sqref="E61" xr:uid="{9ED9DF1A-FE35-4696-A67F-FE5532990D0E}">
      <formula1>INDIRECT($Q$61)</formula1>
    </dataValidation>
    <dataValidation type="list" allowBlank="1" showInputMessage="1" showErrorMessage="1" sqref="D61" xr:uid="{2DA0EE92-1197-4B14-A31B-F783F3A0048D}">
      <formula1>INDIRECT($P$61)</formula1>
    </dataValidation>
    <dataValidation type="list" allowBlank="1" showInputMessage="1" showErrorMessage="1" sqref="H60" xr:uid="{2013F2E9-1476-4BB6-9AC7-94014FCBBB21}">
      <formula1>INDIRECT($S$60)</formula1>
    </dataValidation>
    <dataValidation type="list" allowBlank="1" showInputMessage="1" showErrorMessage="1" sqref="G60" xr:uid="{B81D296B-736F-48FB-AFE2-05FF34045FA5}">
      <formula1>INDIRECT($R$60)</formula1>
    </dataValidation>
    <dataValidation type="list" allowBlank="1" showInputMessage="1" showErrorMessage="1" sqref="E60" xr:uid="{FE324E46-F827-4C0B-BB4E-EB44E40B644A}">
      <formula1>INDIRECT($Q$60)</formula1>
    </dataValidation>
    <dataValidation type="list" allowBlank="1" showInputMessage="1" showErrorMessage="1" sqref="D60" xr:uid="{3D9D3245-74AC-4640-988D-003AE8CABFC7}">
      <formula1>INDIRECT($P$60)</formula1>
    </dataValidation>
    <dataValidation type="list" allowBlank="1" showInputMessage="1" showErrorMessage="1" sqref="H57" xr:uid="{722C0343-616D-4335-9A2F-289A04458AC5}">
      <formula1>INDIRECT($S$57)</formula1>
    </dataValidation>
    <dataValidation type="list" allowBlank="1" showInputMessage="1" showErrorMessage="1" sqref="G57" xr:uid="{EFC2B73D-E3DD-41FF-AD2A-B60F91003C79}">
      <formula1>INDIRECT($R$57)</formula1>
    </dataValidation>
    <dataValidation type="list" allowBlank="1" showInputMessage="1" showErrorMessage="1" sqref="E57" xr:uid="{AEB1A175-0900-4B4A-B625-456D47544EAE}">
      <formula1>INDIRECT($Q$57)</formula1>
    </dataValidation>
    <dataValidation type="list" allowBlank="1" showInputMessage="1" showErrorMessage="1" sqref="D57" xr:uid="{63CBF623-3CA2-4481-92BD-30AB091447E0}">
      <formula1>INDIRECT($P$57)</formula1>
    </dataValidation>
    <dataValidation type="list" allowBlank="1" showInputMessage="1" showErrorMessage="1" sqref="H56" xr:uid="{F60887DA-52BC-4335-9515-1CAB6D7F7F1C}">
      <formula1>INDIRECT($S$56)</formula1>
    </dataValidation>
    <dataValidation type="list" allowBlank="1" showInputMessage="1" showErrorMessage="1" sqref="G56" xr:uid="{40580FC4-B73B-49AA-A86E-4CCFBFA1661E}">
      <formula1>INDIRECT($R$56)</formula1>
    </dataValidation>
    <dataValidation type="list" allowBlank="1" showInputMessage="1" showErrorMessage="1" sqref="E56" xr:uid="{93423BD7-A0EA-48D4-A55C-825496528E52}">
      <formula1>INDIRECT($Q$56)</formula1>
    </dataValidation>
    <dataValidation type="list" allowBlank="1" showInputMessage="1" showErrorMessage="1" sqref="D56" xr:uid="{C7F5FA88-73E7-4BC6-BDD2-21D6E4F77034}">
      <formula1>INDIRECT($P$56)</formula1>
    </dataValidation>
    <dataValidation type="list" allowBlank="1" showInputMessage="1" showErrorMessage="1" sqref="H53" xr:uid="{66EA1225-927E-48FF-A41D-DC38EEA5EFDE}">
      <formula1>INDIRECT($S$53)</formula1>
    </dataValidation>
    <dataValidation type="list" allowBlank="1" showInputMessage="1" showErrorMessage="1" sqref="G53" xr:uid="{559BACEC-D203-4355-9943-ACDC1A14315B}">
      <formula1>INDIRECT($R$53)</formula1>
    </dataValidation>
    <dataValidation type="list" allowBlank="1" showInputMessage="1" showErrorMessage="1" sqref="E53" xr:uid="{BF25A9CE-1F3D-4D9D-B3E2-A21DF9FCAB7E}">
      <formula1>INDIRECT($Q$53)</formula1>
    </dataValidation>
    <dataValidation type="list" allowBlank="1" showInputMessage="1" showErrorMessage="1" sqref="D53" xr:uid="{73720B0B-9559-4A1C-BEAC-B58D03F71CD5}">
      <formula1>INDIRECT($P$53)</formula1>
    </dataValidation>
    <dataValidation type="list" allowBlank="1" showInputMessage="1" showErrorMessage="1" sqref="H52" xr:uid="{DC08B922-FBB6-4B93-BDB5-41FC119A6FB7}">
      <formula1>INDIRECT($S$52)</formula1>
    </dataValidation>
    <dataValidation type="list" allowBlank="1" showInputMessage="1" showErrorMessage="1" sqref="G52" xr:uid="{73631C3E-9F21-4308-95EA-D6DF56641F1B}">
      <formula1>INDIRECT($R$52)</formula1>
    </dataValidation>
    <dataValidation type="list" allowBlank="1" showInputMessage="1" showErrorMessage="1" sqref="E52" xr:uid="{0DE8DC20-8BAB-4F9F-A231-7712D45A8CD0}">
      <formula1>INDIRECT($Q$52)</formula1>
    </dataValidation>
    <dataValidation type="list" allowBlank="1" showInputMessage="1" showErrorMessage="1" sqref="D52" xr:uid="{C986598E-2DB5-4CFA-B453-5859AE7FCD74}">
      <formula1>INDIRECT($P$52)</formula1>
    </dataValidation>
    <dataValidation type="list" allowBlank="1" showInputMessage="1" showErrorMessage="1" sqref="H49" xr:uid="{45210908-9CC5-40D8-9CAD-21332AEBA356}">
      <formula1>INDIRECT($S$49)</formula1>
    </dataValidation>
    <dataValidation type="list" allowBlank="1" showInputMessage="1" showErrorMessage="1" sqref="G49" xr:uid="{7FA36E04-B8CE-437A-BBA5-E72D84E16EB1}">
      <formula1>INDIRECT($R$49)</formula1>
    </dataValidation>
    <dataValidation type="list" allowBlank="1" showInputMessage="1" showErrorMessage="1" sqref="E49" xr:uid="{26B9C13A-3072-4323-B886-0B19749AFD69}">
      <formula1>INDIRECT($Q$49)</formula1>
    </dataValidation>
    <dataValidation type="list" allowBlank="1" showInputMessage="1" showErrorMessage="1" sqref="D49" xr:uid="{3A4B05D6-5684-4667-A01C-3FF6FEC10018}">
      <formula1>INDIRECT($P$49)</formula1>
    </dataValidation>
    <dataValidation type="list" allowBlank="1" showInputMessage="1" showErrorMessage="1" sqref="H48" xr:uid="{69D99E40-8B12-4595-ADD8-E69637FDDFEF}">
      <formula1>INDIRECT($S$48)</formula1>
    </dataValidation>
    <dataValidation type="list" allowBlank="1" showInputMessage="1" showErrorMessage="1" sqref="G48" xr:uid="{EF2EBDED-47D2-4201-8788-3255AA5AD3C2}">
      <formula1>INDIRECT($R$48)</formula1>
    </dataValidation>
    <dataValidation type="list" allowBlank="1" showInputMessage="1" showErrorMessage="1" sqref="E48" xr:uid="{60697036-9AC8-4B6A-9A80-2D3CD2DF49A0}">
      <formula1>INDIRECT($Q$48)</formula1>
    </dataValidation>
    <dataValidation type="list" allowBlank="1" showInputMessage="1" showErrorMessage="1" sqref="D48" xr:uid="{F2D548FA-AEFD-4C9C-B0A4-E9CAE6BF1479}">
      <formula1>INDIRECT($P$48)</formula1>
    </dataValidation>
    <dataValidation type="list" allowBlank="1" showInputMessage="1" showErrorMessage="1" sqref="H47" xr:uid="{FAC688B4-D2E6-4452-BEAD-570C23D51729}">
      <formula1>INDIRECT($S$47)</formula1>
    </dataValidation>
    <dataValidation type="list" allowBlank="1" showInputMessage="1" showErrorMessage="1" sqref="G47" xr:uid="{096E3E9A-41DF-46E9-AD2D-53523EBCDAB4}">
      <formula1>INDIRECT($R$47)</formula1>
    </dataValidation>
    <dataValidation type="list" allowBlank="1" showInputMessage="1" showErrorMessage="1" sqref="E47" xr:uid="{D6D55179-4D90-434F-AFD8-FE17B844ED03}">
      <formula1>INDIRECT($Q$47)</formula1>
    </dataValidation>
    <dataValidation type="list" allowBlank="1" showInputMessage="1" showErrorMessage="1" sqref="D47" xr:uid="{BE79C852-8B47-4C1C-9083-768D0A93164C}">
      <formula1>INDIRECT($P$47)</formula1>
    </dataValidation>
    <dataValidation type="list" allowBlank="1" showInputMessage="1" showErrorMessage="1" sqref="H44" xr:uid="{0D5109FF-DF5C-494D-98CF-9368BF139BB2}">
      <formula1>INDIRECT($S$44)</formula1>
    </dataValidation>
    <dataValidation type="list" allowBlank="1" showInputMessage="1" showErrorMessage="1" sqref="G44" xr:uid="{DF4EAA82-E076-4BBD-82D9-136105624C07}">
      <formula1>INDIRECT($R$44)</formula1>
    </dataValidation>
    <dataValidation type="list" allowBlank="1" showInputMessage="1" showErrorMessage="1" sqref="E44" xr:uid="{B8253A5C-85C2-4F63-B2E8-58B12F80F17F}">
      <formula1>INDIRECT($Q$44)</formula1>
    </dataValidation>
    <dataValidation type="list" allowBlank="1" showInputMessage="1" showErrorMessage="1" sqref="D44" xr:uid="{18F380B8-7633-42D1-AC20-B68EBD476B3D}">
      <formula1>INDIRECT($P$44)</formula1>
    </dataValidation>
    <dataValidation type="list" allowBlank="1" showInputMessage="1" showErrorMessage="1" sqref="H43" xr:uid="{8987F599-ED50-4F62-84A7-18584D3E5AB5}">
      <formula1>INDIRECT($S$43)</formula1>
    </dataValidation>
    <dataValidation type="list" allowBlank="1" showInputMessage="1" showErrorMessage="1" sqref="G43" xr:uid="{BBA879C7-2A1D-4B2C-8652-EDBDE3D8CFE5}">
      <formula1>INDIRECT($R$43)</formula1>
    </dataValidation>
    <dataValidation type="list" allowBlank="1" showInputMessage="1" showErrorMessage="1" sqref="E43" xr:uid="{63AE44A8-CC49-4535-A19C-9EAF10F8A708}">
      <formula1>INDIRECT($Q$43)</formula1>
    </dataValidation>
    <dataValidation type="list" allowBlank="1" showInputMessage="1" showErrorMessage="1" sqref="D43" xr:uid="{EEFAEB62-FDBC-411E-BA53-E023A34ECDE9}">
      <formula1>INDIRECT($P$43)</formula1>
    </dataValidation>
    <dataValidation type="list" allowBlank="1" showInputMessage="1" showErrorMessage="1" sqref="H40" xr:uid="{D84F8972-6B3F-4F63-93E1-F4E467F4246F}">
      <formula1>INDIRECT($S$40)</formula1>
    </dataValidation>
    <dataValidation type="list" allowBlank="1" showInputMessage="1" showErrorMessage="1" sqref="G40" xr:uid="{0FDFE08E-C694-4A77-AACF-6B8CF4590A18}">
      <formula1>INDIRECT($R$40)</formula1>
    </dataValidation>
    <dataValidation type="list" allowBlank="1" showInputMessage="1" showErrorMessage="1" sqref="E40" xr:uid="{ECBF037B-396D-4007-8E01-F001705704CA}">
      <formula1>INDIRECT($Q$40)</formula1>
    </dataValidation>
    <dataValidation type="list" allowBlank="1" showInputMessage="1" showErrorMessage="1" sqref="D40" xr:uid="{7C9B2623-3BD0-46F3-8AC4-C2EDD2369544}">
      <formula1>INDIRECT($P$40)</formula1>
    </dataValidation>
    <dataValidation type="list" allowBlank="1" showInputMessage="1" showErrorMessage="1" sqref="H39" xr:uid="{A4A31BE0-E840-4C45-BDE2-28F542AA243E}">
      <formula1>INDIRECT($S$39)</formula1>
    </dataValidation>
    <dataValidation type="list" allowBlank="1" showInputMessage="1" showErrorMessage="1" sqref="G39" xr:uid="{B7FDE674-0D9F-42B5-BA14-9603A46CC2F6}">
      <formula1>INDIRECT($R$39)</formula1>
    </dataValidation>
    <dataValidation type="list" allowBlank="1" showInputMessage="1" showErrorMessage="1" sqref="E39" xr:uid="{BA4082B3-8E74-42AC-9EE0-9B06FF7470A4}">
      <formula1>INDIRECT($Q$39)</formula1>
    </dataValidation>
    <dataValidation type="list" allowBlank="1" showInputMessage="1" showErrorMessage="1" sqref="D39" xr:uid="{32867D2C-D4F9-4861-A1CA-10945E2E4CA3}">
      <formula1>INDIRECT($P$39)</formula1>
    </dataValidation>
    <dataValidation type="list" allowBlank="1" showInputMessage="1" showErrorMessage="1" sqref="H38" xr:uid="{02B78845-9912-4C68-A133-81BB54C0FE78}">
      <formula1>INDIRECT($S$38)</formula1>
    </dataValidation>
    <dataValidation type="list" allowBlank="1" showInputMessage="1" showErrorMessage="1" sqref="G38" xr:uid="{F892DE04-6781-4003-8B4F-0A565A30863B}">
      <formula1>INDIRECT($R$38)</formula1>
    </dataValidation>
    <dataValidation type="list" allowBlank="1" showInputMessage="1" showErrorMessage="1" sqref="E38" xr:uid="{87DAEFC2-A58A-46DB-9912-08E89106B01C}">
      <formula1>INDIRECT($Q$38)</formula1>
    </dataValidation>
    <dataValidation type="list" allowBlank="1" showInputMessage="1" showErrorMessage="1" sqref="D38" xr:uid="{1A7500C1-D88B-42E4-B3D0-20C243C199FA}">
      <formula1>INDIRECT($P$38)</formula1>
    </dataValidation>
    <dataValidation type="list" allowBlank="1" showInputMessage="1" showErrorMessage="1" sqref="H35" xr:uid="{2B126986-BF9B-48A2-A906-D6F757A81116}">
      <formula1>INDIRECT($S$35)</formula1>
    </dataValidation>
    <dataValidation type="list" allowBlank="1" showInputMessage="1" showErrorMessage="1" sqref="G35" xr:uid="{5BD831CD-7524-48A7-983F-1445D3C1D187}">
      <formula1>INDIRECT($R$35)</formula1>
    </dataValidation>
    <dataValidation type="list" allowBlank="1" showInputMessage="1" showErrorMessage="1" sqref="E35" xr:uid="{27D66070-D144-490C-AFC6-347B1C930A3F}">
      <formula1>INDIRECT($Q$35)</formula1>
    </dataValidation>
    <dataValidation type="list" allowBlank="1" showInputMessage="1" showErrorMessage="1" sqref="D35" xr:uid="{CC3007B2-13F0-42F2-8708-24CA837F1578}">
      <formula1>INDIRECT($P$35)</formula1>
    </dataValidation>
    <dataValidation type="list" allowBlank="1" showInputMessage="1" showErrorMessage="1" sqref="H34" xr:uid="{691F693F-0005-49EC-82AB-1D0B31E8313B}">
      <formula1>INDIRECT($S$34)</formula1>
    </dataValidation>
    <dataValidation type="list" allowBlank="1" showInputMessage="1" showErrorMessage="1" sqref="G34" xr:uid="{E86A590B-25DF-4311-91A8-892B720A9331}">
      <formula1>INDIRECT($R$34)</formula1>
    </dataValidation>
    <dataValidation type="list" allowBlank="1" showInputMessage="1" showErrorMessage="1" sqref="E34" xr:uid="{8DDD613D-AF8B-4FE2-9499-49FF0BB70D87}">
      <formula1>INDIRECT($Q$34)</formula1>
    </dataValidation>
    <dataValidation type="list" allowBlank="1" showInputMessage="1" showErrorMessage="1" sqref="D34" xr:uid="{27D3C97B-01F1-42DA-80EA-667B1AFD2242}">
      <formula1>INDIRECT($P$34)</formula1>
    </dataValidation>
    <dataValidation type="list" allowBlank="1" showInputMessage="1" showErrorMessage="1" sqref="H33" xr:uid="{13917210-6602-4384-AC2D-4594D4BA4E0A}">
      <formula1>INDIRECT($S$33)</formula1>
    </dataValidation>
    <dataValidation type="list" allowBlank="1" showInputMessage="1" showErrorMessage="1" sqref="G33" xr:uid="{0208B213-9F21-47DD-AA7F-0C49AB0088DA}">
      <formula1>INDIRECT($R$33)</formula1>
    </dataValidation>
    <dataValidation type="list" allowBlank="1" showInputMessage="1" showErrorMessage="1" sqref="E33" xr:uid="{6429F0DB-6B14-49E0-8AC8-D46CC69B09AF}">
      <formula1>INDIRECT($Q$33)</formula1>
    </dataValidation>
    <dataValidation type="list" allowBlank="1" showInputMessage="1" showErrorMessage="1" sqref="D33" xr:uid="{A726A463-5660-4114-9E85-5C72936288B7}">
      <formula1>INDIRECT($P$33)</formula1>
    </dataValidation>
    <dataValidation type="list" allowBlank="1" showInputMessage="1" showErrorMessage="1" sqref="H32" xr:uid="{7D850E7D-2E6A-4795-8B11-60F0E10FB056}">
      <formula1>INDIRECT($S$32)</formula1>
    </dataValidation>
    <dataValidation type="list" allowBlank="1" showInputMessage="1" showErrorMessage="1" sqref="G32" xr:uid="{4B90207C-B83D-4A00-9A1A-8A76D32203D1}">
      <formula1>INDIRECT($R$32)</formula1>
    </dataValidation>
    <dataValidation type="list" allowBlank="1" showInputMessage="1" showErrorMessage="1" sqref="E32" xr:uid="{D8147F01-88B4-481C-8FA8-2965C8694E98}">
      <formula1>INDIRECT($Q$32)</formula1>
    </dataValidation>
    <dataValidation type="list" allowBlank="1" showInputMessage="1" showErrorMessage="1" sqref="D32" xr:uid="{0F4DAAC9-427C-4775-8148-6603DA280F61}">
      <formula1>INDIRECT($P$32)</formula1>
    </dataValidation>
    <dataValidation type="list" allowBlank="1" showInputMessage="1" showErrorMessage="1" sqref="H31" xr:uid="{3FD42F03-A70D-4B12-846F-C89E7F2C593B}">
      <formula1>INDIRECT($S$31)</formula1>
    </dataValidation>
    <dataValidation type="list" allowBlank="1" showInputMessage="1" showErrorMessage="1" sqref="G31" xr:uid="{A25D281B-78AF-42E5-8288-438EA47FACAF}">
      <formula1>INDIRECT($R$31)</formula1>
    </dataValidation>
    <dataValidation type="list" allowBlank="1" showInputMessage="1" showErrorMessage="1" sqref="E31" xr:uid="{A662A90C-D6F7-423D-8A28-84C3DE4979ED}">
      <formula1>INDIRECT($Q$31)</formula1>
    </dataValidation>
    <dataValidation type="list" allowBlank="1" showInputMessage="1" showErrorMessage="1" sqref="D31" xr:uid="{CE1B5AAD-6949-4FF3-B264-7AB766E08487}">
      <formula1>INDIRECT($P$31)</formula1>
    </dataValidation>
    <dataValidation type="list" allowBlank="1" showInputMessage="1" showErrorMessage="1" sqref="H30" xr:uid="{EEDD9B6C-6F2A-44C6-9F86-2CE00B531973}">
      <formula1>INDIRECT($S$30)</formula1>
    </dataValidation>
    <dataValidation type="list" allowBlank="1" showInputMessage="1" showErrorMessage="1" sqref="G30" xr:uid="{2DE522E6-459F-47A0-B646-E8CCBE4F4723}">
      <formula1>INDIRECT($R$30)</formula1>
    </dataValidation>
    <dataValidation type="list" allowBlank="1" showInputMessage="1" showErrorMessage="1" sqref="E30" xr:uid="{89FC6761-009E-40E2-A068-F5C82930224D}">
      <formula1>INDIRECT($Q$30)</formula1>
    </dataValidation>
    <dataValidation type="list" allowBlank="1" showInputMessage="1" showErrorMessage="1" sqref="D30" xr:uid="{9A437777-3DE3-4CDD-A906-E45D1534706B}">
      <formula1>INDIRECT($P$30)</formula1>
    </dataValidation>
    <dataValidation type="list" allowBlank="1" showInputMessage="1" showErrorMessage="1" sqref="H29" xr:uid="{59E87D0B-7216-4C10-AA7D-65BE8F470E81}">
      <formula1>INDIRECT($S$29)</formula1>
    </dataValidation>
    <dataValidation type="list" allowBlank="1" showInputMessage="1" showErrorMessage="1" sqref="G29" xr:uid="{CDF93864-165C-4469-84A1-B5165EA1A151}">
      <formula1>INDIRECT($R$29)</formula1>
    </dataValidation>
    <dataValidation type="list" allowBlank="1" showInputMessage="1" showErrorMessage="1" sqref="E29" xr:uid="{AABC5DCD-B026-441F-88CE-71CBA0014507}">
      <formula1>INDIRECT($Q$29)</formula1>
    </dataValidation>
    <dataValidation type="list" allowBlank="1" showInputMessage="1" showErrorMessage="1" sqref="D29" xr:uid="{B3BE595E-5F9C-48CE-A057-4EB3835E907F}">
      <formula1>INDIRECT($P$29)</formula1>
    </dataValidation>
    <dataValidation type="list" allowBlank="1" showInputMessage="1" showErrorMessage="1" sqref="H26" xr:uid="{2826119F-4899-4F9F-A4AF-95B9C535824D}">
      <formula1>INDIRECT($S$26)</formula1>
    </dataValidation>
    <dataValidation type="list" allowBlank="1" showInputMessage="1" showErrorMessage="1" sqref="G26" xr:uid="{7D1D22D0-0E67-49E3-95D0-1B208FB7B49F}">
      <formula1>INDIRECT($R$26)</formula1>
    </dataValidation>
    <dataValidation type="list" allowBlank="1" showInputMessage="1" showErrorMessage="1" sqref="E26" xr:uid="{B6DF18F8-CAFC-458D-9D6A-76AD824206FD}">
      <formula1>INDIRECT($Q$26)</formula1>
    </dataValidation>
    <dataValidation type="list" allowBlank="1" showInputMessage="1" showErrorMessage="1" sqref="D26" xr:uid="{32516FF9-B72A-4989-8B41-1125CA64F69C}">
      <formula1>INDIRECT($P$26)</formula1>
    </dataValidation>
    <dataValidation type="list" allowBlank="1" showInputMessage="1" showErrorMessage="1" sqref="H25" xr:uid="{35000882-3113-4F48-9140-17BEAC394BE2}">
      <formula1>INDIRECT($S$25)</formula1>
    </dataValidation>
    <dataValidation type="list" allowBlank="1" showInputMessage="1" showErrorMessage="1" sqref="G25" xr:uid="{1B517259-1C8A-4DBC-8917-2DB15EBE371D}">
      <formula1>INDIRECT($R$25)</formula1>
    </dataValidation>
    <dataValidation type="list" allowBlank="1" showInputMessage="1" showErrorMessage="1" sqref="E25" xr:uid="{1671D017-6034-4B2E-8C73-E3F78D1FBC27}">
      <formula1>INDIRECT($Q$25)</formula1>
    </dataValidation>
    <dataValidation type="list" allowBlank="1" showInputMessage="1" showErrorMessage="1" sqref="D25" xr:uid="{99E7EEEC-B95D-4F05-9749-80C5BE1DB349}">
      <formula1>INDIRECT($P$25)</formula1>
    </dataValidation>
    <dataValidation type="list" allowBlank="1" showInputMessage="1" showErrorMessage="1" sqref="H24" xr:uid="{314F1DF5-4F01-494E-9B9A-2A2EF392D08F}">
      <formula1>INDIRECT($S$24)</formula1>
    </dataValidation>
    <dataValidation type="list" allowBlank="1" showInputMessage="1" showErrorMessage="1" sqref="G24" xr:uid="{33C426D7-7466-4FE9-A6FF-EC3507A39E7E}">
      <formula1>INDIRECT($R$24)</formula1>
    </dataValidation>
    <dataValidation type="list" allowBlank="1" showInputMessage="1" showErrorMessage="1" sqref="E24" xr:uid="{70149055-2404-42AB-A5C5-C3B7E70ACAB0}">
      <formula1>INDIRECT($Q$24)</formula1>
    </dataValidation>
    <dataValidation type="list" allowBlank="1" showInputMessage="1" showErrorMessage="1" sqref="D24" xr:uid="{479ED1C8-ABA5-468F-A0BC-52E34C7C2CE7}">
      <formula1>INDIRECT($P$24)</formula1>
    </dataValidation>
    <dataValidation type="list" allowBlank="1" showInputMessage="1" showErrorMessage="1" sqref="H23" xr:uid="{A8601628-E85C-4221-A495-3227E1BD7D67}">
      <formula1>INDIRECT($S$23)</formula1>
    </dataValidation>
    <dataValidation type="list" allowBlank="1" showInputMessage="1" showErrorMessage="1" sqref="G23" xr:uid="{1B30E713-64CF-4B44-B7E8-B5100503BC70}">
      <formula1>INDIRECT($R$23)</formula1>
    </dataValidation>
    <dataValidation type="list" allowBlank="1" showInputMessage="1" showErrorMessage="1" sqref="E23" xr:uid="{AFFFD4B5-2CD1-41B2-9020-A282A8B864DF}">
      <formula1>INDIRECT($Q$23)</formula1>
    </dataValidation>
    <dataValidation type="list" allowBlank="1" showInputMessage="1" showErrorMessage="1" sqref="D23" xr:uid="{5F0DD920-F5D8-4CAD-94D1-13C1C7CB8A07}">
      <formula1>INDIRECT($P$23)</formula1>
    </dataValidation>
    <dataValidation type="list" allowBlank="1" showInputMessage="1" showErrorMessage="1" sqref="H22" xr:uid="{ACCA0C81-E0C5-4FC5-A438-D84247CE840A}">
      <formula1>INDIRECT($S$22)</formula1>
    </dataValidation>
    <dataValidation type="list" allowBlank="1" showInputMessage="1" showErrorMessage="1" sqref="G22" xr:uid="{4551B8B2-490D-477D-AF8E-C9CCD4B9B541}">
      <formula1>INDIRECT($R$22)</formula1>
    </dataValidation>
    <dataValidation type="list" allowBlank="1" showInputMessage="1" showErrorMessage="1" sqref="E22" xr:uid="{CD838920-E059-4AF3-A81F-48A5B05B0A7C}">
      <formula1>INDIRECT($Q$22)</formula1>
    </dataValidation>
    <dataValidation type="list" allowBlank="1" showInputMessage="1" showErrorMessage="1" sqref="D22" xr:uid="{C22DA0F1-9716-4B1B-AB11-A940F198E31B}">
      <formula1>INDIRECT($P$22)</formula1>
    </dataValidation>
    <dataValidation type="list" allowBlank="1" showInputMessage="1" showErrorMessage="1" sqref="H21" xr:uid="{3EDF84C4-9D34-442B-A20E-8E5E2C06CAC3}">
      <formula1>INDIRECT($S$21)</formula1>
    </dataValidation>
    <dataValidation type="list" allowBlank="1" showInputMessage="1" showErrorMessage="1" sqref="G21" xr:uid="{296966CB-2DD2-4CF7-8575-BED805986AFC}">
      <formula1>INDIRECT($R$21)</formula1>
    </dataValidation>
    <dataValidation type="list" allowBlank="1" showInputMessage="1" showErrorMessage="1" sqref="E21" xr:uid="{29760929-3535-4F2C-974A-6E9EC53E940E}">
      <formula1>INDIRECT($Q$21)</formula1>
    </dataValidation>
    <dataValidation type="list" allowBlank="1" showInputMessage="1" showErrorMessage="1" sqref="D21" xr:uid="{F6C0828A-3731-4381-90F0-3C13B7A2AC5C}">
      <formula1>INDIRECT($P$21)</formula1>
    </dataValidation>
    <dataValidation type="textLength" allowBlank="1" showInputMessage="1" showErrorMessage="1" sqref="G5" xr:uid="{0FD8D841-21DA-42D3-A69B-5BE624834518}">
      <formula1>0</formula1>
      <formula2>0</formula2>
    </dataValidation>
    <dataValidation type="whole" allowBlank="1" showInputMessage="1" showErrorMessage="1" errorTitle="Chiffre uniquement" error="Saisir une valeur en chiffre/nombre (pas de texte)" sqref="G4 G6" xr:uid="{F056B339-DBEF-4B6E-AFB5-B67C7C40CEBC}">
      <formula1>0</formula1>
      <formula2>100</formula2>
    </dataValidation>
    <dataValidation type="list" allowBlank="1" showInputMessage="1" showErrorMessage="1" sqref="H13" xr:uid="{77D98ADB-2158-4D24-9B1F-50D8BAE75188}">
      <formula1>INDIRECT($S$13)</formula1>
    </dataValidation>
    <dataValidation type="list" allowBlank="1" showInputMessage="1" showErrorMessage="1" sqref="G13" xr:uid="{507AAC07-595A-45A1-BC34-03379DBA02C4}">
      <formula1>INDIRECT($R$13)</formula1>
    </dataValidation>
    <dataValidation type="list" allowBlank="1" showInputMessage="1" showErrorMessage="1" sqref="E13" xr:uid="{A2582AF4-998E-4B42-A781-F7CAD0542AB6}">
      <formula1>INDIRECT($Q$13)</formula1>
    </dataValidation>
    <dataValidation type="list" allowBlank="1" showInputMessage="1" showErrorMessage="1" sqref="D13" xr:uid="{EB072FAD-273E-4F31-AF37-39C67EAD42A9}">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97CB15D1-D99B-4FA8-97F6-57ED5C93C4E5}">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25BC494-3769-4ABD-A909-33ED8788CB1E}">
          <x14:formula1>
            <xm:f>'Menu conditionnel'!$A$14:$A$17</xm:f>
          </x14:formula1>
          <xm:sqref>D84:D89 D92 D95:D96 D99 D102:D103 D106:D109 D112 D115 D118:D120</xm:sqref>
        </x14:dataValidation>
        <x14:dataValidation type="list" allowBlank="1" showInputMessage="1" showErrorMessage="1" xr:uid="{B033ECE2-C512-44F0-88A5-3FE97EA0ACE1}">
          <x14:formula1>
            <xm:f>'Menu déroulant'!$E$2:$E$11</xm:f>
          </x14:formula1>
          <xm:sqref>C4</xm:sqref>
        </x14:dataValidation>
        <x14:dataValidation type="list" allowBlank="1" showInputMessage="1" showErrorMessage="1" xr:uid="{C862BEFB-0E2E-4239-B142-2E154EE94D6D}">
          <x14:formula1>
            <xm:f>'Menu déroulant'!$D$2:$D$3</xm:f>
          </x14:formula1>
          <xm:sqref>C6</xm:sqref>
        </x14:dataValidation>
        <x14:dataValidation type="list" allowBlank="1" showInputMessage="1" showErrorMessage="1" xr:uid="{DBD13AB6-196C-4F28-8879-8B3B35D65027}">
          <x14:formula1>
            <xm:f>'Menu déroulant'!$F$2:$F$5</xm:f>
          </x14:formula1>
          <xm:sqref>C60:C61 C56:C57 C43:C44 C21:C26 C29:C35 C47:C49 C52:C53 C65:C67 C70 C38:C40 C13:C18 C73:C74</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F888A7-105E-4FCC-8FA1-DF6849FC41E1}">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1071</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N°18</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56Gv4ScpbMqILBJ4VQgBtkL+6C1nM+/HH2EVCDMrjlOdXRlMVbqda7oLkto+qQlR+cPAE0XdlLAcdcuOvnrMcQ==" saltValue="SBhENbmW6TKgzEzFvvAjnQ=="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5335" priority="176" operator="equal">
      <formula>"NON"</formula>
    </cfRule>
    <cfRule type="cellIs" dxfId="5334" priority="177" operator="equal">
      <formula>"OUI"</formula>
    </cfRule>
    <cfRule type="cellIs" dxfId="5333" priority="174" operator="equal">
      <formula>"Non concerné"</formula>
    </cfRule>
    <cfRule type="cellIs" dxfId="5332" priority="175" operator="equal">
      <formula>"Ne sait pas"</formula>
    </cfRule>
  </conditionalFormatting>
  <conditionalFormatting sqref="C29:C35">
    <cfRule type="cellIs" dxfId="5331" priority="165" operator="equal">
      <formula>"OUI"</formula>
    </cfRule>
    <cfRule type="cellIs" dxfId="5330" priority="164" operator="equal">
      <formula>"NON"</formula>
    </cfRule>
    <cfRule type="cellIs" dxfId="5329" priority="163" operator="equal">
      <formula>"Ne sait pas"</formula>
    </cfRule>
    <cfRule type="cellIs" dxfId="5328" priority="162" operator="equal">
      <formula>"Non concerné"</formula>
    </cfRule>
  </conditionalFormatting>
  <conditionalFormatting sqref="C38:C40">
    <cfRule type="cellIs" dxfId="5327" priority="156" operator="equal">
      <formula>"OUI"</formula>
    </cfRule>
    <cfRule type="cellIs" dxfId="5326" priority="154" operator="equal">
      <formula>"Ne sait pas"</formula>
    </cfRule>
    <cfRule type="cellIs" dxfId="5325" priority="153" operator="equal">
      <formula>"Non concerné"</formula>
    </cfRule>
    <cfRule type="cellIs" dxfId="5324" priority="155" operator="equal">
      <formula>"NON"</formula>
    </cfRule>
  </conditionalFormatting>
  <conditionalFormatting sqref="C43:C44">
    <cfRule type="cellIs" dxfId="5323" priority="149" operator="equal">
      <formula>"OUI"</formula>
    </cfRule>
    <cfRule type="cellIs" dxfId="5322" priority="148" operator="equal">
      <formula>"NON"</formula>
    </cfRule>
    <cfRule type="cellIs" dxfId="5321" priority="147" operator="equal">
      <formula>"Ne sait pas"</formula>
    </cfRule>
    <cfRule type="cellIs" dxfId="5320" priority="146" operator="equal">
      <formula>"Non concerné"</formula>
    </cfRule>
  </conditionalFormatting>
  <conditionalFormatting sqref="C47:C49">
    <cfRule type="cellIs" dxfId="5319" priority="140" operator="equal">
      <formula>"NON"</formula>
    </cfRule>
    <cfRule type="cellIs" dxfId="5318" priority="141" operator="equal">
      <formula>"OUI"</formula>
    </cfRule>
    <cfRule type="cellIs" dxfId="5317" priority="139" operator="equal">
      <formula>"Ne sait pas"</formula>
    </cfRule>
    <cfRule type="cellIs" dxfId="5316" priority="138" operator="equal">
      <formula>"Non concerné"</formula>
    </cfRule>
  </conditionalFormatting>
  <conditionalFormatting sqref="C52:C53">
    <cfRule type="cellIs" dxfId="5315" priority="132" operator="equal">
      <formula>"NON"</formula>
    </cfRule>
    <cfRule type="cellIs" dxfId="5314" priority="131" operator="equal">
      <formula>"Ne sait pas"</formula>
    </cfRule>
    <cfRule type="cellIs" dxfId="5313" priority="130" operator="equal">
      <formula>"Non concerné"</formula>
    </cfRule>
    <cfRule type="cellIs" dxfId="5312" priority="133" operator="equal">
      <formula>"OUI"</formula>
    </cfRule>
  </conditionalFormatting>
  <conditionalFormatting sqref="C56:C57">
    <cfRule type="cellIs" dxfId="5311" priority="125" operator="equal">
      <formula>"OUI"</formula>
    </cfRule>
    <cfRule type="cellIs" dxfId="5310" priority="124" operator="equal">
      <formula>"NON"</formula>
    </cfRule>
    <cfRule type="cellIs" dxfId="5309" priority="123" operator="equal">
      <formula>"Ne sait pas"</formula>
    </cfRule>
    <cfRule type="cellIs" dxfId="5308" priority="122" operator="equal">
      <formula>"Non concerné"</formula>
    </cfRule>
  </conditionalFormatting>
  <conditionalFormatting sqref="C60:C61">
    <cfRule type="cellIs" dxfId="5307" priority="114" operator="equal">
      <formula>"Non concerné"</formula>
    </cfRule>
    <cfRule type="cellIs" dxfId="5306" priority="115" operator="equal">
      <formula>"Ne sait pas"</formula>
    </cfRule>
    <cfRule type="cellIs" dxfId="5305" priority="116" operator="equal">
      <formula>"NON"</formula>
    </cfRule>
    <cfRule type="cellIs" dxfId="5304" priority="117" operator="equal">
      <formula>"OUI"</formula>
    </cfRule>
  </conditionalFormatting>
  <conditionalFormatting sqref="C65:C67">
    <cfRule type="cellIs" dxfId="5303" priority="107" operator="equal">
      <formula>"Ne sait pas"</formula>
    </cfRule>
    <cfRule type="cellIs" dxfId="5302" priority="106" operator="equal">
      <formula>"Non concerné"</formula>
    </cfRule>
    <cfRule type="cellIs" dxfId="5301" priority="109" operator="equal">
      <formula>"OUI"</formula>
    </cfRule>
    <cfRule type="cellIs" dxfId="5300" priority="108" operator="equal">
      <formula>"NON"</formula>
    </cfRule>
  </conditionalFormatting>
  <conditionalFormatting sqref="C70">
    <cfRule type="cellIs" dxfId="5299" priority="101" operator="equal">
      <formula>"OUI"</formula>
    </cfRule>
    <cfRule type="cellIs" dxfId="5298" priority="100" operator="equal">
      <formula>"NON"</formula>
    </cfRule>
    <cfRule type="cellIs" dxfId="5297" priority="99" operator="equal">
      <formula>"Ne sait pas"</formula>
    </cfRule>
    <cfRule type="cellIs" dxfId="5296" priority="98" operator="equal">
      <formula>"Non concerné"</formula>
    </cfRule>
  </conditionalFormatting>
  <conditionalFormatting sqref="C73:C74">
    <cfRule type="cellIs" dxfId="5295" priority="92" operator="equal">
      <formula>"NON"</formula>
    </cfRule>
    <cfRule type="cellIs" dxfId="5294" priority="91" operator="equal">
      <formula>"Ne sait pas"</formula>
    </cfRule>
    <cfRule type="cellIs" dxfId="5293" priority="93" operator="equal">
      <formula>"OUI"</formula>
    </cfRule>
    <cfRule type="cellIs" dxfId="5292" priority="90" operator="equal">
      <formula>"Non concerné"</formula>
    </cfRule>
  </conditionalFormatting>
  <conditionalFormatting sqref="D84:D89">
    <cfRule type="cellIs" dxfId="5291" priority="79" operator="equal">
      <formula>"Non concerné"</formula>
    </cfRule>
    <cfRule type="cellIs" dxfId="5290" priority="80" operator="equal">
      <formula>"Ne sait pas"</formula>
    </cfRule>
    <cfRule type="cellIs" dxfId="5289" priority="81" operator="equal">
      <formula>"NON"</formula>
    </cfRule>
    <cfRule type="cellIs" dxfId="5288" priority="82" operator="equal">
      <formula>"OUI"</formula>
    </cfRule>
  </conditionalFormatting>
  <conditionalFormatting sqref="D92">
    <cfRule type="cellIs" dxfId="5287" priority="75" operator="equal">
      <formula>"Non concerné"</formula>
    </cfRule>
    <cfRule type="cellIs" dxfId="5286" priority="77" operator="equal">
      <formula>"NON"</formula>
    </cfRule>
    <cfRule type="cellIs" dxfId="5285" priority="76" operator="equal">
      <formula>"Ne sait pas"</formula>
    </cfRule>
    <cfRule type="cellIs" dxfId="5284" priority="78" operator="equal">
      <formula>"OUI"</formula>
    </cfRule>
  </conditionalFormatting>
  <conditionalFormatting sqref="D95:D96">
    <cfRule type="cellIs" dxfId="5283" priority="72" operator="equal">
      <formula>"Ne sait pas"</formula>
    </cfRule>
    <cfRule type="cellIs" dxfId="5282" priority="74" operator="equal">
      <formula>"OUI"</formula>
    </cfRule>
    <cfRule type="cellIs" dxfId="5281" priority="73" operator="equal">
      <formula>"NON"</formula>
    </cfRule>
    <cfRule type="cellIs" dxfId="5280" priority="71" operator="equal">
      <formula>"Non concerné"</formula>
    </cfRule>
  </conditionalFormatting>
  <conditionalFormatting sqref="D99">
    <cfRule type="cellIs" dxfId="5279" priority="70" operator="equal">
      <formula>"OUI"</formula>
    </cfRule>
    <cfRule type="cellIs" dxfId="5278" priority="69" operator="equal">
      <formula>"NON"</formula>
    </cfRule>
    <cfRule type="cellIs" dxfId="5277" priority="68" operator="equal">
      <formula>"Ne sait pas"</formula>
    </cfRule>
    <cfRule type="cellIs" dxfId="5276" priority="67" operator="equal">
      <formula>"Non concerné"</formula>
    </cfRule>
  </conditionalFormatting>
  <conditionalFormatting sqref="D102:D103">
    <cfRule type="cellIs" dxfId="5275" priority="65" operator="equal">
      <formula>"NON"</formula>
    </cfRule>
    <cfRule type="cellIs" dxfId="5274" priority="66" operator="equal">
      <formula>"OUI"</formula>
    </cfRule>
    <cfRule type="cellIs" dxfId="5273" priority="63" operator="equal">
      <formula>"Non concerné"</formula>
    </cfRule>
    <cfRule type="cellIs" dxfId="5272" priority="64" operator="equal">
      <formula>"Ne sait pas"</formula>
    </cfRule>
  </conditionalFormatting>
  <conditionalFormatting sqref="D106:D109">
    <cfRule type="cellIs" dxfId="5271" priority="59" operator="equal">
      <formula>"Non concerné"</formula>
    </cfRule>
    <cfRule type="cellIs" dxfId="5270" priority="60" operator="equal">
      <formula>"Ne sait pas"</formula>
    </cfRule>
    <cfRule type="cellIs" dxfId="5269" priority="61" operator="equal">
      <formula>"NON"</formula>
    </cfRule>
    <cfRule type="cellIs" dxfId="5268" priority="62" operator="equal">
      <formula>"OUI"</formula>
    </cfRule>
  </conditionalFormatting>
  <conditionalFormatting sqref="D112">
    <cfRule type="cellIs" dxfId="5267" priority="58" operator="equal">
      <formula>"OUI"</formula>
    </cfRule>
    <cfRule type="cellIs" dxfId="5266" priority="57" operator="equal">
      <formula>"NON"</formula>
    </cfRule>
    <cfRule type="cellIs" dxfId="5265" priority="56" operator="equal">
      <formula>"Ne sait pas"</formula>
    </cfRule>
    <cfRule type="cellIs" dxfId="5264" priority="55" operator="equal">
      <formula>"Non concerné"</formula>
    </cfRule>
  </conditionalFormatting>
  <conditionalFormatting sqref="D115">
    <cfRule type="cellIs" dxfId="5263" priority="53" operator="equal">
      <formula>"NON"</formula>
    </cfRule>
    <cfRule type="cellIs" dxfId="5262" priority="54" operator="equal">
      <formula>"OUI"</formula>
    </cfRule>
    <cfRule type="cellIs" dxfId="5261" priority="51" operator="equal">
      <formula>"Non concerné"</formula>
    </cfRule>
    <cfRule type="cellIs" dxfId="5260" priority="52" operator="equal">
      <formula>"Ne sait pas"</formula>
    </cfRule>
  </conditionalFormatting>
  <conditionalFormatting sqref="D118:D120">
    <cfRule type="cellIs" dxfId="5259" priority="50" operator="equal">
      <formula>"OUI"</formula>
    </cfRule>
    <cfRule type="cellIs" dxfId="5258" priority="49" operator="equal">
      <formula>"NON"</formula>
    </cfRule>
    <cfRule type="cellIs" dxfId="5257" priority="48" operator="equal">
      <formula>"Ne sait pas"</formula>
    </cfRule>
    <cfRule type="cellIs" dxfId="5256" priority="47" operator="equal">
      <formula>"Non concerné"</formula>
    </cfRule>
  </conditionalFormatting>
  <conditionalFormatting sqref="D13:I18">
    <cfRule type="expression" dxfId="5255" priority="172">
      <formula>$P13="non_prescrit"</formula>
    </cfRule>
  </conditionalFormatting>
  <conditionalFormatting sqref="D21:I26">
    <cfRule type="expression" dxfId="5254" priority="168">
      <formula>$P21="non_prescrit"</formula>
    </cfRule>
  </conditionalFormatting>
  <conditionalFormatting sqref="D29:I35">
    <cfRule type="expression" dxfId="5253" priority="160">
      <formula>$P29="non_prescrit"</formula>
    </cfRule>
  </conditionalFormatting>
  <conditionalFormatting sqref="D38:I40">
    <cfRule type="expression" dxfId="5252" priority="157">
      <formula>$P38="non_prescrit"</formula>
    </cfRule>
  </conditionalFormatting>
  <conditionalFormatting sqref="D43:I44">
    <cfRule type="expression" dxfId="5251" priority="144">
      <formula>$P43="non_prescrit"</formula>
    </cfRule>
  </conditionalFormatting>
  <conditionalFormatting sqref="D47:I49">
    <cfRule type="expression" dxfId="5250" priority="136">
      <formula>$P47="non_prescrit"</formula>
    </cfRule>
  </conditionalFormatting>
  <conditionalFormatting sqref="D52:I53">
    <cfRule type="expression" dxfId="5249" priority="128">
      <formula>$P52="non_prescrit"</formula>
    </cfRule>
  </conditionalFormatting>
  <conditionalFormatting sqref="D56:I57">
    <cfRule type="expression" dxfId="5248" priority="120">
      <formula>$P56="non_prescrit"</formula>
    </cfRule>
  </conditionalFormatting>
  <conditionalFormatting sqref="D60:I61">
    <cfRule type="expression" dxfId="5247" priority="112">
      <formula>$P60="non_prescrit"</formula>
    </cfRule>
  </conditionalFormatting>
  <conditionalFormatting sqref="D65:I67">
    <cfRule type="expression" dxfId="5246" priority="104">
      <formula>$P65="non_prescrit"</formula>
    </cfRule>
  </conditionalFormatting>
  <conditionalFormatting sqref="D70:I70">
    <cfRule type="expression" dxfId="5245" priority="96">
      <formula>$P70="non_prescrit"</formula>
    </cfRule>
  </conditionalFormatting>
  <conditionalFormatting sqref="D73:I74">
    <cfRule type="expression" dxfId="5244" priority="88">
      <formula>$P73="non_prescrit"</formula>
    </cfRule>
  </conditionalFormatting>
  <conditionalFormatting sqref="E13:F18">
    <cfRule type="expression" dxfId="5243" priority="171">
      <formula>$Q13="pas_modification"</formula>
    </cfRule>
  </conditionalFormatting>
  <conditionalFormatting sqref="E21:F26">
    <cfRule type="expression" dxfId="5242" priority="167">
      <formula>$Q21="pas_modification"</formula>
    </cfRule>
  </conditionalFormatting>
  <conditionalFormatting sqref="E29:F35">
    <cfRule type="expression" dxfId="5241" priority="159">
      <formula>$Q29="pas_modification"</formula>
    </cfRule>
  </conditionalFormatting>
  <conditionalFormatting sqref="E38:F40">
    <cfRule type="expression" dxfId="5240" priority="151">
      <formula>$Q38="pas_modification"</formula>
    </cfRule>
  </conditionalFormatting>
  <conditionalFormatting sqref="E43:F44">
    <cfRule type="expression" dxfId="5239" priority="143">
      <formula>$Q43="pas_modification"</formula>
    </cfRule>
  </conditionalFormatting>
  <conditionalFormatting sqref="E47:F49">
    <cfRule type="expression" dxfId="5238" priority="135">
      <formula>$Q47="pas_modification"</formula>
    </cfRule>
  </conditionalFormatting>
  <conditionalFormatting sqref="E52:F53">
    <cfRule type="expression" dxfId="5237" priority="127">
      <formula>$Q52="pas_modification"</formula>
    </cfRule>
  </conditionalFormatting>
  <conditionalFormatting sqref="E56:F57">
    <cfRule type="expression" dxfId="5236" priority="119">
      <formula>$Q56="pas_modification"</formula>
    </cfRule>
  </conditionalFormatting>
  <conditionalFormatting sqref="E60:F61">
    <cfRule type="expression" dxfId="5235" priority="111">
      <formula>$Q60="pas_modification"</formula>
    </cfRule>
  </conditionalFormatting>
  <conditionalFormatting sqref="E65:F67">
    <cfRule type="expression" dxfId="5234" priority="103">
      <formula>$Q65="pas_modification"</formula>
    </cfRule>
  </conditionalFormatting>
  <conditionalFormatting sqref="E70:F70">
    <cfRule type="expression" dxfId="5233" priority="95">
      <formula>$Q70="pas_modification"</formula>
    </cfRule>
  </conditionalFormatting>
  <conditionalFormatting sqref="E73:F74">
    <cfRule type="expression" dxfId="5232" priority="87">
      <formula>$Q73="pas_modification"</formula>
    </cfRule>
  </conditionalFormatting>
  <conditionalFormatting sqref="E7:G7">
    <cfRule type="cellIs" dxfId="5231" priority="1" operator="equal">
      <formula>"ERREUR : nombre médicaments prescrits &gt; nb MIPA"</formula>
    </cfRule>
  </conditionalFormatting>
  <conditionalFormatting sqref="E84:I89">
    <cfRule type="expression" dxfId="5230" priority="32">
      <formula>$P84="non_omi"</formula>
    </cfRule>
  </conditionalFormatting>
  <conditionalFormatting sqref="E92:I92">
    <cfRule type="expression" dxfId="5229" priority="36">
      <formula>$P92="non_omi"</formula>
    </cfRule>
  </conditionalFormatting>
  <conditionalFormatting sqref="E95:I96">
    <cfRule type="expression" dxfId="5228" priority="28">
      <formula>$P95="non_omi"</formula>
    </cfRule>
  </conditionalFormatting>
  <conditionalFormatting sqref="E99:I99">
    <cfRule type="expression" dxfId="5227" priority="24">
      <formula>$P99="non_omi"</formula>
    </cfRule>
  </conditionalFormatting>
  <conditionalFormatting sqref="E102:I103">
    <cfRule type="expression" dxfId="5226" priority="20">
      <formula>$P102="non_omi"</formula>
    </cfRule>
  </conditionalFormatting>
  <conditionalFormatting sqref="E106:I109">
    <cfRule type="expression" dxfId="5225" priority="16">
      <formula>$P106="non_omi"</formula>
    </cfRule>
  </conditionalFormatting>
  <conditionalFormatting sqref="E112:I112">
    <cfRule type="expression" dxfId="5224" priority="12">
      <formula>$P112="non_omi"</formula>
    </cfRule>
  </conditionalFormatting>
  <conditionalFormatting sqref="E115:I115">
    <cfRule type="expression" dxfId="5223" priority="8">
      <formula>$P115="non_omi"</formula>
    </cfRule>
  </conditionalFormatting>
  <conditionalFormatting sqref="E118:I120">
    <cfRule type="expression" dxfId="5222" priority="4">
      <formula>$P118="non_omi"</formula>
    </cfRule>
  </conditionalFormatting>
  <conditionalFormatting sqref="G13:G18">
    <cfRule type="expression" dxfId="5221" priority="170">
      <formula>$R13="pas_justification"</formula>
    </cfRule>
  </conditionalFormatting>
  <conditionalFormatting sqref="G21:G26">
    <cfRule type="expression" dxfId="5220" priority="166">
      <formula>$R21="pas_justification"</formula>
    </cfRule>
  </conditionalFormatting>
  <conditionalFormatting sqref="G29:G35">
    <cfRule type="expression" dxfId="5219" priority="158">
      <formula>$R29="pas_justification"</formula>
    </cfRule>
  </conditionalFormatting>
  <conditionalFormatting sqref="G38:G40">
    <cfRule type="expression" dxfId="5218" priority="150">
      <formula>$R38="pas_justification"</formula>
    </cfRule>
  </conditionalFormatting>
  <conditionalFormatting sqref="G43:G44">
    <cfRule type="expression" dxfId="5217" priority="142">
      <formula>$R43="pas_justification"</formula>
    </cfRule>
  </conditionalFormatting>
  <conditionalFormatting sqref="G47:G49">
    <cfRule type="expression" dxfId="5216" priority="134">
      <formula>$R47="pas_justification"</formula>
    </cfRule>
  </conditionalFormatting>
  <conditionalFormatting sqref="G52:G53">
    <cfRule type="expression" dxfId="5215" priority="126">
      <formula>$R52="pas_justification"</formula>
    </cfRule>
  </conditionalFormatting>
  <conditionalFormatting sqref="G56:G57">
    <cfRule type="expression" dxfId="5214" priority="118">
      <formula>$R56="pas_justification"</formula>
    </cfRule>
  </conditionalFormatting>
  <conditionalFormatting sqref="G60:G61">
    <cfRule type="expression" dxfId="5213" priority="110">
      <formula>$R60="pas_justification"</formula>
    </cfRule>
  </conditionalFormatting>
  <conditionalFormatting sqref="G65:G67">
    <cfRule type="expression" dxfId="5212" priority="102">
      <formula>$R65="pas_justification"</formula>
    </cfRule>
  </conditionalFormatting>
  <conditionalFormatting sqref="G70">
    <cfRule type="expression" dxfId="5211" priority="94">
      <formula>$R70="pas_justification"</formula>
    </cfRule>
  </conditionalFormatting>
  <conditionalFormatting sqref="G73:G74">
    <cfRule type="expression" dxfId="5210" priority="86">
      <formula>$R73="pas_justification"</formula>
    </cfRule>
  </conditionalFormatting>
  <conditionalFormatting sqref="G84:G89">
    <cfRule type="expression" dxfId="5209" priority="46">
      <formula>$Q84="pas_justification_omi"</formula>
    </cfRule>
  </conditionalFormatting>
  <conditionalFormatting sqref="G92">
    <cfRule type="expression" dxfId="5208" priority="45">
      <formula>$Q92="pas_justification_omi"</formula>
    </cfRule>
  </conditionalFormatting>
  <conditionalFormatting sqref="G95:G96">
    <cfRule type="expression" dxfId="5207" priority="44">
      <formula>$Q95="pas_justification_omi"</formula>
    </cfRule>
  </conditionalFormatting>
  <conditionalFormatting sqref="G99">
    <cfRule type="expression" dxfId="5206" priority="43">
      <formula>$Q99="pas_justification_omi"</formula>
    </cfRule>
  </conditionalFormatting>
  <conditionalFormatting sqref="G102:G103">
    <cfRule type="expression" dxfId="5205" priority="42">
      <formula>$Q102="pas_justification_omi"</formula>
    </cfRule>
  </conditionalFormatting>
  <conditionalFormatting sqref="G106:G109">
    <cfRule type="expression" dxfId="5204" priority="41">
      <formula>$Q106="pas_justification_omi"</formula>
    </cfRule>
  </conditionalFormatting>
  <conditionalFormatting sqref="G112">
    <cfRule type="expression" dxfId="5203" priority="40">
      <formula>$Q112="pas_justification_omi"</formula>
    </cfRule>
  </conditionalFormatting>
  <conditionalFormatting sqref="G115">
    <cfRule type="expression" dxfId="5202" priority="39">
      <formula>$Q115="pas_justification_omi"</formula>
    </cfRule>
  </conditionalFormatting>
  <conditionalFormatting sqref="G118:G120">
    <cfRule type="expression" dxfId="5201" priority="38">
      <formula>$Q118="pas_justification_omi"</formula>
    </cfRule>
  </conditionalFormatting>
  <conditionalFormatting sqref="H13:H18">
    <cfRule type="expression" dxfId="5200" priority="173">
      <formula>$Q13="pas_modification"</formula>
    </cfRule>
  </conditionalFormatting>
  <conditionalFormatting sqref="H13:H40 H42:H61">
    <cfRule type="cellIs" dxfId="5199" priority="84" operator="equal">
      <formula>"Refusée"</formula>
    </cfRule>
  </conditionalFormatting>
  <conditionalFormatting sqref="H13:H40 H42:H74">
    <cfRule type="cellIs" dxfId="5198" priority="85" operator="equal">
      <formula>"Acceptée"</formula>
    </cfRule>
    <cfRule type="cellIs" dxfId="5197" priority="83" operator="equal">
      <formula>"NSP"</formula>
    </cfRule>
  </conditionalFormatting>
  <conditionalFormatting sqref="H21:H26">
    <cfRule type="expression" dxfId="5196" priority="169">
      <formula>$Q21="pas_modification"</formula>
    </cfRule>
  </conditionalFormatting>
  <conditionalFormatting sqref="H29:H35">
    <cfRule type="expression" dxfId="5195" priority="161">
      <formula>$Q29="pas_modification"</formula>
    </cfRule>
  </conditionalFormatting>
  <conditionalFormatting sqref="H38:H40">
    <cfRule type="expression" dxfId="5194" priority="152">
      <formula>$Q38="pas_modification"</formula>
    </cfRule>
  </conditionalFormatting>
  <conditionalFormatting sqref="H43:H44">
    <cfRule type="expression" dxfId="5193" priority="145">
      <formula>$Q43="pas_modification"</formula>
    </cfRule>
  </conditionalFormatting>
  <conditionalFormatting sqref="H47:H49">
    <cfRule type="expression" dxfId="5192" priority="137">
      <formula>$Q47="pas_modification"</formula>
    </cfRule>
  </conditionalFormatting>
  <conditionalFormatting sqref="H52:H53">
    <cfRule type="expression" dxfId="5191" priority="129">
      <formula>$Q52="pas_modification"</formula>
    </cfRule>
  </conditionalFormatting>
  <conditionalFormatting sqref="H56:H57">
    <cfRule type="expression" dxfId="5190" priority="121">
      <formula>$Q56="pas_modification"</formula>
    </cfRule>
  </conditionalFormatting>
  <conditionalFormatting sqref="H60:H61">
    <cfRule type="expression" dxfId="5189" priority="113">
      <formula>$Q60="pas_modification"</formula>
    </cfRule>
  </conditionalFormatting>
  <conditionalFormatting sqref="H65:H67">
    <cfRule type="expression" dxfId="5188" priority="105">
      <formula>$Q65="pas_modification"</formula>
    </cfRule>
  </conditionalFormatting>
  <conditionalFormatting sqref="H70">
    <cfRule type="expression" dxfId="5187" priority="97">
      <formula>$Q70="pas_modification"</formula>
    </cfRule>
  </conditionalFormatting>
  <conditionalFormatting sqref="H73:H74">
    <cfRule type="expression" dxfId="5186" priority="89">
      <formula>$Q73="pas_modification"</formula>
    </cfRule>
  </conditionalFormatting>
  <conditionalFormatting sqref="H84:H89">
    <cfRule type="cellIs" dxfId="5185" priority="30" operator="equal">
      <formula>"Refusée"</formula>
    </cfRule>
    <cfRule type="cellIs" dxfId="5184" priority="31" operator="equal">
      <formula>"Acceptée"</formula>
    </cfRule>
  </conditionalFormatting>
  <conditionalFormatting sqref="H92">
    <cfRule type="cellIs" dxfId="5183" priority="34" operator="equal">
      <formula>"Refusée"</formula>
    </cfRule>
    <cfRule type="cellIs" dxfId="5182" priority="35" operator="equal">
      <formula>"Acceptée"</formula>
    </cfRule>
  </conditionalFormatting>
  <conditionalFormatting sqref="H95:H96">
    <cfRule type="cellIs" dxfId="5181" priority="26" operator="equal">
      <formula>"Refusée"</formula>
    </cfRule>
    <cfRule type="cellIs" dxfId="5180" priority="27" operator="equal">
      <formula>"Acceptée"</formula>
    </cfRule>
  </conditionalFormatting>
  <conditionalFormatting sqref="H99">
    <cfRule type="cellIs" dxfId="5179" priority="22" operator="equal">
      <formula>"Refusée"</formula>
    </cfRule>
    <cfRule type="cellIs" dxfId="5178" priority="23" operator="equal">
      <formula>"Acceptée"</formula>
    </cfRule>
  </conditionalFormatting>
  <conditionalFormatting sqref="H102:H103">
    <cfRule type="cellIs" dxfId="5177" priority="18" operator="equal">
      <formula>"Refusée"</formula>
    </cfRule>
    <cfRule type="cellIs" dxfId="5176" priority="19" operator="equal">
      <formula>"Acceptée"</formula>
    </cfRule>
  </conditionalFormatting>
  <conditionalFormatting sqref="H106:H109">
    <cfRule type="cellIs" dxfId="5175" priority="14" operator="equal">
      <formula>"Refusée"</formula>
    </cfRule>
    <cfRule type="cellIs" dxfId="5174" priority="15" operator="equal">
      <formula>"Acceptée"</formula>
    </cfRule>
  </conditionalFormatting>
  <conditionalFormatting sqref="H112">
    <cfRule type="cellIs" dxfId="5173" priority="11" operator="equal">
      <formula>"Acceptée"</formula>
    </cfRule>
    <cfRule type="cellIs" dxfId="5172" priority="10" operator="equal">
      <formula>"Refusée"</formula>
    </cfRule>
  </conditionalFormatting>
  <conditionalFormatting sqref="H115">
    <cfRule type="cellIs" dxfId="5171" priority="7" operator="equal">
      <formula>"Acceptée"</formula>
    </cfRule>
    <cfRule type="cellIs" dxfId="5170" priority="6" operator="equal">
      <formula>"Refusée"</formula>
    </cfRule>
  </conditionalFormatting>
  <conditionalFormatting sqref="H118:H120">
    <cfRule type="cellIs" dxfId="5169" priority="3" operator="equal">
      <formula>"Acceptée"</formula>
    </cfRule>
    <cfRule type="cellIs" dxfId="5168" priority="2" operator="equal">
      <formula>"Refusée"</formula>
    </cfRule>
  </conditionalFormatting>
  <conditionalFormatting sqref="H84:I89">
    <cfRule type="expression" dxfId="5167" priority="33">
      <formula>$R84="pas_proposition_omi"</formula>
    </cfRule>
  </conditionalFormatting>
  <conditionalFormatting sqref="H92:I92">
    <cfRule type="expression" dxfId="5166" priority="37">
      <formula>$R92="pas_proposition_omi"</formula>
    </cfRule>
  </conditionalFormatting>
  <conditionalFormatting sqref="H95:I96">
    <cfRule type="expression" dxfId="5165" priority="29">
      <formula>$R95="pas_proposition_omi"</formula>
    </cfRule>
  </conditionalFormatting>
  <conditionalFormatting sqref="H99:I99">
    <cfRule type="expression" dxfId="5164" priority="25">
      <formula>$R99="pas_proposition_omi"</formula>
    </cfRule>
  </conditionalFormatting>
  <conditionalFormatting sqref="H102:I103">
    <cfRule type="expression" dxfId="5163" priority="21">
      <formula>$R102="pas_proposition_omi"</formula>
    </cfRule>
  </conditionalFormatting>
  <conditionalFormatting sqref="H106:I109">
    <cfRule type="expression" dxfId="5162" priority="17">
      <formula>$R106="pas_proposition_omi"</formula>
    </cfRule>
  </conditionalFormatting>
  <conditionalFormatting sqref="H112:I112">
    <cfRule type="expression" dxfId="5161" priority="13">
      <formula>$R112="pas_proposition_omi"</formula>
    </cfRule>
  </conditionalFormatting>
  <conditionalFormatting sqref="H115:I115">
    <cfRule type="expression" dxfId="5160" priority="9">
      <formula>$R115="pas_proposition_omi"</formula>
    </cfRule>
  </conditionalFormatting>
  <conditionalFormatting sqref="H118:I120">
    <cfRule type="expression" dxfId="5159"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58FF0A63-8A1D-4E50-9652-30A57B7ADD6A}">
      <formula1>64</formula1>
      <formula2>150</formula2>
    </dataValidation>
    <dataValidation type="list" allowBlank="1" showInputMessage="1" showErrorMessage="1" sqref="D13" xr:uid="{FB484A16-E548-4CD9-863E-85AA181313D2}">
      <formula1>INDIRECT($P$13)</formula1>
    </dataValidation>
    <dataValidation type="list" allowBlank="1" showInputMessage="1" showErrorMessage="1" sqref="E13" xr:uid="{78F5BD0D-68E6-4CC5-BBD8-4F877D213B0B}">
      <formula1>INDIRECT($Q$13)</formula1>
    </dataValidation>
    <dataValidation type="list" allowBlank="1" showInputMessage="1" showErrorMessage="1" sqref="G13" xr:uid="{54F66C79-1D5F-4DBB-8129-5CFBC85E6E97}">
      <formula1>INDIRECT($R$13)</formula1>
    </dataValidation>
    <dataValidation type="list" allowBlank="1" showInputMessage="1" showErrorMessage="1" sqref="H13" xr:uid="{4F41A7E5-9D41-4F02-B1AA-47E67700DE2C}">
      <formula1>INDIRECT($S$13)</formula1>
    </dataValidation>
    <dataValidation type="whole" allowBlank="1" showInputMessage="1" showErrorMessage="1" errorTitle="Chiffre uniquement" error="Saisir une valeur en chiffre/nombre (pas de texte)" sqref="G4 G6" xr:uid="{F6158B37-061A-47E4-B9D4-4F9D56F2DAAA}">
      <formula1>0</formula1>
      <formula2>100</formula2>
    </dataValidation>
    <dataValidation type="textLength" allowBlank="1" showInputMessage="1" showErrorMessage="1" sqref="G5" xr:uid="{22C1BCA8-79EF-4AB7-AEF1-BAB05E53B6CD}">
      <formula1>0</formula1>
      <formula2>0</formula2>
    </dataValidation>
    <dataValidation type="list" allowBlank="1" showInputMessage="1" showErrorMessage="1" sqref="D21" xr:uid="{B7E9687B-DE55-43D7-8401-64AE69E97CB4}">
      <formula1>INDIRECT($P$21)</formula1>
    </dataValidation>
    <dataValidation type="list" allowBlank="1" showInputMessage="1" showErrorMessage="1" sqref="E21" xr:uid="{F84DB0BC-B7C9-41C3-B3FC-994E51DDC510}">
      <formula1>INDIRECT($Q$21)</formula1>
    </dataValidation>
    <dataValidation type="list" allowBlank="1" showInputMessage="1" showErrorMessage="1" sqref="G21" xr:uid="{ABD355BB-3E0A-4647-A99B-D8E81B2FD07D}">
      <formula1>INDIRECT($R$21)</formula1>
    </dataValidation>
    <dataValidation type="list" allowBlank="1" showInputMessage="1" showErrorMessage="1" sqref="H21" xr:uid="{C2ECA084-E36F-4D94-95C6-C74F023E2CB6}">
      <formula1>INDIRECT($S$21)</formula1>
    </dataValidation>
    <dataValidation type="list" allowBlank="1" showInputMessage="1" showErrorMessage="1" sqref="D22" xr:uid="{6E60CDF9-D810-48D1-BCA8-2FA9F1E56226}">
      <formula1>INDIRECT($P$22)</formula1>
    </dataValidation>
    <dataValidation type="list" allowBlank="1" showInputMessage="1" showErrorMessage="1" sqref="E22" xr:uid="{BF08709C-E310-4F9C-A7CF-99E6D7F8E49E}">
      <formula1>INDIRECT($Q$22)</formula1>
    </dataValidation>
    <dataValidation type="list" allowBlank="1" showInputMessage="1" showErrorMessage="1" sqref="G22" xr:uid="{3635BCC0-0DE9-48F1-B159-3F2AAC9782AE}">
      <formula1>INDIRECT($R$22)</formula1>
    </dataValidation>
    <dataValidation type="list" allowBlank="1" showInputMessage="1" showErrorMessage="1" sqref="H22" xr:uid="{9C921060-88ED-4773-A72B-2836F89141BB}">
      <formula1>INDIRECT($S$22)</formula1>
    </dataValidation>
    <dataValidation type="list" allowBlank="1" showInputMessage="1" showErrorMessage="1" sqref="D23" xr:uid="{5869518D-9DF9-473B-82F2-8CAAE934D197}">
      <formula1>INDIRECT($P$23)</formula1>
    </dataValidation>
    <dataValidation type="list" allowBlank="1" showInputMessage="1" showErrorMessage="1" sqref="E23" xr:uid="{93E2C559-492C-457C-B110-DAE97DBAA16E}">
      <formula1>INDIRECT($Q$23)</formula1>
    </dataValidation>
    <dataValidation type="list" allowBlank="1" showInputMessage="1" showErrorMessage="1" sqref="G23" xr:uid="{D9241073-FE1F-4DAA-AE89-0B3C09748222}">
      <formula1>INDIRECT($R$23)</formula1>
    </dataValidation>
    <dataValidation type="list" allowBlank="1" showInputMessage="1" showErrorMessage="1" sqref="H23" xr:uid="{05788FA1-4869-4A02-82AE-0A3ED1222DD4}">
      <formula1>INDIRECT($S$23)</formula1>
    </dataValidation>
    <dataValidation type="list" allowBlank="1" showInputMessage="1" showErrorMessage="1" sqref="D24" xr:uid="{12601B86-B665-4DB3-892D-761B9D0E2537}">
      <formula1>INDIRECT($P$24)</formula1>
    </dataValidation>
    <dataValidation type="list" allowBlank="1" showInputMessage="1" showErrorMessage="1" sqref="E24" xr:uid="{D4EB9DF9-31EF-4274-A8A5-E82749FE2D6B}">
      <formula1>INDIRECT($Q$24)</formula1>
    </dataValidation>
    <dataValidation type="list" allowBlank="1" showInputMessage="1" showErrorMessage="1" sqref="G24" xr:uid="{8562E5B5-07A6-419C-9608-7CBA56EBBE25}">
      <formula1>INDIRECT($R$24)</formula1>
    </dataValidation>
    <dataValidation type="list" allowBlank="1" showInputMessage="1" showErrorMessage="1" sqref="H24" xr:uid="{AD70BE64-B395-493C-A81F-68CEC9EEC3CD}">
      <formula1>INDIRECT($S$24)</formula1>
    </dataValidation>
    <dataValidation type="list" allowBlank="1" showInputMessage="1" showErrorMessage="1" sqref="D25" xr:uid="{6C4C1667-F2F3-40BC-9A9E-8F4B3096F7A7}">
      <formula1>INDIRECT($P$25)</formula1>
    </dataValidation>
    <dataValidation type="list" allowBlank="1" showInputMessage="1" showErrorMessage="1" sqref="E25" xr:uid="{4D1FD148-05B8-45F4-A20E-E20522217325}">
      <formula1>INDIRECT($Q$25)</formula1>
    </dataValidation>
    <dataValidation type="list" allowBlank="1" showInputMessage="1" showErrorMessage="1" sqref="G25" xr:uid="{7F7D2985-15FF-4B85-9453-D52190D340B5}">
      <formula1>INDIRECT($R$25)</formula1>
    </dataValidation>
    <dataValidation type="list" allowBlank="1" showInputMessage="1" showErrorMessage="1" sqref="H25" xr:uid="{2B825A62-44FC-4E32-BFBB-7718DAE62D86}">
      <formula1>INDIRECT($S$25)</formula1>
    </dataValidation>
    <dataValidation type="list" allowBlank="1" showInputMessage="1" showErrorMessage="1" sqref="D26" xr:uid="{4E28467F-4C35-4598-8103-50C00EFD808A}">
      <formula1>INDIRECT($P$26)</formula1>
    </dataValidation>
    <dataValidation type="list" allowBlank="1" showInputMessage="1" showErrorMessage="1" sqref="E26" xr:uid="{26A7DE05-1192-4D3E-8809-B337E6E94A20}">
      <formula1>INDIRECT($Q$26)</formula1>
    </dataValidation>
    <dataValidation type="list" allowBlank="1" showInputMessage="1" showErrorMessage="1" sqref="G26" xr:uid="{CC81F14E-851D-41E8-913D-40485C595397}">
      <formula1>INDIRECT($R$26)</formula1>
    </dataValidation>
    <dataValidation type="list" allowBlank="1" showInputMessage="1" showErrorMessage="1" sqref="H26" xr:uid="{5B776916-44DF-49E9-93F3-57AC02294ACD}">
      <formula1>INDIRECT($S$26)</formula1>
    </dataValidation>
    <dataValidation type="list" allowBlank="1" showInputMessage="1" showErrorMessage="1" sqref="D29" xr:uid="{89DCF92A-1D92-4653-9CE7-76829E4322B8}">
      <formula1>INDIRECT($P$29)</formula1>
    </dataValidation>
    <dataValidation type="list" allowBlank="1" showInputMessage="1" showErrorMessage="1" sqref="E29" xr:uid="{CD843C62-9C00-45B2-8204-DD250D2E4F36}">
      <formula1>INDIRECT($Q$29)</formula1>
    </dataValidation>
    <dataValidation type="list" allowBlank="1" showInputMessage="1" showErrorMessage="1" sqref="G29" xr:uid="{315D0842-0B70-40C2-9A5A-30DE5007CD71}">
      <formula1>INDIRECT($R$29)</formula1>
    </dataValidation>
    <dataValidation type="list" allowBlank="1" showInputMessage="1" showErrorMessage="1" sqref="H29" xr:uid="{4F9D788C-D020-4D2B-B66C-979139F09985}">
      <formula1>INDIRECT($S$29)</formula1>
    </dataValidation>
    <dataValidation type="list" allowBlank="1" showInputMessage="1" showErrorMessage="1" sqref="D30" xr:uid="{3B673532-0576-4670-BE97-77FF8B1A130F}">
      <formula1>INDIRECT($P$30)</formula1>
    </dataValidation>
    <dataValidation type="list" allowBlank="1" showInputMessage="1" showErrorMessage="1" sqref="E30" xr:uid="{6F5BD330-41D4-4089-809C-F9FD5F4F11E7}">
      <formula1>INDIRECT($Q$30)</formula1>
    </dataValidation>
    <dataValidation type="list" allowBlank="1" showInputMessage="1" showErrorMessage="1" sqref="G30" xr:uid="{78DD3943-3231-4AAC-80D9-81D8B9B7E503}">
      <formula1>INDIRECT($R$30)</formula1>
    </dataValidation>
    <dataValidation type="list" allowBlank="1" showInputMessage="1" showErrorMessage="1" sqref="H30" xr:uid="{07813159-A8F7-45DC-9D8E-B3513273867B}">
      <formula1>INDIRECT($S$30)</formula1>
    </dataValidation>
    <dataValidation type="list" allowBlank="1" showInputMessage="1" showErrorMessage="1" sqref="D31" xr:uid="{BFC72473-C53D-45FC-BF1C-CF0F27EE0C5F}">
      <formula1>INDIRECT($P$31)</formula1>
    </dataValidation>
    <dataValidation type="list" allowBlank="1" showInputMessage="1" showErrorMessage="1" sqref="E31" xr:uid="{CA6C23E4-C0A5-4AC5-B55F-E999820F0654}">
      <formula1>INDIRECT($Q$31)</formula1>
    </dataValidation>
    <dataValidation type="list" allowBlank="1" showInputMessage="1" showErrorMessage="1" sqref="G31" xr:uid="{0DE27D98-D7A2-4262-A95F-86CF53E1E124}">
      <formula1>INDIRECT($R$31)</formula1>
    </dataValidation>
    <dataValidation type="list" allowBlank="1" showInputMessage="1" showErrorMessage="1" sqref="H31" xr:uid="{5B96ED33-D17C-468C-B2A6-7067BD3290F0}">
      <formula1>INDIRECT($S$31)</formula1>
    </dataValidation>
    <dataValidation type="list" allowBlank="1" showInputMessage="1" showErrorMessage="1" sqref="D32" xr:uid="{E0246591-B80D-4C83-B6C6-62597133A554}">
      <formula1>INDIRECT($P$32)</formula1>
    </dataValidation>
    <dataValidation type="list" allowBlank="1" showInputMessage="1" showErrorMessage="1" sqref="E32" xr:uid="{EBBE04F6-22C8-44CC-AA17-419744A094B1}">
      <formula1>INDIRECT($Q$32)</formula1>
    </dataValidation>
    <dataValidation type="list" allowBlank="1" showInputMessage="1" showErrorMessage="1" sqref="G32" xr:uid="{6CDA5200-F52E-4CE5-A1D4-142ACDE58DBB}">
      <formula1>INDIRECT($R$32)</formula1>
    </dataValidation>
    <dataValidation type="list" allowBlank="1" showInputMessage="1" showErrorMessage="1" sqref="H32" xr:uid="{72C3E0D9-EB50-45A7-BBB3-D28389BCBA8A}">
      <formula1>INDIRECT($S$32)</formula1>
    </dataValidation>
    <dataValidation type="list" allowBlank="1" showInputMessage="1" showErrorMessage="1" sqref="D33" xr:uid="{364C1F6D-7C26-4F3D-B810-D09B5C41D687}">
      <formula1>INDIRECT($P$33)</formula1>
    </dataValidation>
    <dataValidation type="list" allowBlank="1" showInputMessage="1" showErrorMessage="1" sqref="E33" xr:uid="{C0BCF65D-2040-4320-B096-B98D66341E75}">
      <formula1>INDIRECT($Q$33)</formula1>
    </dataValidation>
    <dataValidation type="list" allowBlank="1" showInputMessage="1" showErrorMessage="1" sqref="G33" xr:uid="{6EF315C8-D98B-4D98-BDD4-91DF092C91A6}">
      <formula1>INDIRECT($R$33)</formula1>
    </dataValidation>
    <dataValidation type="list" allowBlank="1" showInputMessage="1" showErrorMessage="1" sqref="H33" xr:uid="{3D881834-2BC1-4EA7-8143-1D37F9D922B5}">
      <formula1>INDIRECT($S$33)</formula1>
    </dataValidation>
    <dataValidation type="list" allowBlank="1" showInputMessage="1" showErrorMessage="1" sqref="D34" xr:uid="{00C17EAF-18E2-43F1-B683-7C07C7B63C5D}">
      <formula1>INDIRECT($P$34)</formula1>
    </dataValidation>
    <dataValidation type="list" allowBlank="1" showInputMessage="1" showErrorMessage="1" sqref="E34" xr:uid="{B517A7C0-007F-46FB-BC73-74D97599143E}">
      <formula1>INDIRECT($Q$34)</formula1>
    </dataValidation>
    <dataValidation type="list" allowBlank="1" showInputMessage="1" showErrorMessage="1" sqref="G34" xr:uid="{F6CDAF82-55CD-4880-99BD-EFF5AA9A42E8}">
      <formula1>INDIRECT($R$34)</formula1>
    </dataValidation>
    <dataValidation type="list" allowBlank="1" showInputMessage="1" showErrorMessage="1" sqref="H34" xr:uid="{C7CEE6B9-4AE4-465C-A77E-C738931DD871}">
      <formula1>INDIRECT($S$34)</formula1>
    </dataValidation>
    <dataValidation type="list" allowBlank="1" showInputMessage="1" showErrorMessage="1" sqref="D35" xr:uid="{A6369706-D8AC-4911-8BE2-C41A59337046}">
      <formula1>INDIRECT($P$35)</formula1>
    </dataValidation>
    <dataValidation type="list" allowBlank="1" showInputMessage="1" showErrorMessage="1" sqref="E35" xr:uid="{6D9FE5E6-E9CE-4C81-93D2-2C4B6417B38A}">
      <formula1>INDIRECT($Q$35)</formula1>
    </dataValidation>
    <dataValidation type="list" allowBlank="1" showInputMessage="1" showErrorMessage="1" sqref="G35" xr:uid="{6B9071DD-7D4F-49D3-8541-A9015E27EAB8}">
      <formula1>INDIRECT($R$35)</formula1>
    </dataValidation>
    <dataValidation type="list" allowBlank="1" showInputMessage="1" showErrorMessage="1" sqref="H35" xr:uid="{09D0B6B4-2444-4EEB-ACBA-72D4CB5FE297}">
      <formula1>INDIRECT($S$35)</formula1>
    </dataValidation>
    <dataValidation type="list" allowBlank="1" showInputMessage="1" showErrorMessage="1" sqref="D38" xr:uid="{E311161A-8531-49A8-A763-B17258C674B1}">
      <formula1>INDIRECT($P$38)</formula1>
    </dataValidation>
    <dataValidation type="list" allowBlank="1" showInputMessage="1" showErrorMessage="1" sqref="E38" xr:uid="{52DEE13F-38BE-427A-AC5D-78A7EFA54519}">
      <formula1>INDIRECT($Q$38)</formula1>
    </dataValidation>
    <dataValidation type="list" allowBlank="1" showInputMessage="1" showErrorMessage="1" sqref="G38" xr:uid="{CC013445-2CF0-4DA0-B08A-C9E06B4C0354}">
      <formula1>INDIRECT($R$38)</formula1>
    </dataValidation>
    <dataValidation type="list" allowBlank="1" showInputMessage="1" showErrorMessage="1" sqref="H38" xr:uid="{F9F932F3-2662-4D6D-A9AE-A7F0AEAF170F}">
      <formula1>INDIRECT($S$38)</formula1>
    </dataValidation>
    <dataValidation type="list" allowBlank="1" showInputMessage="1" showErrorMessage="1" sqref="D39" xr:uid="{7D8FAD7E-4D4C-4D96-8FB8-D4B7E06F268D}">
      <formula1>INDIRECT($P$39)</formula1>
    </dataValidation>
    <dataValidation type="list" allowBlank="1" showInputMessage="1" showErrorMessage="1" sqref="E39" xr:uid="{2CCEA218-BE0B-4065-B804-C874A68AA96E}">
      <formula1>INDIRECT($Q$39)</formula1>
    </dataValidation>
    <dataValidation type="list" allowBlank="1" showInputMessage="1" showErrorMessage="1" sqref="G39" xr:uid="{E23A9848-92C2-4CE2-A1C3-1E89B63D9CCC}">
      <formula1>INDIRECT($R$39)</formula1>
    </dataValidation>
    <dataValidation type="list" allowBlank="1" showInputMessage="1" showErrorMessage="1" sqref="H39" xr:uid="{894E9C94-4B7D-4E57-90BF-C99145D56111}">
      <formula1>INDIRECT($S$39)</formula1>
    </dataValidation>
    <dataValidation type="list" allowBlank="1" showInputMessage="1" showErrorMessage="1" sqref="D40" xr:uid="{699A5FB2-ED26-4334-A0B6-9BE379879E5D}">
      <formula1>INDIRECT($P$40)</formula1>
    </dataValidation>
    <dataValidation type="list" allowBlank="1" showInputMessage="1" showErrorMessage="1" sqref="E40" xr:uid="{207BA9D5-08F5-4484-85BD-B31DEAC5997D}">
      <formula1>INDIRECT($Q$40)</formula1>
    </dataValidation>
    <dataValidation type="list" allowBlank="1" showInputMessage="1" showErrorMessage="1" sqref="G40" xr:uid="{98458B03-800B-4034-930C-AD1E0C576E39}">
      <formula1>INDIRECT($R$40)</formula1>
    </dataValidation>
    <dataValidation type="list" allowBlank="1" showInputMessage="1" showErrorMessage="1" sqref="H40" xr:uid="{98EB8B29-ED62-40A7-9415-183520F8FCB9}">
      <formula1>INDIRECT($S$40)</formula1>
    </dataValidation>
    <dataValidation type="list" allowBlank="1" showInputMessage="1" showErrorMessage="1" sqref="D43" xr:uid="{53C2BFBA-E68A-4F9D-90C7-2A579E8F8286}">
      <formula1>INDIRECT($P$43)</formula1>
    </dataValidation>
    <dataValidation type="list" allowBlank="1" showInputMessage="1" showErrorMessage="1" sqref="E43" xr:uid="{C42E9C47-8F3A-4E68-8FBB-C8C413D5CEAD}">
      <formula1>INDIRECT($Q$43)</formula1>
    </dataValidation>
    <dataValidation type="list" allowBlank="1" showInputMessage="1" showErrorMessage="1" sqref="G43" xr:uid="{EA4A130A-FA27-427F-9DF0-8E4E9B0992D7}">
      <formula1>INDIRECT($R$43)</formula1>
    </dataValidation>
    <dataValidation type="list" allowBlank="1" showInputMessage="1" showErrorMessage="1" sqref="H43" xr:uid="{A7A1B9CB-D866-4710-8241-AEA5160B344F}">
      <formula1>INDIRECT($S$43)</formula1>
    </dataValidation>
    <dataValidation type="list" allowBlank="1" showInputMessage="1" showErrorMessage="1" sqref="D44" xr:uid="{B6E12B47-9E6A-4E51-AFFE-D8B9DF24610D}">
      <formula1>INDIRECT($P$44)</formula1>
    </dataValidation>
    <dataValidation type="list" allowBlank="1" showInputMessage="1" showErrorMessage="1" sqref="E44" xr:uid="{42BC6CCF-A73A-484F-A507-394FDF0D7857}">
      <formula1>INDIRECT($Q$44)</formula1>
    </dataValidation>
    <dataValidation type="list" allowBlank="1" showInputMessage="1" showErrorMessage="1" sqref="G44" xr:uid="{5364295B-1E4A-4155-BB6E-5114757067F0}">
      <formula1>INDIRECT($R$44)</formula1>
    </dataValidation>
    <dataValidation type="list" allowBlank="1" showInputMessage="1" showErrorMessage="1" sqref="H44" xr:uid="{E818764A-1FDB-419B-AB10-D4249E9348BE}">
      <formula1>INDIRECT($S$44)</formula1>
    </dataValidation>
    <dataValidation type="list" allowBlank="1" showInputMessage="1" showErrorMessage="1" sqref="D47" xr:uid="{F114C374-266D-4197-BAD9-ABE9212A5F80}">
      <formula1>INDIRECT($P$47)</formula1>
    </dataValidation>
    <dataValidation type="list" allowBlank="1" showInputMessage="1" showErrorMessage="1" sqref="E47" xr:uid="{0E789271-0B37-473E-A126-913D1F45730D}">
      <formula1>INDIRECT($Q$47)</formula1>
    </dataValidation>
    <dataValidation type="list" allowBlank="1" showInputMessage="1" showErrorMessage="1" sqref="G47" xr:uid="{E50CC640-2FF3-4867-BDCC-DB6F1CE112A2}">
      <formula1>INDIRECT($R$47)</formula1>
    </dataValidation>
    <dataValidation type="list" allowBlank="1" showInputMessage="1" showErrorMessage="1" sqref="H47" xr:uid="{83251171-9F4C-4FF9-8AAD-D712A4CA30D5}">
      <formula1>INDIRECT($S$47)</formula1>
    </dataValidation>
    <dataValidation type="list" allowBlank="1" showInputMessage="1" showErrorMessage="1" sqref="D48" xr:uid="{C1F55120-BB01-40EE-8BA1-4EB0E738FE40}">
      <formula1>INDIRECT($P$48)</formula1>
    </dataValidation>
    <dataValidation type="list" allowBlank="1" showInputMessage="1" showErrorMessage="1" sqref="E48" xr:uid="{66FCB2F8-F483-42FF-A435-B5009F3D23E2}">
      <formula1>INDIRECT($Q$48)</formula1>
    </dataValidation>
    <dataValidation type="list" allowBlank="1" showInputMessage="1" showErrorMessage="1" sqref="G48" xr:uid="{DED5817D-4242-4C67-BF80-9B48E6A4E7F8}">
      <formula1>INDIRECT($R$48)</formula1>
    </dataValidation>
    <dataValidation type="list" allowBlank="1" showInputMessage="1" showErrorMessage="1" sqref="H48" xr:uid="{A4374D81-5B57-45ED-AFD9-0EF08D81C2AB}">
      <formula1>INDIRECT($S$48)</formula1>
    </dataValidation>
    <dataValidation type="list" allowBlank="1" showInputMessage="1" showErrorMessage="1" sqref="D49" xr:uid="{7FF19A51-04CF-4A11-92E7-C8BDA4ECB22E}">
      <formula1>INDIRECT($P$49)</formula1>
    </dataValidation>
    <dataValidation type="list" allowBlank="1" showInputMessage="1" showErrorMessage="1" sqref="E49" xr:uid="{B20D4A66-5D2C-4802-BA10-EF22F3651DFF}">
      <formula1>INDIRECT($Q$49)</formula1>
    </dataValidation>
    <dataValidation type="list" allowBlank="1" showInputMessage="1" showErrorMessage="1" sqref="G49" xr:uid="{F59C7965-58BF-46F4-9E01-D4BE9B8F6256}">
      <formula1>INDIRECT($R$49)</formula1>
    </dataValidation>
    <dataValidation type="list" allowBlank="1" showInputMessage="1" showErrorMessage="1" sqref="H49" xr:uid="{F9228B31-A93E-460D-BCB4-5DEC298DA739}">
      <formula1>INDIRECT($S$49)</formula1>
    </dataValidation>
    <dataValidation type="list" allowBlank="1" showInputMessage="1" showErrorMessage="1" sqref="D52" xr:uid="{2CE4F631-F96E-4064-BE65-C884596252BB}">
      <formula1>INDIRECT($P$52)</formula1>
    </dataValidation>
    <dataValidation type="list" allowBlank="1" showInputMessage="1" showErrorMessage="1" sqref="E52" xr:uid="{48264683-75B1-42D2-856E-847B5EB401FA}">
      <formula1>INDIRECT($Q$52)</formula1>
    </dataValidation>
    <dataValidation type="list" allowBlank="1" showInputMessage="1" showErrorMessage="1" sqref="G52" xr:uid="{C030AA07-DFFA-49AF-829B-6875816E80C0}">
      <formula1>INDIRECT($R$52)</formula1>
    </dataValidation>
    <dataValidation type="list" allowBlank="1" showInputMessage="1" showErrorMessage="1" sqref="H52" xr:uid="{81FD3A9E-B033-434A-9B98-D79098DC2482}">
      <formula1>INDIRECT($S$52)</formula1>
    </dataValidation>
    <dataValidation type="list" allowBlank="1" showInputMessage="1" showErrorMessage="1" sqref="D53" xr:uid="{3855BEE7-93EA-4F94-8C74-9EECBB0F33AA}">
      <formula1>INDIRECT($P$53)</formula1>
    </dataValidation>
    <dataValidation type="list" allowBlank="1" showInputMessage="1" showErrorMessage="1" sqref="E53" xr:uid="{1ACC1044-6439-442A-A0CF-E0C394B19C4E}">
      <formula1>INDIRECT($Q$53)</formula1>
    </dataValidation>
    <dataValidation type="list" allowBlank="1" showInputMessage="1" showErrorMessage="1" sqref="G53" xr:uid="{8DE47951-F714-4641-BECA-D4664648E959}">
      <formula1>INDIRECT($R$53)</formula1>
    </dataValidation>
    <dataValidation type="list" allowBlank="1" showInputMessage="1" showErrorMessage="1" sqref="H53" xr:uid="{6BFEB119-C183-4FF4-BB16-3309BEDCCF13}">
      <formula1>INDIRECT($S$53)</formula1>
    </dataValidation>
    <dataValidation type="list" allowBlank="1" showInputMessage="1" showErrorMessage="1" sqref="D56" xr:uid="{5926D3CC-0DED-4693-B738-5CB75725123A}">
      <formula1>INDIRECT($P$56)</formula1>
    </dataValidation>
    <dataValidation type="list" allowBlank="1" showInputMessage="1" showErrorMessage="1" sqref="E56" xr:uid="{50B7482B-557D-47D5-8396-3EABBC640956}">
      <formula1>INDIRECT($Q$56)</formula1>
    </dataValidation>
    <dataValidation type="list" allowBlank="1" showInputMessage="1" showErrorMessage="1" sqref="G56" xr:uid="{33A4B9ED-5493-469A-86F5-D1B4592809BD}">
      <formula1>INDIRECT($R$56)</formula1>
    </dataValidation>
    <dataValidation type="list" allowBlank="1" showInputMessage="1" showErrorMessage="1" sqref="H56" xr:uid="{60CA2643-722B-47C5-8F3C-418B4640F4DC}">
      <formula1>INDIRECT($S$56)</formula1>
    </dataValidation>
    <dataValidation type="list" allowBlank="1" showInputMessage="1" showErrorMessage="1" sqref="D57" xr:uid="{C92F6E77-1B46-452A-8AC3-77B1D9253D59}">
      <formula1>INDIRECT($P$57)</formula1>
    </dataValidation>
    <dataValidation type="list" allowBlank="1" showInputMessage="1" showErrorMessage="1" sqref="E57" xr:uid="{2EBD424F-F993-4EA5-B644-C3F00209A4F9}">
      <formula1>INDIRECT($Q$57)</formula1>
    </dataValidation>
    <dataValidation type="list" allowBlank="1" showInputMessage="1" showErrorMessage="1" sqref="G57" xr:uid="{DAA8B201-00D0-4EAC-9F02-17E2131B80B9}">
      <formula1>INDIRECT($R$57)</formula1>
    </dataValidation>
    <dataValidation type="list" allowBlank="1" showInputMessage="1" showErrorMessage="1" sqref="H57" xr:uid="{45414F20-AC1F-45E5-A015-E8228D9379A8}">
      <formula1>INDIRECT($S$57)</formula1>
    </dataValidation>
    <dataValidation type="list" allowBlank="1" showInputMessage="1" showErrorMessage="1" sqref="D60" xr:uid="{81086ECA-E5B9-47B9-9511-645C575C6FAB}">
      <formula1>INDIRECT($P$60)</formula1>
    </dataValidation>
    <dataValidation type="list" allowBlank="1" showInputMessage="1" showErrorMessage="1" sqref="E60" xr:uid="{1BFBBEB2-94A1-430B-B073-E966F3F5BE71}">
      <formula1>INDIRECT($Q$60)</formula1>
    </dataValidation>
    <dataValidation type="list" allowBlank="1" showInputMessage="1" showErrorMessage="1" sqref="G60" xr:uid="{CADA4C2B-0F9D-4A97-B03C-B99F467EF367}">
      <formula1>INDIRECT($R$60)</formula1>
    </dataValidation>
    <dataValidation type="list" allowBlank="1" showInputMessage="1" showErrorMessage="1" sqref="H60" xr:uid="{636A6F1D-0E68-48C1-A087-46FF0364F142}">
      <formula1>INDIRECT($S$60)</formula1>
    </dataValidation>
    <dataValidation type="list" allowBlank="1" showInputMessage="1" showErrorMessage="1" sqref="D61" xr:uid="{207A1938-082B-46B3-AA4C-64A75DBEADC5}">
      <formula1>INDIRECT($P$61)</formula1>
    </dataValidation>
    <dataValidation type="list" allowBlank="1" showInputMessage="1" showErrorMessage="1" sqref="E61" xr:uid="{AAFAC5A0-0F13-47CB-9DBB-F6BE09C64A35}">
      <formula1>INDIRECT($Q$61)</formula1>
    </dataValidation>
    <dataValidation type="list" allowBlank="1" showInputMessage="1" showErrorMessage="1" sqref="G61" xr:uid="{9E656529-4041-43B8-8301-40936C5C5B39}">
      <formula1>INDIRECT($R$61)</formula1>
    </dataValidation>
    <dataValidation type="list" allowBlank="1" showInputMessage="1" showErrorMessage="1" sqref="H61" xr:uid="{8ABF7DE0-8F74-4040-8908-6448FF8CF1F3}">
      <formula1>INDIRECT($S$61)</formula1>
    </dataValidation>
    <dataValidation type="list" allowBlank="1" showInputMessage="1" showErrorMessage="1" sqref="D65" xr:uid="{BEE51732-4525-48A9-83AD-CC9BD3E71D8E}">
      <formula1>INDIRECT($P$65)</formula1>
    </dataValidation>
    <dataValidation type="list" allowBlank="1" showInputMessage="1" showErrorMessage="1" sqref="E65" xr:uid="{FD076697-0E65-47AE-A205-B180CCB81CAA}">
      <formula1>INDIRECT($Q$65)</formula1>
    </dataValidation>
    <dataValidation type="list" allowBlank="1" showInputMessage="1" showErrorMessage="1" sqref="G65" xr:uid="{0C8BC8E1-85B8-41EC-92B4-DCD22EB8643C}">
      <formula1>INDIRECT($R$65)</formula1>
    </dataValidation>
    <dataValidation type="list" allowBlank="1" showInputMessage="1" showErrorMessage="1" sqref="H65" xr:uid="{BBFF4382-C189-47E5-8CC7-0223029F8FFF}">
      <formula1>INDIRECT($S$65)</formula1>
    </dataValidation>
    <dataValidation type="list" allowBlank="1" showInputMessage="1" showErrorMessage="1" sqref="D66" xr:uid="{D2276952-6F39-4E3B-BD96-C02B0410C052}">
      <formula1>INDIRECT($P$66)</formula1>
    </dataValidation>
    <dataValidation type="list" allowBlank="1" showInputMessage="1" showErrorMessage="1" sqref="E66" xr:uid="{B943413A-7533-4EF1-AFC7-2460E050F62F}">
      <formula1>INDIRECT($Q$66)</formula1>
    </dataValidation>
    <dataValidation type="list" allowBlank="1" showInputMessage="1" showErrorMessage="1" sqref="G66" xr:uid="{91ECAB02-F52B-4E54-84F2-832B19C36A03}">
      <formula1>INDIRECT($R$66)</formula1>
    </dataValidation>
    <dataValidation type="list" allowBlank="1" showInputMessage="1" showErrorMessage="1" sqref="H66" xr:uid="{22D090BA-D610-4E06-87AB-2C9AF3F723BE}">
      <formula1>INDIRECT($S$66)</formula1>
    </dataValidation>
    <dataValidation type="list" allowBlank="1" showInputMessage="1" showErrorMessage="1" sqref="D67" xr:uid="{9C4D9930-2070-401A-80BF-6475DEF73905}">
      <formula1>INDIRECT($P$67)</formula1>
    </dataValidation>
    <dataValidation type="list" allowBlank="1" showInputMessage="1" showErrorMessage="1" sqref="E67" xr:uid="{D69D644F-F911-41DE-AC02-6C24D0C212DF}">
      <formula1>INDIRECT($Q$67)</formula1>
    </dataValidation>
    <dataValidation type="list" allowBlank="1" showInputMessage="1" showErrorMessage="1" sqref="G67" xr:uid="{2D913D6A-C2D3-4700-8B82-7993B3F80695}">
      <formula1>INDIRECT($R$67)</formula1>
    </dataValidation>
    <dataValidation type="list" allowBlank="1" showInputMessage="1" showErrorMessage="1" sqref="H67" xr:uid="{0CB87F2A-96CC-4F48-A9F6-73A2DCB1379F}">
      <formula1>INDIRECT($S$67)</formula1>
    </dataValidation>
    <dataValidation type="list" allowBlank="1" showInputMessage="1" showErrorMessage="1" sqref="D70" xr:uid="{82C6CD5A-AF98-4F1C-892E-DE091C363AEA}">
      <formula1>INDIRECT($P$70)</formula1>
    </dataValidation>
    <dataValidation type="list" allowBlank="1" showInputMessage="1" showErrorMessage="1" sqref="E70" xr:uid="{F9BF709A-FAC1-4BD6-9CD7-89D3BAF81555}">
      <formula1>INDIRECT($Q$70)</formula1>
    </dataValidation>
    <dataValidation type="list" allowBlank="1" showInputMessage="1" showErrorMessage="1" sqref="G70" xr:uid="{8C65BF71-83B1-4146-9E86-7FC7500E8602}">
      <formula1>INDIRECT($R$70)</formula1>
    </dataValidation>
    <dataValidation type="list" allowBlank="1" showInputMessage="1" showErrorMessage="1" sqref="H70" xr:uid="{8D4F0115-4B1B-4D98-A53C-4D092A7FAF2F}">
      <formula1>INDIRECT($S$70)</formula1>
    </dataValidation>
    <dataValidation type="list" allowBlank="1" showInputMessage="1" showErrorMessage="1" sqref="D73" xr:uid="{F3684564-5867-486D-8417-A4BE8CF762E0}">
      <formula1>INDIRECT($P$73)</formula1>
    </dataValidation>
    <dataValidation type="list" allowBlank="1" showInputMessage="1" showErrorMessage="1" sqref="E73" xr:uid="{C8C74A16-0ECF-4C0F-BDCC-D600BF49E050}">
      <formula1>INDIRECT($Q$73)</formula1>
    </dataValidation>
    <dataValidation type="list" allowBlank="1" showInputMessage="1" showErrorMessage="1" sqref="G73" xr:uid="{974767B1-6C52-4165-9938-EA0407E9F6AB}">
      <formula1>INDIRECT($R$73)</formula1>
    </dataValidation>
    <dataValidation type="list" allowBlank="1" showInputMessage="1" showErrorMessage="1" sqref="H73" xr:uid="{5000B1F0-1438-4F7F-B1B2-9F62D9D6EBD4}">
      <formula1>INDIRECT($S$73)</formula1>
    </dataValidation>
    <dataValidation type="list" allowBlank="1" showInputMessage="1" showErrorMessage="1" sqref="D74" xr:uid="{D4BAADF2-2086-4D44-94DD-7E747F5B9CB3}">
      <formula1>INDIRECT($P$74)</formula1>
    </dataValidation>
    <dataValidation type="list" allowBlank="1" showInputMessage="1" showErrorMessage="1" sqref="E74" xr:uid="{A827405B-B64C-4AA4-80FE-0015E4F802AF}">
      <formula1>INDIRECT($Q$74)</formula1>
    </dataValidation>
    <dataValidation type="list" allowBlank="1" showInputMessage="1" showErrorMessage="1" sqref="G74" xr:uid="{822360D6-F2A4-423F-9E09-4A80E6EAD82A}">
      <formula1>INDIRECT($R$74)</formula1>
    </dataValidation>
    <dataValidation type="list" allowBlank="1" showInputMessage="1" showErrorMessage="1" sqref="H74" xr:uid="{B5F7EB1F-ADB6-4F26-8A69-D3950C45D9D1}">
      <formula1>INDIRECT($S$74)</formula1>
    </dataValidation>
    <dataValidation type="list" allowBlank="1" showInputMessage="1" showErrorMessage="1" sqref="D14" xr:uid="{1871F42F-6F7A-41E1-B12A-DD390F3756CC}">
      <formula1>INDIRECT($P$14)</formula1>
    </dataValidation>
    <dataValidation type="list" allowBlank="1" showInputMessage="1" showErrorMessage="1" sqref="E14" xr:uid="{A127EBF3-C648-47DB-9983-C9EDE794879A}">
      <formula1>INDIRECT($Q$14)</formula1>
    </dataValidation>
    <dataValidation type="list" allowBlank="1" showInputMessage="1" showErrorMessage="1" sqref="G14" xr:uid="{17756ECE-FDA9-43AD-86E4-A8994568F40A}">
      <formula1>INDIRECT($R$14)</formula1>
    </dataValidation>
    <dataValidation type="list" allowBlank="1" showInputMessage="1" showErrorMessage="1" sqref="H14" xr:uid="{1A1741DF-572A-43BA-9474-23EBD88A69A8}">
      <formula1>INDIRECT($S$14)</formula1>
    </dataValidation>
    <dataValidation type="list" allowBlank="1" showInputMessage="1" showErrorMessage="1" sqref="D15" xr:uid="{4F8ED354-71DD-4914-82E1-DE1B3DD4BB16}">
      <formula1>INDIRECT($P$15)</formula1>
    </dataValidation>
    <dataValidation type="list" allowBlank="1" showInputMessage="1" showErrorMessage="1" sqref="E15" xr:uid="{2FECB7C5-8D1D-4277-A243-DECEABA1E400}">
      <formula1>INDIRECT($Q$15)</formula1>
    </dataValidation>
    <dataValidation type="list" allowBlank="1" showInputMessage="1" showErrorMessage="1" sqref="G15" xr:uid="{D76D2C99-AD3A-41E2-9F14-98548B4D92B7}">
      <formula1>INDIRECT($R$15)</formula1>
    </dataValidation>
    <dataValidation type="list" allowBlank="1" showInputMessage="1" showErrorMessage="1" sqref="H15" xr:uid="{95F6D5F6-3283-47C1-BB1E-4CCD82496778}">
      <formula1>INDIRECT($S$15)</formula1>
    </dataValidation>
    <dataValidation type="list" allowBlank="1" showInputMessage="1" showErrorMessage="1" sqref="D16" xr:uid="{D78EE72F-7605-4308-9A23-E0E3CAE77392}">
      <formula1>INDIRECT($P$16)</formula1>
    </dataValidation>
    <dataValidation type="list" allowBlank="1" showInputMessage="1" showErrorMessage="1" sqref="E16" xr:uid="{52B28890-1E88-497A-89C0-D02B5735AFA5}">
      <formula1>INDIRECT($Q$16)</formula1>
    </dataValidation>
    <dataValidation type="list" allowBlank="1" showInputMessage="1" showErrorMessage="1" sqref="G16" xr:uid="{591C60A1-5A6B-4837-BDE8-596733D8AE62}">
      <formula1>INDIRECT($R$16)</formula1>
    </dataValidation>
    <dataValidation type="list" allowBlank="1" showInputMessage="1" showErrorMessage="1" sqref="H16" xr:uid="{821875FE-E949-47E2-A626-64E4251B2A59}">
      <formula1>INDIRECT($S$16)</formula1>
    </dataValidation>
    <dataValidation type="list" allowBlank="1" showInputMessage="1" showErrorMessage="1" sqref="D17" xr:uid="{3FACE7E1-D144-4143-A986-CD0AE5DAE008}">
      <formula1>INDIRECT($P$17)</formula1>
    </dataValidation>
    <dataValidation type="list" allowBlank="1" showInputMessage="1" showErrorMessage="1" sqref="E17" xr:uid="{CA700BD9-D3BC-41B7-BD01-1AB1D53F695B}">
      <formula1>INDIRECT($Q$17)</formula1>
    </dataValidation>
    <dataValidation type="list" allowBlank="1" showInputMessage="1" showErrorMessage="1" sqref="G17" xr:uid="{F1E18EAC-8243-4998-8264-91F99AD6B48D}">
      <formula1>INDIRECT($R$17)</formula1>
    </dataValidation>
    <dataValidation type="list" allowBlank="1" showInputMessage="1" showErrorMessage="1" sqref="H17" xr:uid="{B9E39A3F-751E-4591-A1DF-DC4326CD3DD0}">
      <formula1>INDIRECT($S$17)</formula1>
    </dataValidation>
    <dataValidation type="list" allowBlank="1" showInputMessage="1" showErrorMessage="1" sqref="D18" xr:uid="{D980C290-3166-4046-B7D0-84926626FC79}">
      <formula1>INDIRECT($P$18)</formula1>
    </dataValidation>
    <dataValidation type="list" allowBlank="1" showInputMessage="1" showErrorMessage="1" sqref="E18" xr:uid="{458ED71E-279B-4249-9CEC-8E81A71D825F}">
      <formula1>INDIRECT($Q$18)</formula1>
    </dataValidation>
    <dataValidation type="list" allowBlank="1" showInputMessage="1" showErrorMessage="1" sqref="G18" xr:uid="{4F04D402-0EC1-40A7-984F-C37C3EA1343E}">
      <formula1>INDIRECT($R$18)</formula1>
    </dataValidation>
    <dataValidation type="list" allowBlank="1" showInputMessage="1" showErrorMessage="1" sqref="H18" xr:uid="{CC64EE05-E482-40BF-881F-29982541E307}">
      <formula1>INDIRECT($S$18)</formula1>
    </dataValidation>
    <dataValidation type="list" allowBlank="1" showInputMessage="1" sqref="E110:H110 E116:H116 E113:H114" xr:uid="{A2DF257A-3E70-4FBD-9937-0201D513F935}">
      <formula1>$D$195</formula1>
    </dataValidation>
    <dataValidation type="list" allowBlank="1" showInputMessage="1" showErrorMessage="1" sqref="D116 D110 D113:D114" xr:uid="{714890C4-CB5C-4072-A815-870B6BB084E1}">
      <formula1>$D$192:$D$195</formula1>
    </dataValidation>
    <dataValidation type="list" allowBlank="1" showInputMessage="1" showErrorMessage="1" sqref="G84:G89 G115 G92 G95:G96 G99 G102:G103 G106:G109 G112 G118:G120" xr:uid="{6AD1FADB-F542-441C-8844-4C76111EF2C2}">
      <formula1>INDIRECT($Q84)</formula1>
    </dataValidation>
    <dataValidation type="list" allowBlank="1" showInputMessage="1" showErrorMessage="1" sqref="H92 H115 H84:H89 H95:H96 H99 H102:H103 H106:H109 H112 H118:H120" xr:uid="{8CA9261B-B8FB-4DCF-9CBF-E3D78C8E75ED}">
      <formula1>INDIRECT($R84)</formula1>
    </dataValidation>
    <dataValidation type="list" allowBlank="1" showInputMessage="1" showErrorMessage="1" sqref="E84:E89 E92 E95:E96 E99 E102:E103 E118:E120 E112 E115 E106:E109" xr:uid="{63063873-68A4-4EE4-B18F-648DEDBEB0B7}">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6790BB2-3E41-4403-9812-5792D04728CA}">
          <x14:formula1>
            <xm:f>'Menu déroulant'!$F$2:$F$5</xm:f>
          </x14:formula1>
          <xm:sqref>C60:C61 C56:C57 C43:C44 C21:C26 C29:C35 C47:C49 C52:C53 C65:C67 C70 C38:C40 C13:C18 C73:C74</xm:sqref>
        </x14:dataValidation>
        <x14:dataValidation type="list" allowBlank="1" showInputMessage="1" showErrorMessage="1" xr:uid="{3F00E7DF-F0F2-4BC4-B020-71416F37EED5}">
          <x14:formula1>
            <xm:f>'Menu déroulant'!$D$2:$D$3</xm:f>
          </x14:formula1>
          <xm:sqref>C6</xm:sqref>
        </x14:dataValidation>
        <x14:dataValidation type="list" allowBlank="1" showInputMessage="1" showErrorMessage="1" xr:uid="{BD173B8A-ADAA-4246-ACDC-B6C506C83A22}">
          <x14:formula1>
            <xm:f>'Menu déroulant'!$E$2:$E$11</xm:f>
          </x14:formula1>
          <xm:sqref>C4</xm:sqref>
        </x14:dataValidation>
        <x14:dataValidation type="list" allowBlank="1" showInputMessage="1" showErrorMessage="1" xr:uid="{B9489D19-A562-490D-823B-A8832F52C9C0}">
          <x14:formula1>
            <xm:f>'Menu conditionnel'!$A$14:$A$17</xm:f>
          </x14:formula1>
          <xm:sqref>D84:D89 D92 D95:D96 D99 D102:D103 D106:D109 D112 D115 D118:D120</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2D299-69DB-40AD-816D-2B0D9BC6EF70}">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1072</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N°19</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KirJjB3uTuAbtKivxvR8pkoVs8ph0uy+xhJn5dtsxxiDQJsMvTSd/D85gU98vrZ69PbLPkfVI7ojZd7ULINHQw==" saltValue="bCg74vycXDqLNv0GiZGqS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5158" priority="176" operator="equal">
      <formula>"NON"</formula>
    </cfRule>
    <cfRule type="cellIs" dxfId="5157" priority="177" operator="equal">
      <formula>"OUI"</formula>
    </cfRule>
    <cfRule type="cellIs" dxfId="5156" priority="174" operator="equal">
      <formula>"Non concerné"</formula>
    </cfRule>
    <cfRule type="cellIs" dxfId="5155" priority="175" operator="equal">
      <formula>"Ne sait pas"</formula>
    </cfRule>
  </conditionalFormatting>
  <conditionalFormatting sqref="C29:C35">
    <cfRule type="cellIs" dxfId="5154" priority="165" operator="equal">
      <formula>"OUI"</formula>
    </cfRule>
    <cfRule type="cellIs" dxfId="5153" priority="164" operator="equal">
      <formula>"NON"</formula>
    </cfRule>
    <cfRule type="cellIs" dxfId="5152" priority="163" operator="equal">
      <formula>"Ne sait pas"</formula>
    </cfRule>
    <cfRule type="cellIs" dxfId="5151" priority="162" operator="equal">
      <formula>"Non concerné"</formula>
    </cfRule>
  </conditionalFormatting>
  <conditionalFormatting sqref="C38:C40">
    <cfRule type="cellIs" dxfId="5150" priority="156" operator="equal">
      <formula>"OUI"</formula>
    </cfRule>
    <cfRule type="cellIs" dxfId="5149" priority="154" operator="equal">
      <formula>"Ne sait pas"</formula>
    </cfRule>
    <cfRule type="cellIs" dxfId="5148" priority="153" operator="equal">
      <formula>"Non concerné"</formula>
    </cfRule>
    <cfRule type="cellIs" dxfId="5147" priority="155" operator="equal">
      <formula>"NON"</formula>
    </cfRule>
  </conditionalFormatting>
  <conditionalFormatting sqref="C43:C44">
    <cfRule type="cellIs" dxfId="5146" priority="149" operator="equal">
      <formula>"OUI"</formula>
    </cfRule>
    <cfRule type="cellIs" dxfId="5145" priority="148" operator="equal">
      <formula>"NON"</formula>
    </cfRule>
    <cfRule type="cellIs" dxfId="5144" priority="147" operator="equal">
      <formula>"Ne sait pas"</formula>
    </cfRule>
    <cfRule type="cellIs" dxfId="5143" priority="146" operator="equal">
      <formula>"Non concerné"</formula>
    </cfRule>
  </conditionalFormatting>
  <conditionalFormatting sqref="C47:C49">
    <cfRule type="cellIs" dxfId="5142" priority="140" operator="equal">
      <formula>"NON"</formula>
    </cfRule>
    <cfRule type="cellIs" dxfId="5141" priority="141" operator="equal">
      <formula>"OUI"</formula>
    </cfRule>
    <cfRule type="cellIs" dxfId="5140" priority="139" operator="equal">
      <formula>"Ne sait pas"</formula>
    </cfRule>
    <cfRule type="cellIs" dxfId="5139" priority="138" operator="equal">
      <formula>"Non concerné"</formula>
    </cfRule>
  </conditionalFormatting>
  <conditionalFormatting sqref="C52:C53">
    <cfRule type="cellIs" dxfId="5138" priority="132" operator="equal">
      <formula>"NON"</formula>
    </cfRule>
    <cfRule type="cellIs" dxfId="5137" priority="131" operator="equal">
      <formula>"Ne sait pas"</formula>
    </cfRule>
    <cfRule type="cellIs" dxfId="5136" priority="130" operator="equal">
      <formula>"Non concerné"</formula>
    </cfRule>
    <cfRule type="cellIs" dxfId="5135" priority="133" operator="equal">
      <formula>"OUI"</formula>
    </cfRule>
  </conditionalFormatting>
  <conditionalFormatting sqref="C56:C57">
    <cfRule type="cellIs" dxfId="5134" priority="125" operator="equal">
      <formula>"OUI"</formula>
    </cfRule>
    <cfRule type="cellIs" dxfId="5133" priority="124" operator="equal">
      <formula>"NON"</formula>
    </cfRule>
    <cfRule type="cellIs" dxfId="5132" priority="123" operator="equal">
      <formula>"Ne sait pas"</formula>
    </cfRule>
    <cfRule type="cellIs" dxfId="5131" priority="122" operator="equal">
      <formula>"Non concerné"</formula>
    </cfRule>
  </conditionalFormatting>
  <conditionalFormatting sqref="C60:C61">
    <cfRule type="cellIs" dxfId="5130" priority="114" operator="equal">
      <formula>"Non concerné"</formula>
    </cfRule>
    <cfRule type="cellIs" dxfId="5129" priority="115" operator="equal">
      <formula>"Ne sait pas"</formula>
    </cfRule>
    <cfRule type="cellIs" dxfId="5128" priority="116" operator="equal">
      <formula>"NON"</formula>
    </cfRule>
    <cfRule type="cellIs" dxfId="5127" priority="117" operator="equal">
      <formula>"OUI"</formula>
    </cfRule>
  </conditionalFormatting>
  <conditionalFormatting sqref="C65:C67">
    <cfRule type="cellIs" dxfId="5126" priority="107" operator="equal">
      <formula>"Ne sait pas"</formula>
    </cfRule>
    <cfRule type="cellIs" dxfId="5125" priority="106" operator="equal">
      <formula>"Non concerné"</formula>
    </cfRule>
    <cfRule type="cellIs" dxfId="5124" priority="109" operator="equal">
      <formula>"OUI"</formula>
    </cfRule>
    <cfRule type="cellIs" dxfId="5123" priority="108" operator="equal">
      <formula>"NON"</formula>
    </cfRule>
  </conditionalFormatting>
  <conditionalFormatting sqref="C70">
    <cfRule type="cellIs" dxfId="5122" priority="101" operator="equal">
      <formula>"OUI"</formula>
    </cfRule>
    <cfRule type="cellIs" dxfId="5121" priority="100" operator="equal">
      <formula>"NON"</formula>
    </cfRule>
    <cfRule type="cellIs" dxfId="5120" priority="99" operator="equal">
      <formula>"Ne sait pas"</formula>
    </cfRule>
    <cfRule type="cellIs" dxfId="5119" priority="98" operator="equal">
      <formula>"Non concerné"</formula>
    </cfRule>
  </conditionalFormatting>
  <conditionalFormatting sqref="C73:C74">
    <cfRule type="cellIs" dxfId="5118" priority="92" operator="equal">
      <formula>"NON"</formula>
    </cfRule>
    <cfRule type="cellIs" dxfId="5117" priority="91" operator="equal">
      <formula>"Ne sait pas"</formula>
    </cfRule>
    <cfRule type="cellIs" dxfId="5116" priority="93" operator="equal">
      <formula>"OUI"</formula>
    </cfRule>
    <cfRule type="cellIs" dxfId="5115" priority="90" operator="equal">
      <formula>"Non concerné"</formula>
    </cfRule>
  </conditionalFormatting>
  <conditionalFormatting sqref="D84:D89">
    <cfRule type="cellIs" dxfId="5114" priority="79" operator="equal">
      <formula>"Non concerné"</formula>
    </cfRule>
    <cfRule type="cellIs" dxfId="5113" priority="80" operator="equal">
      <formula>"Ne sait pas"</formula>
    </cfRule>
    <cfRule type="cellIs" dxfId="5112" priority="81" operator="equal">
      <formula>"NON"</formula>
    </cfRule>
    <cfRule type="cellIs" dxfId="5111" priority="82" operator="equal">
      <formula>"OUI"</formula>
    </cfRule>
  </conditionalFormatting>
  <conditionalFormatting sqref="D92">
    <cfRule type="cellIs" dxfId="5110" priority="75" operator="equal">
      <formula>"Non concerné"</formula>
    </cfRule>
    <cfRule type="cellIs" dxfId="5109" priority="77" operator="equal">
      <formula>"NON"</formula>
    </cfRule>
    <cfRule type="cellIs" dxfId="5108" priority="76" operator="equal">
      <formula>"Ne sait pas"</formula>
    </cfRule>
    <cfRule type="cellIs" dxfId="5107" priority="78" operator="equal">
      <formula>"OUI"</formula>
    </cfRule>
  </conditionalFormatting>
  <conditionalFormatting sqref="D95:D96">
    <cfRule type="cellIs" dxfId="5106" priority="72" operator="equal">
      <formula>"Ne sait pas"</formula>
    </cfRule>
    <cfRule type="cellIs" dxfId="5105" priority="74" operator="equal">
      <formula>"OUI"</formula>
    </cfRule>
    <cfRule type="cellIs" dxfId="5104" priority="73" operator="equal">
      <formula>"NON"</formula>
    </cfRule>
    <cfRule type="cellIs" dxfId="5103" priority="71" operator="equal">
      <formula>"Non concerné"</formula>
    </cfRule>
  </conditionalFormatting>
  <conditionalFormatting sqref="D99">
    <cfRule type="cellIs" dxfId="5102" priority="70" operator="equal">
      <formula>"OUI"</formula>
    </cfRule>
    <cfRule type="cellIs" dxfId="5101" priority="69" operator="equal">
      <formula>"NON"</formula>
    </cfRule>
    <cfRule type="cellIs" dxfId="5100" priority="68" operator="equal">
      <formula>"Ne sait pas"</formula>
    </cfRule>
    <cfRule type="cellIs" dxfId="5099" priority="67" operator="equal">
      <formula>"Non concerné"</formula>
    </cfRule>
  </conditionalFormatting>
  <conditionalFormatting sqref="D102:D103">
    <cfRule type="cellIs" dxfId="5098" priority="65" operator="equal">
      <formula>"NON"</formula>
    </cfRule>
    <cfRule type="cellIs" dxfId="5097" priority="66" operator="equal">
      <formula>"OUI"</formula>
    </cfRule>
    <cfRule type="cellIs" dxfId="5096" priority="63" operator="equal">
      <formula>"Non concerné"</formula>
    </cfRule>
    <cfRule type="cellIs" dxfId="5095" priority="64" operator="equal">
      <formula>"Ne sait pas"</formula>
    </cfRule>
  </conditionalFormatting>
  <conditionalFormatting sqref="D106:D109">
    <cfRule type="cellIs" dxfId="5094" priority="59" operator="equal">
      <formula>"Non concerné"</formula>
    </cfRule>
    <cfRule type="cellIs" dxfId="5093" priority="60" operator="equal">
      <formula>"Ne sait pas"</formula>
    </cfRule>
    <cfRule type="cellIs" dxfId="5092" priority="61" operator="equal">
      <formula>"NON"</formula>
    </cfRule>
    <cfRule type="cellIs" dxfId="5091" priority="62" operator="equal">
      <formula>"OUI"</formula>
    </cfRule>
  </conditionalFormatting>
  <conditionalFormatting sqref="D112">
    <cfRule type="cellIs" dxfId="5090" priority="58" operator="equal">
      <formula>"OUI"</formula>
    </cfRule>
    <cfRule type="cellIs" dxfId="5089" priority="57" operator="equal">
      <formula>"NON"</formula>
    </cfRule>
    <cfRule type="cellIs" dxfId="5088" priority="56" operator="equal">
      <formula>"Ne sait pas"</formula>
    </cfRule>
    <cfRule type="cellIs" dxfId="5087" priority="55" operator="equal">
      <formula>"Non concerné"</formula>
    </cfRule>
  </conditionalFormatting>
  <conditionalFormatting sqref="D115">
    <cfRule type="cellIs" dxfId="5086" priority="53" operator="equal">
      <formula>"NON"</formula>
    </cfRule>
    <cfRule type="cellIs" dxfId="5085" priority="54" operator="equal">
      <formula>"OUI"</formula>
    </cfRule>
    <cfRule type="cellIs" dxfId="5084" priority="51" operator="equal">
      <formula>"Non concerné"</formula>
    </cfRule>
    <cfRule type="cellIs" dxfId="5083" priority="52" operator="equal">
      <formula>"Ne sait pas"</formula>
    </cfRule>
  </conditionalFormatting>
  <conditionalFormatting sqref="D118:D120">
    <cfRule type="cellIs" dxfId="5082" priority="50" operator="equal">
      <formula>"OUI"</formula>
    </cfRule>
    <cfRule type="cellIs" dxfId="5081" priority="49" operator="equal">
      <formula>"NON"</formula>
    </cfRule>
    <cfRule type="cellIs" dxfId="5080" priority="48" operator="equal">
      <formula>"Ne sait pas"</formula>
    </cfRule>
    <cfRule type="cellIs" dxfId="5079" priority="47" operator="equal">
      <formula>"Non concerné"</formula>
    </cfRule>
  </conditionalFormatting>
  <conditionalFormatting sqref="D13:I18">
    <cfRule type="expression" dxfId="5078" priority="172">
      <formula>$P13="non_prescrit"</formula>
    </cfRule>
  </conditionalFormatting>
  <conditionalFormatting sqref="D21:I26">
    <cfRule type="expression" dxfId="5077" priority="168">
      <formula>$P21="non_prescrit"</formula>
    </cfRule>
  </conditionalFormatting>
  <conditionalFormatting sqref="D29:I35">
    <cfRule type="expression" dxfId="5076" priority="160">
      <formula>$P29="non_prescrit"</formula>
    </cfRule>
  </conditionalFormatting>
  <conditionalFormatting sqref="D38:I40">
    <cfRule type="expression" dxfId="5075" priority="157">
      <formula>$P38="non_prescrit"</formula>
    </cfRule>
  </conditionalFormatting>
  <conditionalFormatting sqref="D43:I44">
    <cfRule type="expression" dxfId="5074" priority="144">
      <formula>$P43="non_prescrit"</formula>
    </cfRule>
  </conditionalFormatting>
  <conditionalFormatting sqref="D47:I49">
    <cfRule type="expression" dxfId="5073" priority="136">
      <formula>$P47="non_prescrit"</formula>
    </cfRule>
  </conditionalFormatting>
  <conditionalFormatting sqref="D52:I53">
    <cfRule type="expression" dxfId="5072" priority="128">
      <formula>$P52="non_prescrit"</formula>
    </cfRule>
  </conditionalFormatting>
  <conditionalFormatting sqref="D56:I57">
    <cfRule type="expression" dxfId="5071" priority="120">
      <formula>$P56="non_prescrit"</formula>
    </cfRule>
  </conditionalFormatting>
  <conditionalFormatting sqref="D60:I61">
    <cfRule type="expression" dxfId="5070" priority="112">
      <formula>$P60="non_prescrit"</formula>
    </cfRule>
  </conditionalFormatting>
  <conditionalFormatting sqref="D65:I67">
    <cfRule type="expression" dxfId="5069" priority="104">
      <formula>$P65="non_prescrit"</formula>
    </cfRule>
  </conditionalFormatting>
  <conditionalFormatting sqref="D70:I70">
    <cfRule type="expression" dxfId="5068" priority="96">
      <formula>$P70="non_prescrit"</formula>
    </cfRule>
  </conditionalFormatting>
  <conditionalFormatting sqref="D73:I74">
    <cfRule type="expression" dxfId="5067" priority="88">
      <formula>$P73="non_prescrit"</formula>
    </cfRule>
  </conditionalFormatting>
  <conditionalFormatting sqref="E13:F18">
    <cfRule type="expression" dxfId="5066" priority="171">
      <formula>$Q13="pas_modification"</formula>
    </cfRule>
  </conditionalFormatting>
  <conditionalFormatting sqref="E21:F26">
    <cfRule type="expression" dxfId="5065" priority="167">
      <formula>$Q21="pas_modification"</formula>
    </cfRule>
  </conditionalFormatting>
  <conditionalFormatting sqref="E29:F35">
    <cfRule type="expression" dxfId="5064" priority="159">
      <formula>$Q29="pas_modification"</formula>
    </cfRule>
  </conditionalFormatting>
  <conditionalFormatting sqref="E38:F40">
    <cfRule type="expression" dxfId="5063" priority="151">
      <formula>$Q38="pas_modification"</formula>
    </cfRule>
  </conditionalFormatting>
  <conditionalFormatting sqref="E43:F44">
    <cfRule type="expression" dxfId="5062" priority="143">
      <formula>$Q43="pas_modification"</formula>
    </cfRule>
  </conditionalFormatting>
  <conditionalFormatting sqref="E47:F49">
    <cfRule type="expression" dxfId="5061" priority="135">
      <formula>$Q47="pas_modification"</formula>
    </cfRule>
  </conditionalFormatting>
  <conditionalFormatting sqref="E52:F53">
    <cfRule type="expression" dxfId="5060" priority="127">
      <formula>$Q52="pas_modification"</formula>
    </cfRule>
  </conditionalFormatting>
  <conditionalFormatting sqref="E56:F57">
    <cfRule type="expression" dxfId="5059" priority="119">
      <formula>$Q56="pas_modification"</formula>
    </cfRule>
  </conditionalFormatting>
  <conditionalFormatting sqref="E60:F61">
    <cfRule type="expression" dxfId="5058" priority="111">
      <formula>$Q60="pas_modification"</formula>
    </cfRule>
  </conditionalFormatting>
  <conditionalFormatting sqref="E65:F67">
    <cfRule type="expression" dxfId="5057" priority="103">
      <formula>$Q65="pas_modification"</formula>
    </cfRule>
  </conditionalFormatting>
  <conditionalFormatting sqref="E70:F70">
    <cfRule type="expression" dxfId="5056" priority="95">
      <formula>$Q70="pas_modification"</formula>
    </cfRule>
  </conditionalFormatting>
  <conditionalFormatting sqref="E73:F74">
    <cfRule type="expression" dxfId="5055" priority="87">
      <formula>$Q73="pas_modification"</formula>
    </cfRule>
  </conditionalFormatting>
  <conditionalFormatting sqref="E7:G7">
    <cfRule type="cellIs" dxfId="5054" priority="1" operator="equal">
      <formula>"ERREUR : nombre médicaments prescrits &gt; nb MIPA"</formula>
    </cfRule>
  </conditionalFormatting>
  <conditionalFormatting sqref="E84:I89">
    <cfRule type="expression" dxfId="5053" priority="32">
      <formula>$P84="non_omi"</formula>
    </cfRule>
  </conditionalFormatting>
  <conditionalFormatting sqref="E92:I92">
    <cfRule type="expression" dxfId="5052" priority="36">
      <formula>$P92="non_omi"</formula>
    </cfRule>
  </conditionalFormatting>
  <conditionalFormatting sqref="E95:I96">
    <cfRule type="expression" dxfId="5051" priority="28">
      <formula>$P95="non_omi"</formula>
    </cfRule>
  </conditionalFormatting>
  <conditionalFormatting sqref="E99:I99">
    <cfRule type="expression" dxfId="5050" priority="24">
      <formula>$P99="non_omi"</formula>
    </cfRule>
  </conditionalFormatting>
  <conditionalFormatting sqref="E102:I103">
    <cfRule type="expression" dxfId="5049" priority="20">
      <formula>$P102="non_omi"</formula>
    </cfRule>
  </conditionalFormatting>
  <conditionalFormatting sqref="E106:I109">
    <cfRule type="expression" dxfId="5048" priority="16">
      <formula>$P106="non_omi"</formula>
    </cfRule>
  </conditionalFormatting>
  <conditionalFormatting sqref="E112:I112">
    <cfRule type="expression" dxfId="5047" priority="12">
      <formula>$P112="non_omi"</formula>
    </cfRule>
  </conditionalFormatting>
  <conditionalFormatting sqref="E115:I115">
    <cfRule type="expression" dxfId="5046" priority="8">
      <formula>$P115="non_omi"</formula>
    </cfRule>
  </conditionalFormatting>
  <conditionalFormatting sqref="E118:I120">
    <cfRule type="expression" dxfId="5045" priority="4">
      <formula>$P118="non_omi"</formula>
    </cfRule>
  </conditionalFormatting>
  <conditionalFormatting sqref="G13:G18">
    <cfRule type="expression" dxfId="5044" priority="170">
      <formula>$R13="pas_justification"</formula>
    </cfRule>
  </conditionalFormatting>
  <conditionalFormatting sqref="G21:G26">
    <cfRule type="expression" dxfId="5043" priority="166">
      <formula>$R21="pas_justification"</formula>
    </cfRule>
  </conditionalFormatting>
  <conditionalFormatting sqref="G29:G35">
    <cfRule type="expression" dxfId="5042" priority="158">
      <formula>$R29="pas_justification"</formula>
    </cfRule>
  </conditionalFormatting>
  <conditionalFormatting sqref="G38:G40">
    <cfRule type="expression" dxfId="5041" priority="150">
      <formula>$R38="pas_justification"</formula>
    </cfRule>
  </conditionalFormatting>
  <conditionalFormatting sqref="G43:G44">
    <cfRule type="expression" dxfId="5040" priority="142">
      <formula>$R43="pas_justification"</formula>
    </cfRule>
  </conditionalFormatting>
  <conditionalFormatting sqref="G47:G49">
    <cfRule type="expression" dxfId="5039" priority="134">
      <formula>$R47="pas_justification"</formula>
    </cfRule>
  </conditionalFormatting>
  <conditionalFormatting sqref="G52:G53">
    <cfRule type="expression" dxfId="5038" priority="126">
      <formula>$R52="pas_justification"</formula>
    </cfRule>
  </conditionalFormatting>
  <conditionalFormatting sqref="G56:G57">
    <cfRule type="expression" dxfId="5037" priority="118">
      <formula>$R56="pas_justification"</formula>
    </cfRule>
  </conditionalFormatting>
  <conditionalFormatting sqref="G60:G61">
    <cfRule type="expression" dxfId="5036" priority="110">
      <formula>$R60="pas_justification"</formula>
    </cfRule>
  </conditionalFormatting>
  <conditionalFormatting sqref="G65:G67">
    <cfRule type="expression" dxfId="5035" priority="102">
      <formula>$R65="pas_justification"</formula>
    </cfRule>
  </conditionalFormatting>
  <conditionalFormatting sqref="G70">
    <cfRule type="expression" dxfId="5034" priority="94">
      <formula>$R70="pas_justification"</formula>
    </cfRule>
  </conditionalFormatting>
  <conditionalFormatting sqref="G73:G74">
    <cfRule type="expression" dxfId="5033" priority="86">
      <formula>$R73="pas_justification"</formula>
    </cfRule>
  </conditionalFormatting>
  <conditionalFormatting sqref="G84:G89">
    <cfRule type="expression" dxfId="5032" priority="46">
      <formula>$Q84="pas_justification_omi"</formula>
    </cfRule>
  </conditionalFormatting>
  <conditionalFormatting sqref="G92">
    <cfRule type="expression" dxfId="5031" priority="45">
      <formula>$Q92="pas_justification_omi"</formula>
    </cfRule>
  </conditionalFormatting>
  <conditionalFormatting sqref="G95:G96">
    <cfRule type="expression" dxfId="5030" priority="44">
      <formula>$Q95="pas_justification_omi"</formula>
    </cfRule>
  </conditionalFormatting>
  <conditionalFormatting sqref="G99">
    <cfRule type="expression" dxfId="5029" priority="43">
      <formula>$Q99="pas_justification_omi"</formula>
    </cfRule>
  </conditionalFormatting>
  <conditionalFormatting sqref="G102:G103">
    <cfRule type="expression" dxfId="5028" priority="42">
      <formula>$Q102="pas_justification_omi"</formula>
    </cfRule>
  </conditionalFormatting>
  <conditionalFormatting sqref="G106:G109">
    <cfRule type="expression" dxfId="5027" priority="41">
      <formula>$Q106="pas_justification_omi"</formula>
    </cfRule>
  </conditionalFormatting>
  <conditionalFormatting sqref="G112">
    <cfRule type="expression" dxfId="5026" priority="40">
      <formula>$Q112="pas_justification_omi"</formula>
    </cfRule>
  </conditionalFormatting>
  <conditionalFormatting sqref="G115">
    <cfRule type="expression" dxfId="5025" priority="39">
      <formula>$Q115="pas_justification_omi"</formula>
    </cfRule>
  </conditionalFormatting>
  <conditionalFormatting sqref="G118:G120">
    <cfRule type="expression" dxfId="5024" priority="38">
      <formula>$Q118="pas_justification_omi"</formula>
    </cfRule>
  </conditionalFormatting>
  <conditionalFormatting sqref="H13:H18">
    <cfRule type="expression" dxfId="5023" priority="173">
      <formula>$Q13="pas_modification"</formula>
    </cfRule>
  </conditionalFormatting>
  <conditionalFormatting sqref="H13:H40 H42:H61">
    <cfRule type="cellIs" dxfId="5022" priority="84" operator="equal">
      <formula>"Refusée"</formula>
    </cfRule>
  </conditionalFormatting>
  <conditionalFormatting sqref="H13:H40 H42:H74">
    <cfRule type="cellIs" dxfId="5021" priority="85" operator="equal">
      <formula>"Acceptée"</formula>
    </cfRule>
    <cfRule type="cellIs" dxfId="5020" priority="83" operator="equal">
      <formula>"NSP"</formula>
    </cfRule>
  </conditionalFormatting>
  <conditionalFormatting sqref="H21:H26">
    <cfRule type="expression" dxfId="5019" priority="169">
      <formula>$Q21="pas_modification"</formula>
    </cfRule>
  </conditionalFormatting>
  <conditionalFormatting sqref="H29:H35">
    <cfRule type="expression" dxfId="5018" priority="161">
      <formula>$Q29="pas_modification"</formula>
    </cfRule>
  </conditionalFormatting>
  <conditionalFormatting sqref="H38:H40">
    <cfRule type="expression" dxfId="5017" priority="152">
      <formula>$Q38="pas_modification"</formula>
    </cfRule>
  </conditionalFormatting>
  <conditionalFormatting sqref="H43:H44">
    <cfRule type="expression" dxfId="5016" priority="145">
      <formula>$Q43="pas_modification"</formula>
    </cfRule>
  </conditionalFormatting>
  <conditionalFormatting sqref="H47:H49">
    <cfRule type="expression" dxfId="5015" priority="137">
      <formula>$Q47="pas_modification"</formula>
    </cfRule>
  </conditionalFormatting>
  <conditionalFormatting sqref="H52:H53">
    <cfRule type="expression" dxfId="5014" priority="129">
      <formula>$Q52="pas_modification"</formula>
    </cfRule>
  </conditionalFormatting>
  <conditionalFormatting sqref="H56:H57">
    <cfRule type="expression" dxfId="5013" priority="121">
      <formula>$Q56="pas_modification"</formula>
    </cfRule>
  </conditionalFormatting>
  <conditionalFormatting sqref="H60:H61">
    <cfRule type="expression" dxfId="5012" priority="113">
      <formula>$Q60="pas_modification"</formula>
    </cfRule>
  </conditionalFormatting>
  <conditionalFormatting sqref="H65:H67">
    <cfRule type="expression" dxfId="5011" priority="105">
      <formula>$Q65="pas_modification"</formula>
    </cfRule>
  </conditionalFormatting>
  <conditionalFormatting sqref="H70">
    <cfRule type="expression" dxfId="5010" priority="97">
      <formula>$Q70="pas_modification"</formula>
    </cfRule>
  </conditionalFormatting>
  <conditionalFormatting sqref="H73:H74">
    <cfRule type="expression" dxfId="5009" priority="89">
      <formula>$Q73="pas_modification"</formula>
    </cfRule>
  </conditionalFormatting>
  <conditionalFormatting sqref="H84:H89">
    <cfRule type="cellIs" dxfId="5008" priority="30" operator="equal">
      <formula>"Refusée"</formula>
    </cfRule>
    <cfRule type="cellIs" dxfId="5007" priority="31" operator="equal">
      <formula>"Acceptée"</formula>
    </cfRule>
  </conditionalFormatting>
  <conditionalFormatting sqref="H92">
    <cfRule type="cellIs" dxfId="5006" priority="34" operator="equal">
      <formula>"Refusée"</formula>
    </cfRule>
    <cfRule type="cellIs" dxfId="5005" priority="35" operator="equal">
      <formula>"Acceptée"</formula>
    </cfRule>
  </conditionalFormatting>
  <conditionalFormatting sqref="H95:H96">
    <cfRule type="cellIs" dxfId="5004" priority="26" operator="equal">
      <formula>"Refusée"</formula>
    </cfRule>
    <cfRule type="cellIs" dxfId="5003" priority="27" operator="equal">
      <formula>"Acceptée"</formula>
    </cfRule>
  </conditionalFormatting>
  <conditionalFormatting sqref="H99">
    <cfRule type="cellIs" dxfId="5002" priority="22" operator="equal">
      <formula>"Refusée"</formula>
    </cfRule>
    <cfRule type="cellIs" dxfId="5001" priority="23" operator="equal">
      <formula>"Acceptée"</formula>
    </cfRule>
  </conditionalFormatting>
  <conditionalFormatting sqref="H102:H103">
    <cfRule type="cellIs" dxfId="5000" priority="18" operator="equal">
      <formula>"Refusée"</formula>
    </cfRule>
    <cfRule type="cellIs" dxfId="4999" priority="19" operator="equal">
      <formula>"Acceptée"</formula>
    </cfRule>
  </conditionalFormatting>
  <conditionalFormatting sqref="H106:H109">
    <cfRule type="cellIs" dxfId="4998" priority="14" operator="equal">
      <formula>"Refusée"</formula>
    </cfRule>
    <cfRule type="cellIs" dxfId="4997" priority="15" operator="equal">
      <formula>"Acceptée"</formula>
    </cfRule>
  </conditionalFormatting>
  <conditionalFormatting sqref="H112">
    <cfRule type="cellIs" dxfId="4996" priority="11" operator="equal">
      <formula>"Acceptée"</formula>
    </cfRule>
    <cfRule type="cellIs" dxfId="4995" priority="10" operator="equal">
      <formula>"Refusée"</formula>
    </cfRule>
  </conditionalFormatting>
  <conditionalFormatting sqref="H115">
    <cfRule type="cellIs" dxfId="4994" priority="7" operator="equal">
      <formula>"Acceptée"</formula>
    </cfRule>
    <cfRule type="cellIs" dxfId="4993" priority="6" operator="equal">
      <formula>"Refusée"</formula>
    </cfRule>
  </conditionalFormatting>
  <conditionalFormatting sqref="H118:H120">
    <cfRule type="cellIs" dxfId="4992" priority="3" operator="equal">
      <formula>"Acceptée"</formula>
    </cfRule>
    <cfRule type="cellIs" dxfId="4991" priority="2" operator="equal">
      <formula>"Refusée"</formula>
    </cfRule>
  </conditionalFormatting>
  <conditionalFormatting sqref="H84:I89">
    <cfRule type="expression" dxfId="4990" priority="33">
      <formula>$R84="pas_proposition_omi"</formula>
    </cfRule>
  </conditionalFormatting>
  <conditionalFormatting sqref="H92:I92">
    <cfRule type="expression" dxfId="4989" priority="37">
      <formula>$R92="pas_proposition_omi"</formula>
    </cfRule>
  </conditionalFormatting>
  <conditionalFormatting sqref="H95:I96">
    <cfRule type="expression" dxfId="4988" priority="29">
      <formula>$R95="pas_proposition_omi"</formula>
    </cfRule>
  </conditionalFormatting>
  <conditionalFormatting sqref="H99:I99">
    <cfRule type="expression" dxfId="4987" priority="25">
      <formula>$R99="pas_proposition_omi"</formula>
    </cfRule>
  </conditionalFormatting>
  <conditionalFormatting sqref="H102:I103">
    <cfRule type="expression" dxfId="4986" priority="21">
      <formula>$R102="pas_proposition_omi"</formula>
    </cfRule>
  </conditionalFormatting>
  <conditionalFormatting sqref="H106:I109">
    <cfRule type="expression" dxfId="4985" priority="17">
      <formula>$R106="pas_proposition_omi"</formula>
    </cfRule>
  </conditionalFormatting>
  <conditionalFormatting sqref="H112:I112">
    <cfRule type="expression" dxfId="4984" priority="13">
      <formula>$R112="pas_proposition_omi"</formula>
    </cfRule>
  </conditionalFormatting>
  <conditionalFormatting sqref="H115:I115">
    <cfRule type="expression" dxfId="4983" priority="9">
      <formula>$R115="pas_proposition_omi"</formula>
    </cfRule>
  </conditionalFormatting>
  <conditionalFormatting sqref="H118:I120">
    <cfRule type="expression" dxfId="4982"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8B8390BD-B7A7-4157-8324-8816502F04A4}">
      <formula1>64</formula1>
      <formula2>150</formula2>
    </dataValidation>
    <dataValidation type="list" allowBlank="1" showInputMessage="1" showErrorMessage="1" sqref="D13" xr:uid="{B27AD178-593A-42A8-AA3C-24EDBDA7469B}">
      <formula1>INDIRECT($P$13)</formula1>
    </dataValidation>
    <dataValidation type="list" allowBlank="1" showInputMessage="1" showErrorMessage="1" sqref="E13" xr:uid="{E9757A9B-AD9C-43F0-A29F-528EC4D0827C}">
      <formula1>INDIRECT($Q$13)</formula1>
    </dataValidation>
    <dataValidation type="list" allowBlank="1" showInputMessage="1" showErrorMessage="1" sqref="G13" xr:uid="{6DBD9827-2D35-4051-8002-0CC7A092AA11}">
      <formula1>INDIRECT($R$13)</formula1>
    </dataValidation>
    <dataValidation type="list" allowBlank="1" showInputMessage="1" showErrorMessage="1" sqref="H13" xr:uid="{687B21AC-E5FD-45E1-9097-88E9BB2C859C}">
      <formula1>INDIRECT($S$13)</formula1>
    </dataValidation>
    <dataValidation type="whole" allowBlank="1" showInputMessage="1" showErrorMessage="1" errorTitle="Chiffre uniquement" error="Saisir une valeur en chiffre/nombre (pas de texte)" sqref="G4 G6" xr:uid="{34582491-F305-43FB-8F0C-B3B240AB0452}">
      <formula1>0</formula1>
      <formula2>100</formula2>
    </dataValidation>
    <dataValidation type="textLength" allowBlank="1" showInputMessage="1" showErrorMessage="1" sqref="G5" xr:uid="{DAD00292-BFFE-440D-BD38-EAA5825881D7}">
      <formula1>0</formula1>
      <formula2>0</formula2>
    </dataValidation>
    <dataValidation type="list" allowBlank="1" showInputMessage="1" showErrorMessage="1" sqref="D21" xr:uid="{89044F52-CFAE-4FE4-BE90-3ACCFCE7A4D8}">
      <formula1>INDIRECT($P$21)</formula1>
    </dataValidation>
    <dataValidation type="list" allowBlank="1" showInputMessage="1" showErrorMessage="1" sqref="E21" xr:uid="{243130DB-FD81-43DB-B73B-D317408F1324}">
      <formula1>INDIRECT($Q$21)</formula1>
    </dataValidation>
    <dataValidation type="list" allowBlank="1" showInputMessage="1" showErrorMessage="1" sqref="G21" xr:uid="{043235E8-6A4A-4812-81F2-7764E581E4A1}">
      <formula1>INDIRECT($R$21)</formula1>
    </dataValidation>
    <dataValidation type="list" allowBlank="1" showInputMessage="1" showErrorMessage="1" sqref="H21" xr:uid="{31C3DCD1-A3B9-4C56-B247-1533B71F8022}">
      <formula1>INDIRECT($S$21)</formula1>
    </dataValidation>
    <dataValidation type="list" allowBlank="1" showInputMessage="1" showErrorMessage="1" sqref="D22" xr:uid="{3C08712C-EB56-4541-8309-C6DE51AD7657}">
      <formula1>INDIRECT($P$22)</formula1>
    </dataValidation>
    <dataValidation type="list" allowBlank="1" showInputMessage="1" showErrorMessage="1" sqref="E22" xr:uid="{E8BC3378-614C-4F41-A33F-9BBE67789FDF}">
      <formula1>INDIRECT($Q$22)</formula1>
    </dataValidation>
    <dataValidation type="list" allowBlank="1" showInputMessage="1" showErrorMessage="1" sqref="G22" xr:uid="{299C7BAA-2EA0-457E-AF72-9103C9126512}">
      <formula1>INDIRECT($R$22)</formula1>
    </dataValidation>
    <dataValidation type="list" allowBlank="1" showInputMessage="1" showErrorMessage="1" sqref="H22" xr:uid="{0C702959-E884-443D-ABE7-ACBDECB9DA14}">
      <formula1>INDIRECT($S$22)</formula1>
    </dataValidation>
    <dataValidation type="list" allowBlank="1" showInputMessage="1" showErrorMessage="1" sqref="D23" xr:uid="{E07FDBA5-D98D-41B2-8F65-5C4C1C3C327A}">
      <formula1>INDIRECT($P$23)</formula1>
    </dataValidation>
    <dataValidation type="list" allowBlank="1" showInputMessage="1" showErrorMessage="1" sqref="E23" xr:uid="{1C2F3478-5CBE-46F8-BCAF-9951DB45E316}">
      <formula1>INDIRECT($Q$23)</formula1>
    </dataValidation>
    <dataValidation type="list" allowBlank="1" showInputMessage="1" showErrorMessage="1" sqref="G23" xr:uid="{9D822993-8A01-491E-B096-4163323CC8F8}">
      <formula1>INDIRECT($R$23)</formula1>
    </dataValidation>
    <dataValidation type="list" allowBlank="1" showInputMessage="1" showErrorMessage="1" sqref="H23" xr:uid="{0CA5ECD4-CCA9-458A-9EC0-B4BF22D1AE64}">
      <formula1>INDIRECT($S$23)</formula1>
    </dataValidation>
    <dataValidation type="list" allowBlank="1" showInputMessage="1" showErrorMessage="1" sqref="D24" xr:uid="{151CCDA4-936F-4C24-B683-2F683544A941}">
      <formula1>INDIRECT($P$24)</formula1>
    </dataValidation>
    <dataValidation type="list" allowBlank="1" showInputMessage="1" showErrorMessage="1" sqref="E24" xr:uid="{A85A4DC6-447E-43C6-A0F5-5F37CB498A7D}">
      <formula1>INDIRECT($Q$24)</formula1>
    </dataValidation>
    <dataValidation type="list" allowBlank="1" showInputMessage="1" showErrorMessage="1" sqref="G24" xr:uid="{F4141FE5-315E-45D8-A9C6-3DBACB8B5101}">
      <formula1>INDIRECT($R$24)</formula1>
    </dataValidation>
    <dataValidation type="list" allowBlank="1" showInputMessage="1" showErrorMessage="1" sqref="H24" xr:uid="{33149488-F30B-4404-A586-31999DD459CF}">
      <formula1>INDIRECT($S$24)</formula1>
    </dataValidation>
    <dataValidation type="list" allowBlank="1" showInputMessage="1" showErrorMessage="1" sqref="D25" xr:uid="{3D77E4C1-E7E9-452A-8ED1-8150E12F726E}">
      <formula1>INDIRECT($P$25)</formula1>
    </dataValidation>
    <dataValidation type="list" allowBlank="1" showInputMessage="1" showErrorMessage="1" sqref="E25" xr:uid="{403C3962-AF8E-4A56-B38B-D28B5D62398E}">
      <formula1>INDIRECT($Q$25)</formula1>
    </dataValidation>
    <dataValidation type="list" allowBlank="1" showInputMessage="1" showErrorMessage="1" sqref="G25" xr:uid="{E4BCABFE-4B0D-4210-9B67-4E8DAC80216D}">
      <formula1>INDIRECT($R$25)</formula1>
    </dataValidation>
    <dataValidation type="list" allowBlank="1" showInputMessage="1" showErrorMessage="1" sqref="H25" xr:uid="{52899E3F-429B-4961-B996-C19FF3F75989}">
      <formula1>INDIRECT($S$25)</formula1>
    </dataValidation>
    <dataValidation type="list" allowBlank="1" showInputMessage="1" showErrorMessage="1" sqref="D26" xr:uid="{F7F0208A-B7F9-4EFF-A0FD-1C7C7521E931}">
      <formula1>INDIRECT($P$26)</formula1>
    </dataValidation>
    <dataValidation type="list" allowBlank="1" showInputMessage="1" showErrorMessage="1" sqref="E26" xr:uid="{CFBBF9BC-FF15-44FE-A7FB-CEE08F92DA4B}">
      <formula1>INDIRECT($Q$26)</formula1>
    </dataValidation>
    <dataValidation type="list" allowBlank="1" showInputMessage="1" showErrorMessage="1" sqref="G26" xr:uid="{6B3F08FD-A29A-4AF0-87E7-9D3B6CD73710}">
      <formula1>INDIRECT($R$26)</formula1>
    </dataValidation>
    <dataValidation type="list" allowBlank="1" showInputMessage="1" showErrorMessage="1" sqref="H26" xr:uid="{FCAC89F9-BF7D-4B5F-9D3E-EE9D8776C3D8}">
      <formula1>INDIRECT($S$26)</formula1>
    </dataValidation>
    <dataValidation type="list" allowBlank="1" showInputMessage="1" showErrorMessage="1" sqref="D29" xr:uid="{5AA04951-9BA2-4E3C-B413-40D39888EFE9}">
      <formula1>INDIRECT($P$29)</formula1>
    </dataValidation>
    <dataValidation type="list" allowBlank="1" showInputMessage="1" showErrorMessage="1" sqref="E29" xr:uid="{DD41BE27-9AEF-4BB3-A865-B30AADB560CD}">
      <formula1>INDIRECT($Q$29)</formula1>
    </dataValidation>
    <dataValidation type="list" allowBlank="1" showInputMessage="1" showErrorMessage="1" sqref="G29" xr:uid="{C5F538C6-1121-4615-9451-2EFC2C78BF51}">
      <formula1>INDIRECT($R$29)</formula1>
    </dataValidation>
    <dataValidation type="list" allowBlank="1" showInputMessage="1" showErrorMessage="1" sqref="H29" xr:uid="{FCAA9ACA-DF01-4EC2-9B34-78D91B65D69C}">
      <formula1>INDIRECT($S$29)</formula1>
    </dataValidation>
    <dataValidation type="list" allowBlank="1" showInputMessage="1" showErrorMessage="1" sqref="D30" xr:uid="{AFB77C5A-59EA-4EC4-AD4C-CC3712F580F2}">
      <formula1>INDIRECT($P$30)</formula1>
    </dataValidation>
    <dataValidation type="list" allowBlank="1" showInputMessage="1" showErrorMessage="1" sqref="E30" xr:uid="{C776B6F7-A8ED-4FED-9901-0791E2EF0FA3}">
      <formula1>INDIRECT($Q$30)</formula1>
    </dataValidation>
    <dataValidation type="list" allowBlank="1" showInputMessage="1" showErrorMessage="1" sqref="G30" xr:uid="{4EB5487D-E066-4389-BFCD-B6DD3BDDE743}">
      <formula1>INDIRECT($R$30)</formula1>
    </dataValidation>
    <dataValidation type="list" allowBlank="1" showInputMessage="1" showErrorMessage="1" sqref="H30" xr:uid="{2D99555E-04F6-4F88-881A-04AD9A135394}">
      <formula1>INDIRECT($S$30)</formula1>
    </dataValidation>
    <dataValidation type="list" allowBlank="1" showInputMessage="1" showErrorMessage="1" sqref="D31" xr:uid="{B1BFAAEA-3E29-4E06-B2ED-05025BE6F0D9}">
      <formula1>INDIRECT($P$31)</formula1>
    </dataValidation>
    <dataValidation type="list" allowBlank="1" showInputMessage="1" showErrorMessage="1" sqref="E31" xr:uid="{C04429A2-7102-4D28-994E-B8C02DE148A4}">
      <formula1>INDIRECT($Q$31)</formula1>
    </dataValidation>
    <dataValidation type="list" allowBlank="1" showInputMessage="1" showErrorMessage="1" sqref="G31" xr:uid="{20F07B7C-C2EF-4CDD-9FCE-0F345B7A818B}">
      <formula1>INDIRECT($R$31)</formula1>
    </dataValidation>
    <dataValidation type="list" allowBlank="1" showInputMessage="1" showErrorMessage="1" sqref="H31" xr:uid="{3696BCE6-2FD0-4AA6-88EA-313444C51FE6}">
      <formula1>INDIRECT($S$31)</formula1>
    </dataValidation>
    <dataValidation type="list" allowBlank="1" showInputMessage="1" showErrorMessage="1" sqref="D32" xr:uid="{FC4A4E13-D264-4206-AB75-DAF005A9561A}">
      <formula1>INDIRECT($P$32)</formula1>
    </dataValidation>
    <dataValidation type="list" allowBlank="1" showInputMessage="1" showErrorMessage="1" sqref="E32" xr:uid="{1475508A-6E46-457C-BFFA-79A9F5BA8916}">
      <formula1>INDIRECT($Q$32)</formula1>
    </dataValidation>
    <dataValidation type="list" allowBlank="1" showInputMessage="1" showErrorMessage="1" sqref="G32" xr:uid="{C1E2BD07-74DB-4A0C-B747-2B4010210407}">
      <formula1>INDIRECT($R$32)</formula1>
    </dataValidation>
    <dataValidation type="list" allowBlank="1" showInputMessage="1" showErrorMessage="1" sqref="H32" xr:uid="{0687A4B1-24EE-4DB5-B349-6A710464B589}">
      <formula1>INDIRECT($S$32)</formula1>
    </dataValidation>
    <dataValidation type="list" allowBlank="1" showInputMessage="1" showErrorMessage="1" sqref="D33" xr:uid="{5F89C883-EB97-4066-884C-7345909112EF}">
      <formula1>INDIRECT($P$33)</formula1>
    </dataValidation>
    <dataValidation type="list" allowBlank="1" showInputMessage="1" showErrorMessage="1" sqref="E33" xr:uid="{21269D72-B12A-47E8-B1B6-029A64986343}">
      <formula1>INDIRECT($Q$33)</formula1>
    </dataValidation>
    <dataValidation type="list" allowBlank="1" showInputMessage="1" showErrorMessage="1" sqref="G33" xr:uid="{75FA0A8B-4AA8-4B26-A16F-711A0126955C}">
      <formula1>INDIRECT($R$33)</formula1>
    </dataValidation>
    <dataValidation type="list" allowBlank="1" showInputMessage="1" showErrorMessage="1" sqref="H33" xr:uid="{DFF3B5A8-A40E-49A9-A6A6-CF783B7CFB35}">
      <formula1>INDIRECT($S$33)</formula1>
    </dataValidation>
    <dataValidation type="list" allowBlank="1" showInputMessage="1" showErrorMessage="1" sqref="D34" xr:uid="{160FF86F-1A18-4957-A31B-8A1BBD46F688}">
      <formula1>INDIRECT($P$34)</formula1>
    </dataValidation>
    <dataValidation type="list" allowBlank="1" showInputMessage="1" showErrorMessage="1" sqref="E34" xr:uid="{FE2DB4F0-AD08-4FF4-AD71-50EF60F3437D}">
      <formula1>INDIRECT($Q$34)</formula1>
    </dataValidation>
    <dataValidation type="list" allowBlank="1" showInputMessage="1" showErrorMessage="1" sqref="G34" xr:uid="{0A151C71-21AE-42C9-8A34-D063A840E598}">
      <formula1>INDIRECT($R$34)</formula1>
    </dataValidation>
    <dataValidation type="list" allowBlank="1" showInputMessage="1" showErrorMessage="1" sqref="H34" xr:uid="{DA377CB7-FA7D-41A3-9E53-B15365FD2D00}">
      <formula1>INDIRECT($S$34)</formula1>
    </dataValidation>
    <dataValidation type="list" allowBlank="1" showInputMessage="1" showErrorMessage="1" sqref="D35" xr:uid="{93BE2BBD-0A52-47ED-8DA4-085EC82CB34E}">
      <formula1>INDIRECT($P$35)</formula1>
    </dataValidation>
    <dataValidation type="list" allowBlank="1" showInputMessage="1" showErrorMessage="1" sqref="E35" xr:uid="{73D4C19E-CACC-4512-80EA-43045B4D3A7A}">
      <formula1>INDIRECT($Q$35)</formula1>
    </dataValidation>
    <dataValidation type="list" allowBlank="1" showInputMessage="1" showErrorMessage="1" sqref="G35" xr:uid="{B7491E7E-5901-454B-8113-D3A249EF6896}">
      <formula1>INDIRECT($R$35)</formula1>
    </dataValidation>
    <dataValidation type="list" allowBlank="1" showInputMessage="1" showErrorMessage="1" sqref="H35" xr:uid="{82EAE86A-BD58-4AC3-A0A6-873F582ACF9E}">
      <formula1>INDIRECT($S$35)</formula1>
    </dataValidation>
    <dataValidation type="list" allowBlank="1" showInputMessage="1" showErrorMessage="1" sqref="D38" xr:uid="{23CB7CC6-F4A0-43B3-9F34-A19A96BA2749}">
      <formula1>INDIRECT($P$38)</formula1>
    </dataValidation>
    <dataValidation type="list" allowBlank="1" showInputMessage="1" showErrorMessage="1" sqref="E38" xr:uid="{D58E7FCC-11A6-4D58-B8AC-B594097C0D7E}">
      <formula1>INDIRECT($Q$38)</formula1>
    </dataValidation>
    <dataValidation type="list" allowBlank="1" showInputMessage="1" showErrorMessage="1" sqref="G38" xr:uid="{5DF7549B-593D-42D3-84FC-03D3415A8482}">
      <formula1>INDIRECT($R$38)</formula1>
    </dataValidation>
    <dataValidation type="list" allowBlank="1" showInputMessage="1" showErrorMessage="1" sqref="H38" xr:uid="{F325FFC3-3EA6-4269-857F-055652F9A4D9}">
      <formula1>INDIRECT($S$38)</formula1>
    </dataValidation>
    <dataValidation type="list" allowBlank="1" showInputMessage="1" showErrorMessage="1" sqref="D39" xr:uid="{5DDD39E5-3F92-4D96-8833-27B5165DD58B}">
      <formula1>INDIRECT($P$39)</formula1>
    </dataValidation>
    <dataValidation type="list" allowBlank="1" showInputMessage="1" showErrorMessage="1" sqref="E39" xr:uid="{DCF3DB4F-D54E-45E7-B49E-A9C89469B68B}">
      <formula1>INDIRECT($Q$39)</formula1>
    </dataValidation>
    <dataValidation type="list" allowBlank="1" showInputMessage="1" showErrorMessage="1" sqref="G39" xr:uid="{15D90708-29C4-4412-9E52-0A31B2EB7449}">
      <formula1>INDIRECT($R$39)</formula1>
    </dataValidation>
    <dataValidation type="list" allowBlank="1" showInputMessage="1" showErrorMessage="1" sqref="H39" xr:uid="{0966E28A-C3C9-4999-92D5-E9D0D0065A66}">
      <formula1>INDIRECT($S$39)</formula1>
    </dataValidation>
    <dataValidation type="list" allowBlank="1" showInputMessage="1" showErrorMessage="1" sqref="D40" xr:uid="{8C006F03-A2AF-45ED-98D9-0E44FAF54238}">
      <formula1>INDIRECT($P$40)</formula1>
    </dataValidation>
    <dataValidation type="list" allowBlank="1" showInputMessage="1" showErrorMessage="1" sqref="E40" xr:uid="{D5367C5B-ECEE-4022-86B2-51BE2FD50DFA}">
      <formula1>INDIRECT($Q$40)</formula1>
    </dataValidation>
    <dataValidation type="list" allowBlank="1" showInputMessage="1" showErrorMessage="1" sqref="G40" xr:uid="{D67495CA-B5B6-4283-8D88-20A9EA11E9CB}">
      <formula1>INDIRECT($R$40)</formula1>
    </dataValidation>
    <dataValidation type="list" allowBlank="1" showInputMessage="1" showErrorMessage="1" sqref="H40" xr:uid="{D30238F2-396A-45D9-BEC6-0EBB0EBA90A5}">
      <formula1>INDIRECT($S$40)</formula1>
    </dataValidation>
    <dataValidation type="list" allowBlank="1" showInputMessage="1" showErrorMessage="1" sqref="D43" xr:uid="{8817BCDC-25AA-43BC-8257-EE0F66C12873}">
      <formula1>INDIRECT($P$43)</formula1>
    </dataValidation>
    <dataValidation type="list" allowBlank="1" showInputMessage="1" showErrorMessage="1" sqref="E43" xr:uid="{96C2269A-E18B-4A2F-B340-3CD002547610}">
      <formula1>INDIRECT($Q$43)</formula1>
    </dataValidation>
    <dataValidation type="list" allowBlank="1" showInputMessage="1" showErrorMessage="1" sqref="G43" xr:uid="{0F758403-E08D-4F5E-A0EC-EBC7910C5E6E}">
      <formula1>INDIRECT($R$43)</formula1>
    </dataValidation>
    <dataValidation type="list" allowBlank="1" showInputMessage="1" showErrorMessage="1" sqref="H43" xr:uid="{FCDB23C3-0EFC-4762-9242-B2AF0A92A933}">
      <formula1>INDIRECT($S$43)</formula1>
    </dataValidation>
    <dataValidation type="list" allowBlank="1" showInputMessage="1" showErrorMessage="1" sqref="D44" xr:uid="{FBF18C17-34A8-4373-A194-3979145EC2B7}">
      <formula1>INDIRECT($P$44)</formula1>
    </dataValidation>
    <dataValidation type="list" allowBlank="1" showInputMessage="1" showErrorMessage="1" sqref="E44" xr:uid="{AEF17039-E95F-4BA2-BB66-EDF8BC570087}">
      <formula1>INDIRECT($Q$44)</formula1>
    </dataValidation>
    <dataValidation type="list" allowBlank="1" showInputMessage="1" showErrorMessage="1" sqref="G44" xr:uid="{6F5A2CBE-C12B-4304-9A26-D6C49DAE011D}">
      <formula1>INDIRECT($R$44)</formula1>
    </dataValidation>
    <dataValidation type="list" allowBlank="1" showInputMessage="1" showErrorMessage="1" sqref="H44" xr:uid="{521632E2-B141-429B-A433-992B9212DC76}">
      <formula1>INDIRECT($S$44)</formula1>
    </dataValidation>
    <dataValidation type="list" allowBlank="1" showInputMessage="1" showErrorMessage="1" sqref="D47" xr:uid="{82EDF2F0-4E3B-4914-B596-3631F9F129D1}">
      <formula1>INDIRECT($P$47)</formula1>
    </dataValidation>
    <dataValidation type="list" allowBlank="1" showInputMessage="1" showErrorMessage="1" sqref="E47" xr:uid="{53612EC7-9791-4F31-A773-6CB3136C7672}">
      <formula1>INDIRECT($Q$47)</formula1>
    </dataValidation>
    <dataValidation type="list" allowBlank="1" showInputMessage="1" showErrorMessage="1" sqref="G47" xr:uid="{BCD59804-8467-4415-8C5C-C5FF6039048B}">
      <formula1>INDIRECT($R$47)</formula1>
    </dataValidation>
    <dataValidation type="list" allowBlank="1" showInputMessage="1" showErrorMessage="1" sqref="H47" xr:uid="{1A67D830-3E18-45B7-B9CF-774DA3D5D354}">
      <formula1>INDIRECT($S$47)</formula1>
    </dataValidation>
    <dataValidation type="list" allowBlank="1" showInputMessage="1" showErrorMessage="1" sqref="D48" xr:uid="{FA975AF6-E701-4E37-B137-F7DEF2B887D5}">
      <formula1>INDIRECT($P$48)</formula1>
    </dataValidation>
    <dataValidation type="list" allowBlank="1" showInputMessage="1" showErrorMessage="1" sqref="E48" xr:uid="{E1BA3ED5-1BE4-463A-A1CE-51F8C34104EE}">
      <formula1>INDIRECT($Q$48)</formula1>
    </dataValidation>
    <dataValidation type="list" allowBlank="1" showInputMessage="1" showErrorMessage="1" sqref="G48" xr:uid="{4DF28B41-4082-48F0-8BC8-BD45A3BBF624}">
      <formula1>INDIRECT($R$48)</formula1>
    </dataValidation>
    <dataValidation type="list" allowBlank="1" showInputMessage="1" showErrorMessage="1" sqref="H48" xr:uid="{C8020B3B-52CA-4828-8DCB-A13283125024}">
      <formula1>INDIRECT($S$48)</formula1>
    </dataValidation>
    <dataValidation type="list" allowBlank="1" showInputMessage="1" showErrorMessage="1" sqref="D49" xr:uid="{141E6B17-B5DF-482D-80D4-4190792AC87A}">
      <formula1>INDIRECT($P$49)</formula1>
    </dataValidation>
    <dataValidation type="list" allowBlank="1" showInputMessage="1" showErrorMessage="1" sqref="E49" xr:uid="{F22FC2AF-E681-4D74-A63F-0DAE08358DE5}">
      <formula1>INDIRECT($Q$49)</formula1>
    </dataValidation>
    <dataValidation type="list" allowBlank="1" showInputMessage="1" showErrorMessage="1" sqref="G49" xr:uid="{D2DFC77F-7A27-4358-96E9-309596F69704}">
      <formula1>INDIRECT($R$49)</formula1>
    </dataValidation>
    <dataValidation type="list" allowBlank="1" showInputMessage="1" showErrorMessage="1" sqref="H49" xr:uid="{449677C6-CFBD-412E-A601-765C9FE4C42E}">
      <formula1>INDIRECT($S$49)</formula1>
    </dataValidation>
    <dataValidation type="list" allowBlank="1" showInputMessage="1" showErrorMessage="1" sqref="D52" xr:uid="{189E31A5-0E86-426D-950C-DA8C75802381}">
      <formula1>INDIRECT($P$52)</formula1>
    </dataValidation>
    <dataValidation type="list" allowBlank="1" showInputMessage="1" showErrorMessage="1" sqref="E52" xr:uid="{7171DA6F-CD2F-43DC-B85A-71A4230610B6}">
      <formula1>INDIRECT($Q$52)</formula1>
    </dataValidation>
    <dataValidation type="list" allowBlank="1" showInputMessage="1" showErrorMessage="1" sqref="G52" xr:uid="{B4A45F77-F455-491B-B9E1-6CB58044ABE8}">
      <formula1>INDIRECT($R$52)</formula1>
    </dataValidation>
    <dataValidation type="list" allowBlank="1" showInputMessage="1" showErrorMessage="1" sqref="H52" xr:uid="{0EAC3C84-2E37-4D52-9E9D-EEFAAFE28BF0}">
      <formula1>INDIRECT($S$52)</formula1>
    </dataValidation>
    <dataValidation type="list" allowBlank="1" showInputMessage="1" showErrorMessage="1" sqref="D53" xr:uid="{B3D0007D-901C-41A7-A631-0301FAEA8191}">
      <formula1>INDIRECT($P$53)</formula1>
    </dataValidation>
    <dataValidation type="list" allowBlank="1" showInputMessage="1" showErrorMessage="1" sqref="E53" xr:uid="{FD382F3D-072A-48EA-9A79-CA64762DAF81}">
      <formula1>INDIRECT($Q$53)</formula1>
    </dataValidation>
    <dataValidation type="list" allowBlank="1" showInputMessage="1" showErrorMessage="1" sqref="G53" xr:uid="{1B4613B3-DA34-4085-8B67-AF88029A29E4}">
      <formula1>INDIRECT($R$53)</formula1>
    </dataValidation>
    <dataValidation type="list" allowBlank="1" showInputMessage="1" showErrorMessage="1" sqref="H53" xr:uid="{D59392F5-E8DB-4256-861A-CF7288C32E96}">
      <formula1>INDIRECT($S$53)</formula1>
    </dataValidation>
    <dataValidation type="list" allowBlank="1" showInputMessage="1" showErrorMessage="1" sqref="D56" xr:uid="{2B5A46F7-01ED-435E-AD17-88B200341EAB}">
      <formula1>INDIRECT($P$56)</formula1>
    </dataValidation>
    <dataValidation type="list" allowBlank="1" showInputMessage="1" showErrorMessage="1" sqref="E56" xr:uid="{97E74400-6EE2-4EBC-AADE-2A4E5AB7B1DF}">
      <formula1>INDIRECT($Q$56)</formula1>
    </dataValidation>
    <dataValidation type="list" allowBlank="1" showInputMessage="1" showErrorMessage="1" sqref="G56" xr:uid="{62B0C504-4A76-408B-9C99-B90F1E151CB3}">
      <formula1>INDIRECT($R$56)</formula1>
    </dataValidation>
    <dataValidation type="list" allowBlank="1" showInputMessage="1" showErrorMessage="1" sqref="H56" xr:uid="{14E443B9-621F-4496-A708-7CF58066A621}">
      <formula1>INDIRECT($S$56)</formula1>
    </dataValidation>
    <dataValidation type="list" allowBlank="1" showInputMessage="1" showErrorMessage="1" sqref="D57" xr:uid="{A4CDE2E8-DB08-481A-92F5-A0529F722FF2}">
      <formula1>INDIRECT($P$57)</formula1>
    </dataValidation>
    <dataValidation type="list" allowBlank="1" showInputMessage="1" showErrorMessage="1" sqref="E57" xr:uid="{C2F947A6-F657-410E-99BA-F0BE98B18BC7}">
      <formula1>INDIRECT($Q$57)</formula1>
    </dataValidation>
    <dataValidation type="list" allowBlank="1" showInputMessage="1" showErrorMessage="1" sqref="G57" xr:uid="{BB1A5FA5-AD30-4179-88AE-61FCC6437813}">
      <formula1>INDIRECT($R$57)</formula1>
    </dataValidation>
    <dataValidation type="list" allowBlank="1" showInputMessage="1" showErrorMessage="1" sqref="H57" xr:uid="{BD407676-FAA7-46F8-AD94-DB658DCB195D}">
      <formula1>INDIRECT($S$57)</formula1>
    </dataValidation>
    <dataValidation type="list" allowBlank="1" showInputMessage="1" showErrorMessage="1" sqref="D60" xr:uid="{1E0ABEDC-1732-4DE6-9D32-EFF7E69E06BB}">
      <formula1>INDIRECT($P$60)</formula1>
    </dataValidation>
    <dataValidation type="list" allowBlank="1" showInputMessage="1" showErrorMessage="1" sqref="E60" xr:uid="{F5B22046-7B46-4DEC-9CFD-B5A2500B4907}">
      <formula1>INDIRECT($Q$60)</formula1>
    </dataValidation>
    <dataValidation type="list" allowBlank="1" showInputMessage="1" showErrorMessage="1" sqref="G60" xr:uid="{A48751D7-93BC-40A6-BDF3-51B3C804BABC}">
      <formula1>INDIRECT($R$60)</formula1>
    </dataValidation>
    <dataValidation type="list" allowBlank="1" showInputMessage="1" showErrorMessage="1" sqref="H60" xr:uid="{53F4C4FC-F41E-4F18-992F-6DBA29B6FCB4}">
      <formula1>INDIRECT($S$60)</formula1>
    </dataValidation>
    <dataValidation type="list" allowBlank="1" showInputMessage="1" showErrorMessage="1" sqref="D61" xr:uid="{84B4AF26-61ED-4679-A19C-1B58CE1C7029}">
      <formula1>INDIRECT($P$61)</formula1>
    </dataValidation>
    <dataValidation type="list" allowBlank="1" showInputMessage="1" showErrorMessage="1" sqref="E61" xr:uid="{9AE3D4A2-13E9-4D17-8F38-1F61883125C2}">
      <formula1>INDIRECT($Q$61)</formula1>
    </dataValidation>
    <dataValidation type="list" allowBlank="1" showInputMessage="1" showErrorMessage="1" sqref="G61" xr:uid="{B412966D-C794-4465-AE3B-55FC174E1296}">
      <formula1>INDIRECT($R$61)</formula1>
    </dataValidation>
    <dataValidation type="list" allowBlank="1" showInputMessage="1" showErrorMessage="1" sqref="H61" xr:uid="{EA03DB09-73F2-4712-A632-562E483FF9B5}">
      <formula1>INDIRECT($S$61)</formula1>
    </dataValidation>
    <dataValidation type="list" allowBlank="1" showInputMessage="1" showErrorMessage="1" sqref="D65" xr:uid="{AE17658B-40AC-4E81-87CC-3B5F687F4AC9}">
      <formula1>INDIRECT($P$65)</formula1>
    </dataValidation>
    <dataValidation type="list" allowBlank="1" showInputMessage="1" showErrorMessage="1" sqref="E65" xr:uid="{DEF0A2B5-0F3C-4448-A0F9-F60F1F13530F}">
      <formula1>INDIRECT($Q$65)</formula1>
    </dataValidation>
    <dataValidation type="list" allowBlank="1" showInputMessage="1" showErrorMessage="1" sqref="G65" xr:uid="{69066095-1A6A-499B-AB74-449E90D00B0A}">
      <formula1>INDIRECT($R$65)</formula1>
    </dataValidation>
    <dataValidation type="list" allowBlank="1" showInputMessage="1" showErrorMessage="1" sqref="H65" xr:uid="{FDFC321A-1597-4683-9F5F-9DBAA8B5C798}">
      <formula1>INDIRECT($S$65)</formula1>
    </dataValidation>
    <dataValidation type="list" allowBlank="1" showInputMessage="1" showErrorMessage="1" sqref="D66" xr:uid="{4645B33C-8DD7-4BE3-998A-562D79694388}">
      <formula1>INDIRECT($P$66)</formula1>
    </dataValidation>
    <dataValidation type="list" allowBlank="1" showInputMessage="1" showErrorMessage="1" sqref="E66" xr:uid="{E6ADD226-FC54-474F-BAC8-07210A1C07E0}">
      <formula1>INDIRECT($Q$66)</formula1>
    </dataValidation>
    <dataValidation type="list" allowBlank="1" showInputMessage="1" showErrorMessage="1" sqref="G66" xr:uid="{5238F17D-8396-4935-8D9F-EA2EEE9A3F07}">
      <formula1>INDIRECT($R$66)</formula1>
    </dataValidation>
    <dataValidation type="list" allowBlank="1" showInputMessage="1" showErrorMessage="1" sqref="H66" xr:uid="{5431860E-7D3D-4F64-9460-C96EDCA86BAD}">
      <formula1>INDIRECT($S$66)</formula1>
    </dataValidation>
    <dataValidation type="list" allowBlank="1" showInputMessage="1" showErrorMessage="1" sqref="D67" xr:uid="{3F7203B3-C927-45B4-97F2-0D2F9C45DD6A}">
      <formula1>INDIRECT($P$67)</formula1>
    </dataValidation>
    <dataValidation type="list" allowBlank="1" showInputMessage="1" showErrorMessage="1" sqref="E67" xr:uid="{8984FF52-2BD3-4E55-AAC4-50A04286CBB3}">
      <formula1>INDIRECT($Q$67)</formula1>
    </dataValidation>
    <dataValidation type="list" allowBlank="1" showInputMessage="1" showErrorMessage="1" sqref="G67" xr:uid="{D1B4B068-01DE-4DC1-BA48-46EC0E16D8B4}">
      <formula1>INDIRECT($R$67)</formula1>
    </dataValidation>
    <dataValidation type="list" allowBlank="1" showInputMessage="1" showErrorMessage="1" sqref="H67" xr:uid="{FE6522BC-D49C-4718-934D-856255D5BEF3}">
      <formula1>INDIRECT($S$67)</formula1>
    </dataValidation>
    <dataValidation type="list" allowBlank="1" showInputMessage="1" showErrorMessage="1" sqref="D70" xr:uid="{9C54B195-725C-4DC7-A851-51F75D108601}">
      <formula1>INDIRECT($P$70)</formula1>
    </dataValidation>
    <dataValidation type="list" allowBlank="1" showInputMessage="1" showErrorMessage="1" sqref="E70" xr:uid="{55C8B3EB-303C-47B6-8612-F51D01983831}">
      <formula1>INDIRECT($Q$70)</formula1>
    </dataValidation>
    <dataValidation type="list" allowBlank="1" showInputMessage="1" showErrorMessage="1" sqref="G70" xr:uid="{B4F1E065-B47B-481A-AAC4-7CDA1224248A}">
      <formula1>INDIRECT($R$70)</formula1>
    </dataValidation>
    <dataValidation type="list" allowBlank="1" showInputMessage="1" showErrorMessage="1" sqref="H70" xr:uid="{792A7F88-A202-4A8C-9FB7-B7ADD02F498A}">
      <formula1>INDIRECT($S$70)</formula1>
    </dataValidation>
    <dataValidation type="list" allowBlank="1" showInputMessage="1" showErrorMessage="1" sqref="D73" xr:uid="{79B514C5-9B0E-4EC1-AD40-3D9A2E80CE2B}">
      <formula1>INDIRECT($P$73)</formula1>
    </dataValidation>
    <dataValidation type="list" allowBlank="1" showInputMessage="1" showErrorMessage="1" sqref="E73" xr:uid="{40ABD23D-F7A7-4016-9EFE-0F444CFCCE94}">
      <formula1>INDIRECT($Q$73)</formula1>
    </dataValidation>
    <dataValidation type="list" allowBlank="1" showInputMessage="1" showErrorMessage="1" sqref="G73" xr:uid="{6833F877-8CA4-40F7-8385-4CCD45FCB27B}">
      <formula1>INDIRECT($R$73)</formula1>
    </dataValidation>
    <dataValidation type="list" allowBlank="1" showInputMessage="1" showErrorMessage="1" sqref="H73" xr:uid="{E7FFED7A-E2B9-46A5-A084-83793C93CF77}">
      <formula1>INDIRECT($S$73)</formula1>
    </dataValidation>
    <dataValidation type="list" allowBlank="1" showInputMessage="1" showErrorMessage="1" sqref="D74" xr:uid="{88AD1F6F-E26A-4449-8925-733D2BE82CB2}">
      <formula1>INDIRECT($P$74)</formula1>
    </dataValidation>
    <dataValidation type="list" allowBlank="1" showInputMessage="1" showErrorMessage="1" sqref="E74" xr:uid="{DB705CF4-1A19-459D-80FE-8E26CBCA2104}">
      <formula1>INDIRECT($Q$74)</formula1>
    </dataValidation>
    <dataValidation type="list" allowBlank="1" showInputMessage="1" showErrorMessage="1" sqref="G74" xr:uid="{FCEDC0A4-F804-46BD-B1A4-423699F50E2A}">
      <formula1>INDIRECT($R$74)</formula1>
    </dataValidation>
    <dataValidation type="list" allowBlank="1" showInputMessage="1" showErrorMessage="1" sqref="H74" xr:uid="{878B9202-8491-4EF4-AEA2-9868049D7725}">
      <formula1>INDIRECT($S$74)</formula1>
    </dataValidation>
    <dataValidation type="list" allowBlank="1" showInputMessage="1" showErrorMessage="1" sqref="D14" xr:uid="{A4BEE826-5F0A-4A04-93BB-D1B017DC384A}">
      <formula1>INDIRECT($P$14)</formula1>
    </dataValidation>
    <dataValidation type="list" allowBlank="1" showInputMessage="1" showErrorMessage="1" sqref="E14" xr:uid="{BF80CA8F-4203-4716-8297-DBEC837539D7}">
      <formula1>INDIRECT($Q$14)</formula1>
    </dataValidation>
    <dataValidation type="list" allowBlank="1" showInputMessage="1" showErrorMessage="1" sqref="G14" xr:uid="{E2C3B50D-9237-486A-B8F3-7463D12DB3BC}">
      <formula1>INDIRECT($R$14)</formula1>
    </dataValidation>
    <dataValidation type="list" allowBlank="1" showInputMessage="1" showErrorMessage="1" sqref="H14" xr:uid="{9AEE2ADF-99B2-46D8-8475-9AC579AF3ABF}">
      <formula1>INDIRECT($S$14)</formula1>
    </dataValidation>
    <dataValidation type="list" allowBlank="1" showInputMessage="1" showErrorMessage="1" sqref="D15" xr:uid="{3178454B-C780-4A6F-880C-96379BD61670}">
      <formula1>INDIRECT($P$15)</formula1>
    </dataValidation>
    <dataValidation type="list" allowBlank="1" showInputMessage="1" showErrorMessage="1" sqref="E15" xr:uid="{4F999DAE-3470-4EAE-B9B7-22FE7EC76034}">
      <formula1>INDIRECT($Q$15)</formula1>
    </dataValidation>
    <dataValidation type="list" allowBlank="1" showInputMessage="1" showErrorMessage="1" sqref="G15" xr:uid="{E73CA09F-F596-4E79-A244-5EBEBD47AAAD}">
      <formula1>INDIRECT($R$15)</formula1>
    </dataValidation>
    <dataValidation type="list" allowBlank="1" showInputMessage="1" showErrorMessage="1" sqref="H15" xr:uid="{A9F36244-641E-449B-871C-C87E98122566}">
      <formula1>INDIRECT($S$15)</formula1>
    </dataValidation>
    <dataValidation type="list" allowBlank="1" showInputMessage="1" showErrorMessage="1" sqref="D16" xr:uid="{03657C24-98BE-4F94-A4E1-EA7FFD9FAFEA}">
      <formula1>INDIRECT($P$16)</formula1>
    </dataValidation>
    <dataValidation type="list" allowBlank="1" showInputMessage="1" showErrorMessage="1" sqref="E16" xr:uid="{DA0170E2-8853-425E-BC3B-9D2FE722DE2F}">
      <formula1>INDIRECT($Q$16)</formula1>
    </dataValidation>
    <dataValidation type="list" allowBlank="1" showInputMessage="1" showErrorMessage="1" sqref="G16" xr:uid="{2E5E1574-62CC-414B-8350-42D77C0BC85B}">
      <formula1>INDIRECT($R$16)</formula1>
    </dataValidation>
    <dataValidation type="list" allowBlank="1" showInputMessage="1" showErrorMessage="1" sqref="H16" xr:uid="{21B319CC-FC79-48F8-BF3B-F0F4D66EB99E}">
      <formula1>INDIRECT($S$16)</formula1>
    </dataValidation>
    <dataValidation type="list" allowBlank="1" showInputMessage="1" showErrorMessage="1" sqref="D17" xr:uid="{4B5E4105-4652-4AE7-AC5B-1EB892827E5B}">
      <formula1>INDIRECT($P$17)</formula1>
    </dataValidation>
    <dataValidation type="list" allowBlank="1" showInputMessage="1" showErrorMessage="1" sqref="E17" xr:uid="{2BAB0B37-8919-4F71-AB60-DFE1D55048C7}">
      <formula1>INDIRECT($Q$17)</formula1>
    </dataValidation>
    <dataValidation type="list" allowBlank="1" showInputMessage="1" showErrorMessage="1" sqref="G17" xr:uid="{800D1805-FE6E-47B0-B898-536BAEB7707F}">
      <formula1>INDIRECT($R$17)</formula1>
    </dataValidation>
    <dataValidation type="list" allowBlank="1" showInputMessage="1" showErrorMessage="1" sqref="H17" xr:uid="{D0DEA8CB-1064-4E3A-9190-2C52120A312D}">
      <formula1>INDIRECT($S$17)</formula1>
    </dataValidation>
    <dataValidation type="list" allowBlank="1" showInputMessage="1" showErrorMessage="1" sqref="D18" xr:uid="{C2DE1BC6-FF6A-44DC-ABFE-C115B002AB7B}">
      <formula1>INDIRECT($P$18)</formula1>
    </dataValidation>
    <dataValidation type="list" allowBlank="1" showInputMessage="1" showErrorMessage="1" sqref="E18" xr:uid="{09A53417-8726-4BFB-A325-DBFA83FCD1EC}">
      <formula1>INDIRECT($Q$18)</formula1>
    </dataValidation>
    <dataValidation type="list" allowBlank="1" showInputMessage="1" showErrorMessage="1" sqref="G18" xr:uid="{A052C6A4-FF18-40A9-8EB2-6F749DE79682}">
      <formula1>INDIRECT($R$18)</formula1>
    </dataValidation>
    <dataValidation type="list" allowBlank="1" showInputMessage="1" showErrorMessage="1" sqref="H18" xr:uid="{9B7938F6-AF99-408E-8598-AC2A008C0D6A}">
      <formula1>INDIRECT($S$18)</formula1>
    </dataValidation>
    <dataValidation type="list" allowBlank="1" showInputMessage="1" sqref="E110:H110 E116:H116 E113:H114" xr:uid="{54B0A73B-1351-48D6-97BE-592C594E2381}">
      <formula1>$D$195</formula1>
    </dataValidation>
    <dataValidation type="list" allowBlank="1" showInputMessage="1" showErrorMessage="1" sqref="D116 D110 D113:D114" xr:uid="{A5AFE21A-1A89-413C-8120-63B76ADCF453}">
      <formula1>$D$192:$D$195</formula1>
    </dataValidation>
    <dataValidation type="list" allowBlank="1" showInputMessage="1" showErrorMessage="1" sqref="G84:G89 G115 G92 G95:G96 G99 G102:G103 G106:G109 G112 G118:G120" xr:uid="{250FCE0C-24FC-4994-BE13-34487F7053A4}">
      <formula1>INDIRECT($Q84)</formula1>
    </dataValidation>
    <dataValidation type="list" allowBlank="1" showInputMessage="1" showErrorMessage="1" sqref="H92 H115 H84:H89 H95:H96 H99 H102:H103 H106:H109 H112 H118:H120" xr:uid="{AEBCFD11-08E5-49CA-98DC-8BC5A09C84FA}">
      <formula1>INDIRECT($R84)</formula1>
    </dataValidation>
    <dataValidation type="list" allowBlank="1" showInputMessage="1" showErrorMessage="1" sqref="E84:E89 E92 E95:E96 E99 E102:E103 E118:E120 E112 E115 E106:E109" xr:uid="{1EEAEDEF-DFF0-4684-8479-BB9966C9649A}">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698401BE-D0D4-4666-8D20-8179A3B7F051}">
          <x14:formula1>
            <xm:f>'Menu déroulant'!$F$2:$F$5</xm:f>
          </x14:formula1>
          <xm:sqref>C60:C61 C56:C57 C43:C44 C21:C26 C29:C35 C47:C49 C52:C53 C65:C67 C70 C38:C40 C13:C18 C73:C74</xm:sqref>
        </x14:dataValidation>
        <x14:dataValidation type="list" allowBlank="1" showInputMessage="1" showErrorMessage="1" xr:uid="{A9515467-E7F7-4BA4-8C94-F9CEDDE3E28B}">
          <x14:formula1>
            <xm:f>'Menu déroulant'!$D$2:$D$3</xm:f>
          </x14:formula1>
          <xm:sqref>C6</xm:sqref>
        </x14:dataValidation>
        <x14:dataValidation type="list" allowBlank="1" showInputMessage="1" showErrorMessage="1" xr:uid="{7ECCC974-A7EC-4BEF-BB8C-4F949877F068}">
          <x14:formula1>
            <xm:f>'Menu déroulant'!$E$2:$E$11</xm:f>
          </x14:formula1>
          <xm:sqref>C4</xm:sqref>
        </x14:dataValidation>
        <x14:dataValidation type="list" allowBlank="1" showInputMessage="1" showErrorMessage="1" xr:uid="{89D665C1-17D9-4AEA-9F18-DFDCDABCD375}">
          <x14:formula1>
            <xm:f>'Menu conditionnel'!$A$14:$A$17</xm:f>
          </x14:formula1>
          <xm:sqref>D84:D89 D92 D95:D96 D99 D102:D103 D106:D109 D112 D115 D118:D120</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A1CB71-8D93-4DB4-93EE-088FA25B7D4D}">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1073</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N°20</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yiR902aC0kh2TIKl8T4GGnz9eisoB5nUJU6X/WgvjYceBvJXzoGqq06fwyfD6RNitCM1W5orJooP6dHEX16jUA==" saltValue="DZ90Qf8BmGKkl6SMIk/Ih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981" priority="176" operator="equal">
      <formula>"NON"</formula>
    </cfRule>
    <cfRule type="cellIs" dxfId="4980" priority="177" operator="equal">
      <formula>"OUI"</formula>
    </cfRule>
    <cfRule type="cellIs" dxfId="4979" priority="174" operator="equal">
      <formula>"Non concerné"</formula>
    </cfRule>
    <cfRule type="cellIs" dxfId="4978" priority="175" operator="equal">
      <formula>"Ne sait pas"</formula>
    </cfRule>
  </conditionalFormatting>
  <conditionalFormatting sqref="C29:C35">
    <cfRule type="cellIs" dxfId="4977" priority="165" operator="equal">
      <formula>"OUI"</formula>
    </cfRule>
    <cfRule type="cellIs" dxfId="4976" priority="164" operator="equal">
      <formula>"NON"</formula>
    </cfRule>
    <cfRule type="cellIs" dxfId="4975" priority="163" operator="equal">
      <formula>"Ne sait pas"</formula>
    </cfRule>
    <cfRule type="cellIs" dxfId="4974" priority="162" operator="equal">
      <formula>"Non concerné"</formula>
    </cfRule>
  </conditionalFormatting>
  <conditionalFormatting sqref="C38:C40">
    <cfRule type="cellIs" dxfId="4973" priority="156" operator="equal">
      <formula>"OUI"</formula>
    </cfRule>
    <cfRule type="cellIs" dxfId="4972" priority="154" operator="equal">
      <formula>"Ne sait pas"</formula>
    </cfRule>
    <cfRule type="cellIs" dxfId="4971" priority="153" operator="equal">
      <formula>"Non concerné"</formula>
    </cfRule>
    <cfRule type="cellIs" dxfId="4970" priority="155" operator="equal">
      <formula>"NON"</formula>
    </cfRule>
  </conditionalFormatting>
  <conditionalFormatting sqref="C43:C44">
    <cfRule type="cellIs" dxfId="4969" priority="149" operator="equal">
      <formula>"OUI"</formula>
    </cfRule>
    <cfRule type="cellIs" dxfId="4968" priority="148" operator="equal">
      <formula>"NON"</formula>
    </cfRule>
    <cfRule type="cellIs" dxfId="4967" priority="147" operator="equal">
      <formula>"Ne sait pas"</formula>
    </cfRule>
    <cfRule type="cellIs" dxfId="4966" priority="146" operator="equal">
      <formula>"Non concerné"</formula>
    </cfRule>
  </conditionalFormatting>
  <conditionalFormatting sqref="C47:C49">
    <cfRule type="cellIs" dxfId="4965" priority="140" operator="equal">
      <formula>"NON"</formula>
    </cfRule>
    <cfRule type="cellIs" dxfId="4964" priority="141" operator="equal">
      <formula>"OUI"</formula>
    </cfRule>
    <cfRule type="cellIs" dxfId="4963" priority="139" operator="equal">
      <formula>"Ne sait pas"</formula>
    </cfRule>
    <cfRule type="cellIs" dxfId="4962" priority="138" operator="equal">
      <formula>"Non concerné"</formula>
    </cfRule>
  </conditionalFormatting>
  <conditionalFormatting sqref="C52:C53">
    <cfRule type="cellIs" dxfId="4961" priority="132" operator="equal">
      <formula>"NON"</formula>
    </cfRule>
    <cfRule type="cellIs" dxfId="4960" priority="131" operator="equal">
      <formula>"Ne sait pas"</formula>
    </cfRule>
    <cfRule type="cellIs" dxfId="4959" priority="130" operator="equal">
      <formula>"Non concerné"</formula>
    </cfRule>
    <cfRule type="cellIs" dxfId="4958" priority="133" operator="equal">
      <formula>"OUI"</formula>
    </cfRule>
  </conditionalFormatting>
  <conditionalFormatting sqref="C56:C57">
    <cfRule type="cellIs" dxfId="4957" priority="125" operator="equal">
      <formula>"OUI"</formula>
    </cfRule>
    <cfRule type="cellIs" dxfId="4956" priority="124" operator="equal">
      <formula>"NON"</formula>
    </cfRule>
    <cfRule type="cellIs" dxfId="4955" priority="123" operator="equal">
      <formula>"Ne sait pas"</formula>
    </cfRule>
    <cfRule type="cellIs" dxfId="4954" priority="122" operator="equal">
      <formula>"Non concerné"</formula>
    </cfRule>
  </conditionalFormatting>
  <conditionalFormatting sqref="C60:C61">
    <cfRule type="cellIs" dxfId="4953" priority="114" operator="equal">
      <formula>"Non concerné"</formula>
    </cfRule>
    <cfRule type="cellIs" dxfId="4952" priority="115" operator="equal">
      <formula>"Ne sait pas"</formula>
    </cfRule>
    <cfRule type="cellIs" dxfId="4951" priority="116" operator="equal">
      <formula>"NON"</formula>
    </cfRule>
    <cfRule type="cellIs" dxfId="4950" priority="117" operator="equal">
      <formula>"OUI"</formula>
    </cfRule>
  </conditionalFormatting>
  <conditionalFormatting sqref="C65:C67">
    <cfRule type="cellIs" dxfId="4949" priority="107" operator="equal">
      <formula>"Ne sait pas"</formula>
    </cfRule>
    <cfRule type="cellIs" dxfId="4948" priority="106" operator="equal">
      <formula>"Non concerné"</formula>
    </cfRule>
    <cfRule type="cellIs" dxfId="4947" priority="109" operator="equal">
      <formula>"OUI"</formula>
    </cfRule>
    <cfRule type="cellIs" dxfId="4946" priority="108" operator="equal">
      <formula>"NON"</formula>
    </cfRule>
  </conditionalFormatting>
  <conditionalFormatting sqref="C70">
    <cfRule type="cellIs" dxfId="4945" priority="101" operator="equal">
      <formula>"OUI"</formula>
    </cfRule>
    <cfRule type="cellIs" dxfId="4944" priority="100" operator="equal">
      <formula>"NON"</formula>
    </cfRule>
    <cfRule type="cellIs" dxfId="4943" priority="99" operator="equal">
      <formula>"Ne sait pas"</formula>
    </cfRule>
    <cfRule type="cellIs" dxfId="4942" priority="98" operator="equal">
      <formula>"Non concerné"</formula>
    </cfRule>
  </conditionalFormatting>
  <conditionalFormatting sqref="C73:C74">
    <cfRule type="cellIs" dxfId="4941" priority="92" operator="equal">
      <formula>"NON"</formula>
    </cfRule>
    <cfRule type="cellIs" dxfId="4940" priority="91" operator="equal">
      <formula>"Ne sait pas"</formula>
    </cfRule>
    <cfRule type="cellIs" dxfId="4939" priority="93" operator="equal">
      <formula>"OUI"</formula>
    </cfRule>
    <cfRule type="cellIs" dxfId="4938" priority="90" operator="equal">
      <formula>"Non concerné"</formula>
    </cfRule>
  </conditionalFormatting>
  <conditionalFormatting sqref="D84:D89">
    <cfRule type="cellIs" dxfId="4937" priority="79" operator="equal">
      <formula>"Non concerné"</formula>
    </cfRule>
    <cfRule type="cellIs" dxfId="4936" priority="80" operator="equal">
      <formula>"Ne sait pas"</formula>
    </cfRule>
    <cfRule type="cellIs" dxfId="4935" priority="81" operator="equal">
      <formula>"NON"</formula>
    </cfRule>
    <cfRule type="cellIs" dxfId="4934" priority="82" operator="equal">
      <formula>"OUI"</formula>
    </cfRule>
  </conditionalFormatting>
  <conditionalFormatting sqref="D92">
    <cfRule type="cellIs" dxfId="4933" priority="75" operator="equal">
      <formula>"Non concerné"</formula>
    </cfRule>
    <cfRule type="cellIs" dxfId="4932" priority="77" operator="equal">
      <formula>"NON"</formula>
    </cfRule>
    <cfRule type="cellIs" dxfId="4931" priority="76" operator="equal">
      <formula>"Ne sait pas"</formula>
    </cfRule>
    <cfRule type="cellIs" dxfId="4930" priority="78" operator="equal">
      <formula>"OUI"</formula>
    </cfRule>
  </conditionalFormatting>
  <conditionalFormatting sqref="D95:D96">
    <cfRule type="cellIs" dxfId="4929" priority="72" operator="equal">
      <formula>"Ne sait pas"</formula>
    </cfRule>
    <cfRule type="cellIs" dxfId="4928" priority="74" operator="equal">
      <formula>"OUI"</formula>
    </cfRule>
    <cfRule type="cellIs" dxfId="4927" priority="73" operator="equal">
      <formula>"NON"</formula>
    </cfRule>
    <cfRule type="cellIs" dxfId="4926" priority="71" operator="equal">
      <formula>"Non concerné"</formula>
    </cfRule>
  </conditionalFormatting>
  <conditionalFormatting sqref="D99">
    <cfRule type="cellIs" dxfId="4925" priority="70" operator="equal">
      <formula>"OUI"</formula>
    </cfRule>
    <cfRule type="cellIs" dxfId="4924" priority="69" operator="equal">
      <formula>"NON"</formula>
    </cfRule>
    <cfRule type="cellIs" dxfId="4923" priority="68" operator="equal">
      <formula>"Ne sait pas"</formula>
    </cfRule>
    <cfRule type="cellIs" dxfId="4922" priority="67" operator="equal">
      <formula>"Non concerné"</formula>
    </cfRule>
  </conditionalFormatting>
  <conditionalFormatting sqref="D102:D103">
    <cfRule type="cellIs" dxfId="4921" priority="65" operator="equal">
      <formula>"NON"</formula>
    </cfRule>
    <cfRule type="cellIs" dxfId="4920" priority="66" operator="equal">
      <formula>"OUI"</formula>
    </cfRule>
    <cfRule type="cellIs" dxfId="4919" priority="63" operator="equal">
      <formula>"Non concerné"</formula>
    </cfRule>
    <cfRule type="cellIs" dxfId="4918" priority="64" operator="equal">
      <formula>"Ne sait pas"</formula>
    </cfRule>
  </conditionalFormatting>
  <conditionalFormatting sqref="D106:D109">
    <cfRule type="cellIs" dxfId="4917" priority="59" operator="equal">
      <formula>"Non concerné"</formula>
    </cfRule>
    <cfRule type="cellIs" dxfId="4916" priority="60" operator="equal">
      <formula>"Ne sait pas"</formula>
    </cfRule>
    <cfRule type="cellIs" dxfId="4915" priority="61" operator="equal">
      <formula>"NON"</formula>
    </cfRule>
    <cfRule type="cellIs" dxfId="4914" priority="62" operator="equal">
      <formula>"OUI"</formula>
    </cfRule>
  </conditionalFormatting>
  <conditionalFormatting sqref="D112">
    <cfRule type="cellIs" dxfId="4913" priority="58" operator="equal">
      <formula>"OUI"</formula>
    </cfRule>
    <cfRule type="cellIs" dxfId="4912" priority="57" operator="equal">
      <formula>"NON"</formula>
    </cfRule>
    <cfRule type="cellIs" dxfId="4911" priority="56" operator="equal">
      <formula>"Ne sait pas"</formula>
    </cfRule>
    <cfRule type="cellIs" dxfId="4910" priority="55" operator="equal">
      <formula>"Non concerné"</formula>
    </cfRule>
  </conditionalFormatting>
  <conditionalFormatting sqref="D115">
    <cfRule type="cellIs" dxfId="4909" priority="53" operator="equal">
      <formula>"NON"</formula>
    </cfRule>
    <cfRule type="cellIs" dxfId="4908" priority="54" operator="equal">
      <formula>"OUI"</formula>
    </cfRule>
    <cfRule type="cellIs" dxfId="4907" priority="51" operator="equal">
      <formula>"Non concerné"</formula>
    </cfRule>
    <cfRule type="cellIs" dxfId="4906" priority="52" operator="equal">
      <formula>"Ne sait pas"</formula>
    </cfRule>
  </conditionalFormatting>
  <conditionalFormatting sqref="D118:D120">
    <cfRule type="cellIs" dxfId="4905" priority="50" operator="equal">
      <formula>"OUI"</formula>
    </cfRule>
    <cfRule type="cellIs" dxfId="4904" priority="49" operator="equal">
      <formula>"NON"</formula>
    </cfRule>
    <cfRule type="cellIs" dxfId="4903" priority="48" operator="equal">
      <formula>"Ne sait pas"</formula>
    </cfRule>
    <cfRule type="cellIs" dxfId="4902" priority="47" operator="equal">
      <formula>"Non concerné"</formula>
    </cfRule>
  </conditionalFormatting>
  <conditionalFormatting sqref="D13:I18">
    <cfRule type="expression" dxfId="4901" priority="172">
      <formula>$P13="non_prescrit"</formula>
    </cfRule>
  </conditionalFormatting>
  <conditionalFormatting sqref="D21:I26">
    <cfRule type="expression" dxfId="4900" priority="168">
      <formula>$P21="non_prescrit"</formula>
    </cfRule>
  </conditionalFormatting>
  <conditionalFormatting sqref="D29:I35">
    <cfRule type="expression" dxfId="4899" priority="160">
      <formula>$P29="non_prescrit"</formula>
    </cfRule>
  </conditionalFormatting>
  <conditionalFormatting sqref="D38:I40">
    <cfRule type="expression" dxfId="4898" priority="157">
      <formula>$P38="non_prescrit"</formula>
    </cfRule>
  </conditionalFormatting>
  <conditionalFormatting sqref="D43:I44">
    <cfRule type="expression" dxfId="4897" priority="144">
      <formula>$P43="non_prescrit"</formula>
    </cfRule>
  </conditionalFormatting>
  <conditionalFormatting sqref="D47:I49">
    <cfRule type="expression" dxfId="4896" priority="136">
      <formula>$P47="non_prescrit"</formula>
    </cfRule>
  </conditionalFormatting>
  <conditionalFormatting sqref="D52:I53">
    <cfRule type="expression" dxfId="4895" priority="128">
      <formula>$P52="non_prescrit"</formula>
    </cfRule>
  </conditionalFormatting>
  <conditionalFormatting sqref="D56:I57">
    <cfRule type="expression" dxfId="4894" priority="120">
      <formula>$P56="non_prescrit"</formula>
    </cfRule>
  </conditionalFormatting>
  <conditionalFormatting sqref="D60:I61">
    <cfRule type="expression" dxfId="4893" priority="112">
      <formula>$P60="non_prescrit"</formula>
    </cfRule>
  </conditionalFormatting>
  <conditionalFormatting sqref="D65:I67">
    <cfRule type="expression" dxfId="4892" priority="104">
      <formula>$P65="non_prescrit"</formula>
    </cfRule>
  </conditionalFormatting>
  <conditionalFormatting sqref="D70:I70">
    <cfRule type="expression" dxfId="4891" priority="96">
      <formula>$P70="non_prescrit"</formula>
    </cfRule>
  </conditionalFormatting>
  <conditionalFormatting sqref="D73:I74">
    <cfRule type="expression" dxfId="4890" priority="88">
      <formula>$P73="non_prescrit"</formula>
    </cfRule>
  </conditionalFormatting>
  <conditionalFormatting sqref="E13:F18">
    <cfRule type="expression" dxfId="4889" priority="171">
      <formula>$Q13="pas_modification"</formula>
    </cfRule>
  </conditionalFormatting>
  <conditionalFormatting sqref="E21:F26">
    <cfRule type="expression" dxfId="4888" priority="167">
      <formula>$Q21="pas_modification"</formula>
    </cfRule>
  </conditionalFormatting>
  <conditionalFormatting sqref="E29:F35">
    <cfRule type="expression" dxfId="4887" priority="159">
      <formula>$Q29="pas_modification"</formula>
    </cfRule>
  </conditionalFormatting>
  <conditionalFormatting sqref="E38:F40">
    <cfRule type="expression" dxfId="4886" priority="151">
      <formula>$Q38="pas_modification"</formula>
    </cfRule>
  </conditionalFormatting>
  <conditionalFormatting sqref="E43:F44">
    <cfRule type="expression" dxfId="4885" priority="143">
      <formula>$Q43="pas_modification"</formula>
    </cfRule>
  </conditionalFormatting>
  <conditionalFormatting sqref="E47:F49">
    <cfRule type="expression" dxfId="4884" priority="135">
      <formula>$Q47="pas_modification"</formula>
    </cfRule>
  </conditionalFormatting>
  <conditionalFormatting sqref="E52:F53">
    <cfRule type="expression" dxfId="4883" priority="127">
      <formula>$Q52="pas_modification"</formula>
    </cfRule>
  </conditionalFormatting>
  <conditionalFormatting sqref="E56:F57">
    <cfRule type="expression" dxfId="4882" priority="119">
      <formula>$Q56="pas_modification"</formula>
    </cfRule>
  </conditionalFormatting>
  <conditionalFormatting sqref="E60:F61">
    <cfRule type="expression" dxfId="4881" priority="111">
      <formula>$Q60="pas_modification"</formula>
    </cfRule>
  </conditionalFormatting>
  <conditionalFormatting sqref="E65:F67">
    <cfRule type="expression" dxfId="4880" priority="103">
      <formula>$Q65="pas_modification"</formula>
    </cfRule>
  </conditionalFormatting>
  <conditionalFormatting sqref="E70:F70">
    <cfRule type="expression" dxfId="4879" priority="95">
      <formula>$Q70="pas_modification"</formula>
    </cfRule>
  </conditionalFormatting>
  <conditionalFormatting sqref="E73:F74">
    <cfRule type="expression" dxfId="4878" priority="87">
      <formula>$Q73="pas_modification"</formula>
    </cfRule>
  </conditionalFormatting>
  <conditionalFormatting sqref="E7:G7">
    <cfRule type="cellIs" dxfId="4877" priority="1" operator="equal">
      <formula>"ERREUR : nombre médicaments prescrits &gt; nb MIPA"</formula>
    </cfRule>
  </conditionalFormatting>
  <conditionalFormatting sqref="E84:I89">
    <cfRule type="expression" dxfId="4876" priority="32">
      <formula>$P84="non_omi"</formula>
    </cfRule>
  </conditionalFormatting>
  <conditionalFormatting sqref="E92:I92">
    <cfRule type="expression" dxfId="4875" priority="36">
      <formula>$P92="non_omi"</formula>
    </cfRule>
  </conditionalFormatting>
  <conditionalFormatting sqref="E95:I96">
    <cfRule type="expression" dxfId="4874" priority="28">
      <formula>$P95="non_omi"</formula>
    </cfRule>
  </conditionalFormatting>
  <conditionalFormatting sqref="E99:I99">
    <cfRule type="expression" dxfId="4873" priority="24">
      <formula>$P99="non_omi"</formula>
    </cfRule>
  </conditionalFormatting>
  <conditionalFormatting sqref="E102:I103">
    <cfRule type="expression" dxfId="4872" priority="20">
      <formula>$P102="non_omi"</formula>
    </cfRule>
  </conditionalFormatting>
  <conditionalFormatting sqref="E106:I109">
    <cfRule type="expression" dxfId="4871" priority="16">
      <formula>$P106="non_omi"</formula>
    </cfRule>
  </conditionalFormatting>
  <conditionalFormatting sqref="E112:I112">
    <cfRule type="expression" dxfId="4870" priority="12">
      <formula>$P112="non_omi"</formula>
    </cfRule>
  </conditionalFormatting>
  <conditionalFormatting sqref="E115:I115">
    <cfRule type="expression" dxfId="4869" priority="8">
      <formula>$P115="non_omi"</formula>
    </cfRule>
  </conditionalFormatting>
  <conditionalFormatting sqref="E118:I120">
    <cfRule type="expression" dxfId="4868" priority="4">
      <formula>$P118="non_omi"</formula>
    </cfRule>
  </conditionalFormatting>
  <conditionalFormatting sqref="G13:G18">
    <cfRule type="expression" dxfId="4867" priority="170">
      <formula>$R13="pas_justification"</formula>
    </cfRule>
  </conditionalFormatting>
  <conditionalFormatting sqref="G21:G26">
    <cfRule type="expression" dxfId="4866" priority="166">
      <formula>$R21="pas_justification"</formula>
    </cfRule>
  </conditionalFormatting>
  <conditionalFormatting sqref="G29:G35">
    <cfRule type="expression" dxfId="4865" priority="158">
      <formula>$R29="pas_justification"</formula>
    </cfRule>
  </conditionalFormatting>
  <conditionalFormatting sqref="G38:G40">
    <cfRule type="expression" dxfId="4864" priority="150">
      <formula>$R38="pas_justification"</formula>
    </cfRule>
  </conditionalFormatting>
  <conditionalFormatting sqref="G43:G44">
    <cfRule type="expression" dxfId="4863" priority="142">
      <formula>$R43="pas_justification"</formula>
    </cfRule>
  </conditionalFormatting>
  <conditionalFormatting sqref="G47:G49">
    <cfRule type="expression" dxfId="4862" priority="134">
      <formula>$R47="pas_justification"</formula>
    </cfRule>
  </conditionalFormatting>
  <conditionalFormatting sqref="G52:G53">
    <cfRule type="expression" dxfId="4861" priority="126">
      <formula>$R52="pas_justification"</formula>
    </cfRule>
  </conditionalFormatting>
  <conditionalFormatting sqref="G56:G57">
    <cfRule type="expression" dxfId="4860" priority="118">
      <formula>$R56="pas_justification"</formula>
    </cfRule>
  </conditionalFormatting>
  <conditionalFormatting sqref="G60:G61">
    <cfRule type="expression" dxfId="4859" priority="110">
      <formula>$R60="pas_justification"</formula>
    </cfRule>
  </conditionalFormatting>
  <conditionalFormatting sqref="G65:G67">
    <cfRule type="expression" dxfId="4858" priority="102">
      <formula>$R65="pas_justification"</formula>
    </cfRule>
  </conditionalFormatting>
  <conditionalFormatting sqref="G70">
    <cfRule type="expression" dxfId="4857" priority="94">
      <formula>$R70="pas_justification"</formula>
    </cfRule>
  </conditionalFormatting>
  <conditionalFormatting sqref="G73:G74">
    <cfRule type="expression" dxfId="4856" priority="86">
      <formula>$R73="pas_justification"</formula>
    </cfRule>
  </conditionalFormatting>
  <conditionalFormatting sqref="G84:G89">
    <cfRule type="expression" dxfId="4855" priority="46">
      <formula>$Q84="pas_justification_omi"</formula>
    </cfRule>
  </conditionalFormatting>
  <conditionalFormatting sqref="G92">
    <cfRule type="expression" dxfId="4854" priority="45">
      <formula>$Q92="pas_justification_omi"</formula>
    </cfRule>
  </conditionalFormatting>
  <conditionalFormatting sqref="G95:G96">
    <cfRule type="expression" dxfId="4853" priority="44">
      <formula>$Q95="pas_justification_omi"</formula>
    </cfRule>
  </conditionalFormatting>
  <conditionalFormatting sqref="G99">
    <cfRule type="expression" dxfId="4852" priority="43">
      <formula>$Q99="pas_justification_omi"</formula>
    </cfRule>
  </conditionalFormatting>
  <conditionalFormatting sqref="G102:G103">
    <cfRule type="expression" dxfId="4851" priority="42">
      <formula>$Q102="pas_justification_omi"</formula>
    </cfRule>
  </conditionalFormatting>
  <conditionalFormatting sqref="G106:G109">
    <cfRule type="expression" dxfId="4850" priority="41">
      <formula>$Q106="pas_justification_omi"</formula>
    </cfRule>
  </conditionalFormatting>
  <conditionalFormatting sqref="G112">
    <cfRule type="expression" dxfId="4849" priority="40">
      <formula>$Q112="pas_justification_omi"</formula>
    </cfRule>
  </conditionalFormatting>
  <conditionalFormatting sqref="G115">
    <cfRule type="expression" dxfId="4848" priority="39">
      <formula>$Q115="pas_justification_omi"</formula>
    </cfRule>
  </conditionalFormatting>
  <conditionalFormatting sqref="G118:G120">
    <cfRule type="expression" dxfId="4847" priority="38">
      <formula>$Q118="pas_justification_omi"</formula>
    </cfRule>
  </conditionalFormatting>
  <conditionalFormatting sqref="H13:H18">
    <cfRule type="expression" dxfId="4846" priority="173">
      <formula>$Q13="pas_modification"</formula>
    </cfRule>
  </conditionalFormatting>
  <conditionalFormatting sqref="H13:H40 H42:H61">
    <cfRule type="cellIs" dxfId="4845" priority="84" operator="equal">
      <formula>"Refusée"</formula>
    </cfRule>
  </conditionalFormatting>
  <conditionalFormatting sqref="H13:H40 H42:H74">
    <cfRule type="cellIs" dxfId="4844" priority="85" operator="equal">
      <formula>"Acceptée"</formula>
    </cfRule>
    <cfRule type="cellIs" dxfId="4843" priority="83" operator="equal">
      <formula>"NSP"</formula>
    </cfRule>
  </conditionalFormatting>
  <conditionalFormatting sqref="H21:H26">
    <cfRule type="expression" dxfId="4842" priority="169">
      <formula>$Q21="pas_modification"</formula>
    </cfRule>
  </conditionalFormatting>
  <conditionalFormatting sqref="H29:H35">
    <cfRule type="expression" dxfId="4841" priority="161">
      <formula>$Q29="pas_modification"</formula>
    </cfRule>
  </conditionalFormatting>
  <conditionalFormatting sqref="H38:H40">
    <cfRule type="expression" dxfId="4840" priority="152">
      <formula>$Q38="pas_modification"</formula>
    </cfRule>
  </conditionalFormatting>
  <conditionalFormatting sqref="H43:H44">
    <cfRule type="expression" dxfId="4839" priority="145">
      <formula>$Q43="pas_modification"</formula>
    </cfRule>
  </conditionalFormatting>
  <conditionalFormatting sqref="H47:H49">
    <cfRule type="expression" dxfId="4838" priority="137">
      <formula>$Q47="pas_modification"</formula>
    </cfRule>
  </conditionalFormatting>
  <conditionalFormatting sqref="H52:H53">
    <cfRule type="expression" dxfId="4837" priority="129">
      <formula>$Q52="pas_modification"</formula>
    </cfRule>
  </conditionalFormatting>
  <conditionalFormatting sqref="H56:H57">
    <cfRule type="expression" dxfId="4836" priority="121">
      <formula>$Q56="pas_modification"</formula>
    </cfRule>
  </conditionalFormatting>
  <conditionalFormatting sqref="H60:H61">
    <cfRule type="expression" dxfId="4835" priority="113">
      <formula>$Q60="pas_modification"</formula>
    </cfRule>
  </conditionalFormatting>
  <conditionalFormatting sqref="H65:H67">
    <cfRule type="expression" dxfId="4834" priority="105">
      <formula>$Q65="pas_modification"</formula>
    </cfRule>
  </conditionalFormatting>
  <conditionalFormatting sqref="H70">
    <cfRule type="expression" dxfId="4833" priority="97">
      <formula>$Q70="pas_modification"</formula>
    </cfRule>
  </conditionalFormatting>
  <conditionalFormatting sqref="H73:H74">
    <cfRule type="expression" dxfId="4832" priority="89">
      <formula>$Q73="pas_modification"</formula>
    </cfRule>
  </conditionalFormatting>
  <conditionalFormatting sqref="H84:H89">
    <cfRule type="cellIs" dxfId="4831" priority="30" operator="equal">
      <formula>"Refusée"</formula>
    </cfRule>
    <cfRule type="cellIs" dxfId="4830" priority="31" operator="equal">
      <formula>"Acceptée"</formula>
    </cfRule>
  </conditionalFormatting>
  <conditionalFormatting sqref="H92">
    <cfRule type="cellIs" dxfId="4829" priority="34" operator="equal">
      <formula>"Refusée"</formula>
    </cfRule>
    <cfRule type="cellIs" dxfId="4828" priority="35" operator="equal">
      <formula>"Acceptée"</formula>
    </cfRule>
  </conditionalFormatting>
  <conditionalFormatting sqref="H95:H96">
    <cfRule type="cellIs" dxfId="4827" priority="26" operator="equal">
      <formula>"Refusée"</formula>
    </cfRule>
    <cfRule type="cellIs" dxfId="4826" priority="27" operator="equal">
      <formula>"Acceptée"</formula>
    </cfRule>
  </conditionalFormatting>
  <conditionalFormatting sqref="H99">
    <cfRule type="cellIs" dxfId="4825" priority="22" operator="equal">
      <formula>"Refusée"</formula>
    </cfRule>
    <cfRule type="cellIs" dxfId="4824" priority="23" operator="equal">
      <formula>"Acceptée"</formula>
    </cfRule>
  </conditionalFormatting>
  <conditionalFormatting sqref="H102:H103">
    <cfRule type="cellIs" dxfId="4823" priority="18" operator="equal">
      <formula>"Refusée"</formula>
    </cfRule>
    <cfRule type="cellIs" dxfId="4822" priority="19" operator="equal">
      <formula>"Acceptée"</formula>
    </cfRule>
  </conditionalFormatting>
  <conditionalFormatting sqref="H106:H109">
    <cfRule type="cellIs" dxfId="4821" priority="14" operator="equal">
      <formula>"Refusée"</formula>
    </cfRule>
    <cfRule type="cellIs" dxfId="4820" priority="15" operator="equal">
      <formula>"Acceptée"</formula>
    </cfRule>
  </conditionalFormatting>
  <conditionalFormatting sqref="H112">
    <cfRule type="cellIs" dxfId="4819" priority="11" operator="equal">
      <formula>"Acceptée"</formula>
    </cfRule>
    <cfRule type="cellIs" dxfId="4818" priority="10" operator="equal">
      <formula>"Refusée"</formula>
    </cfRule>
  </conditionalFormatting>
  <conditionalFormatting sqref="H115">
    <cfRule type="cellIs" dxfId="4817" priority="7" operator="equal">
      <formula>"Acceptée"</formula>
    </cfRule>
    <cfRule type="cellIs" dxfId="4816" priority="6" operator="equal">
      <formula>"Refusée"</formula>
    </cfRule>
  </conditionalFormatting>
  <conditionalFormatting sqref="H118:H120">
    <cfRule type="cellIs" dxfId="4815" priority="3" operator="equal">
      <formula>"Acceptée"</formula>
    </cfRule>
    <cfRule type="cellIs" dxfId="4814" priority="2" operator="equal">
      <formula>"Refusée"</formula>
    </cfRule>
  </conditionalFormatting>
  <conditionalFormatting sqref="H84:I89">
    <cfRule type="expression" dxfId="4813" priority="33">
      <formula>$R84="pas_proposition_omi"</formula>
    </cfRule>
  </conditionalFormatting>
  <conditionalFormatting sqref="H92:I92">
    <cfRule type="expression" dxfId="4812" priority="37">
      <formula>$R92="pas_proposition_omi"</formula>
    </cfRule>
  </conditionalFormatting>
  <conditionalFormatting sqref="H95:I96">
    <cfRule type="expression" dxfId="4811" priority="29">
      <formula>$R95="pas_proposition_omi"</formula>
    </cfRule>
  </conditionalFormatting>
  <conditionalFormatting sqref="H99:I99">
    <cfRule type="expression" dxfId="4810" priority="25">
      <formula>$R99="pas_proposition_omi"</formula>
    </cfRule>
  </conditionalFormatting>
  <conditionalFormatting sqref="H102:I103">
    <cfRule type="expression" dxfId="4809" priority="21">
      <formula>$R102="pas_proposition_omi"</formula>
    </cfRule>
  </conditionalFormatting>
  <conditionalFormatting sqref="H106:I109">
    <cfRule type="expression" dxfId="4808" priority="17">
      <formula>$R106="pas_proposition_omi"</formula>
    </cfRule>
  </conditionalFormatting>
  <conditionalFormatting sqref="H112:I112">
    <cfRule type="expression" dxfId="4807" priority="13">
      <formula>$R112="pas_proposition_omi"</formula>
    </cfRule>
  </conditionalFormatting>
  <conditionalFormatting sqref="H115:I115">
    <cfRule type="expression" dxfId="4806" priority="9">
      <formula>$R115="pas_proposition_omi"</formula>
    </cfRule>
  </conditionalFormatting>
  <conditionalFormatting sqref="H118:I120">
    <cfRule type="expression" dxfId="4805" priority="5">
      <formula>$R118="pas_proposition_omi"</formula>
    </cfRule>
  </conditionalFormatting>
  <dataValidations count="164">
    <dataValidation type="list" allowBlank="1" showInputMessage="1" showErrorMessage="1" sqref="E84:E89 E92 E95:E96 E99 E102:E103 E118:E120 E112 E115 E106:E109" xr:uid="{A04A8FEB-63F3-49C9-A994-EAAB46CC6883}">
      <formula1>INDIRECT($P84)</formula1>
    </dataValidation>
    <dataValidation type="list" allowBlank="1" showInputMessage="1" showErrorMessage="1" sqref="H92 H115 H84:H89 H95:H96 H99 H102:H103 H106:H109 H112 H118:H120" xr:uid="{9AF89036-1A4A-4DEA-8CC3-A7C4542934E8}">
      <formula1>INDIRECT($R84)</formula1>
    </dataValidation>
    <dataValidation type="list" allowBlank="1" showInputMessage="1" showErrorMessage="1" sqref="G84:G89 G115 G92 G95:G96 G99 G102:G103 G106:G109 G112 G118:G120" xr:uid="{4562D246-E1D3-4889-92A4-31A559919DB8}">
      <formula1>INDIRECT($Q84)</formula1>
    </dataValidation>
    <dataValidation type="list" allowBlank="1" showInputMessage="1" showErrorMessage="1" sqref="D116 D110 D113:D114" xr:uid="{F584A855-8133-4394-B738-B18A77875313}">
      <formula1>$D$192:$D$195</formula1>
    </dataValidation>
    <dataValidation type="list" allowBlank="1" showInputMessage="1" sqref="E110:H110 E116:H116 E113:H114" xr:uid="{88D1B3EF-EE99-4BB3-8CE8-5FC2017C7F27}">
      <formula1>$D$195</formula1>
    </dataValidation>
    <dataValidation type="list" allowBlank="1" showInputMessage="1" showErrorMessage="1" sqref="H18" xr:uid="{3E93C5A3-3F1E-441B-A943-981782CFB75A}">
      <formula1>INDIRECT($S$18)</formula1>
    </dataValidation>
    <dataValidation type="list" allowBlank="1" showInputMessage="1" showErrorMessage="1" sqref="G18" xr:uid="{B54DF445-D132-42C6-9D5D-AE0FF198F668}">
      <formula1>INDIRECT($R$18)</formula1>
    </dataValidation>
    <dataValidation type="list" allowBlank="1" showInputMessage="1" showErrorMessage="1" sqref="E18" xr:uid="{02897F6B-9BB6-4385-9702-8AE581B13B64}">
      <formula1>INDIRECT($Q$18)</formula1>
    </dataValidation>
    <dataValidation type="list" allowBlank="1" showInputMessage="1" showErrorMessage="1" sqref="D18" xr:uid="{90CA0353-420C-4E14-B898-F53A3DF131B3}">
      <formula1>INDIRECT($P$18)</formula1>
    </dataValidation>
    <dataValidation type="list" allowBlank="1" showInputMessage="1" showErrorMessage="1" sqref="H17" xr:uid="{4165A0E8-15FB-4287-984C-49A74E61EA8E}">
      <formula1>INDIRECT($S$17)</formula1>
    </dataValidation>
    <dataValidation type="list" allowBlank="1" showInputMessage="1" showErrorMessage="1" sqref="G17" xr:uid="{44F9782E-FC08-4B75-920E-65F2E2B2943F}">
      <formula1>INDIRECT($R$17)</formula1>
    </dataValidation>
    <dataValidation type="list" allowBlank="1" showInputMessage="1" showErrorMessage="1" sqref="E17" xr:uid="{D7C5F669-E95E-4277-81E8-49730D41610D}">
      <formula1>INDIRECT($Q$17)</formula1>
    </dataValidation>
    <dataValidation type="list" allowBlank="1" showInputMessage="1" showErrorMessage="1" sqref="D17" xr:uid="{00F5C60A-CE7C-4017-97EB-B6279EC87AB7}">
      <formula1>INDIRECT($P$17)</formula1>
    </dataValidation>
    <dataValidation type="list" allowBlank="1" showInputMessage="1" showErrorMessage="1" sqref="H16" xr:uid="{4925B591-C686-45D9-B6E3-D9C39115FF36}">
      <formula1>INDIRECT($S$16)</formula1>
    </dataValidation>
    <dataValidation type="list" allowBlank="1" showInputMessage="1" showErrorMessage="1" sqref="G16" xr:uid="{6E858A72-7B47-4344-A9BC-5A671002A01F}">
      <formula1>INDIRECT($R$16)</formula1>
    </dataValidation>
    <dataValidation type="list" allowBlank="1" showInputMessage="1" showErrorMessage="1" sqref="E16" xr:uid="{C434BED0-B774-4E06-8B11-8A59A9B886EC}">
      <formula1>INDIRECT($Q$16)</formula1>
    </dataValidation>
    <dataValidation type="list" allowBlank="1" showInputMessage="1" showErrorMessage="1" sqref="D16" xr:uid="{7B295D71-5C64-4105-94E2-1659AFB49836}">
      <formula1>INDIRECT($P$16)</formula1>
    </dataValidation>
    <dataValidation type="list" allowBlank="1" showInputMessage="1" showErrorMessage="1" sqref="H15" xr:uid="{3AB63748-0997-4051-8ADB-90106D79B498}">
      <formula1>INDIRECT($S$15)</formula1>
    </dataValidation>
    <dataValidation type="list" allowBlank="1" showInputMessage="1" showErrorMessage="1" sqref="G15" xr:uid="{7A825094-290A-4B0E-B386-A91FCAE0E831}">
      <formula1>INDIRECT($R$15)</formula1>
    </dataValidation>
    <dataValidation type="list" allowBlank="1" showInputMessage="1" showErrorMessage="1" sqref="E15" xr:uid="{BA789682-FEB8-4028-832C-64E90F0611ED}">
      <formula1>INDIRECT($Q$15)</formula1>
    </dataValidation>
    <dataValidation type="list" allowBlank="1" showInputMessage="1" showErrorMessage="1" sqref="D15" xr:uid="{CBFD3C53-8874-4407-A42E-3E5FEA540DB2}">
      <formula1>INDIRECT($P$15)</formula1>
    </dataValidation>
    <dataValidation type="list" allowBlank="1" showInputMessage="1" showErrorMessage="1" sqref="H14" xr:uid="{6AE46EBC-BAD9-4D89-B988-930FD1B9ADCE}">
      <formula1>INDIRECT($S$14)</formula1>
    </dataValidation>
    <dataValidation type="list" allowBlank="1" showInputMessage="1" showErrorMessage="1" sqref="G14" xr:uid="{F412C879-9BD2-42C9-801F-237A86687B37}">
      <formula1>INDIRECT($R$14)</formula1>
    </dataValidation>
    <dataValidation type="list" allowBlank="1" showInputMessage="1" showErrorMessage="1" sqref="E14" xr:uid="{24F87457-35F9-4CB1-882D-AE57C320DDD9}">
      <formula1>INDIRECT($Q$14)</formula1>
    </dataValidation>
    <dataValidation type="list" allowBlank="1" showInputMessage="1" showErrorMessage="1" sqref="D14" xr:uid="{E16C30FB-8188-4B50-87C8-87655D53D1D9}">
      <formula1>INDIRECT($P$14)</formula1>
    </dataValidation>
    <dataValidation type="list" allowBlank="1" showInputMessage="1" showErrorMessage="1" sqref="H74" xr:uid="{EE18C01E-445B-43C8-AE64-0F8920D40407}">
      <formula1>INDIRECT($S$74)</formula1>
    </dataValidation>
    <dataValidation type="list" allowBlank="1" showInputMessage="1" showErrorMessage="1" sqref="G74" xr:uid="{C1CF3DBA-CB03-4BBF-822B-18F2AEDE1F80}">
      <formula1>INDIRECT($R$74)</formula1>
    </dataValidation>
    <dataValidation type="list" allowBlank="1" showInputMessage="1" showErrorMessage="1" sqref="E74" xr:uid="{C43E7958-CA00-4974-AAF3-E0F2BF8A308B}">
      <formula1>INDIRECT($Q$74)</formula1>
    </dataValidation>
    <dataValidation type="list" allowBlank="1" showInputMessage="1" showErrorMessage="1" sqref="D74" xr:uid="{148BEFAF-255A-4D06-87E4-5D6EECB3C6F3}">
      <formula1>INDIRECT($P$74)</formula1>
    </dataValidation>
    <dataValidation type="list" allowBlank="1" showInputMessage="1" showErrorMessage="1" sqref="H73" xr:uid="{C07AFA8F-449E-4D6D-9DE4-E9AF7EAFDEEA}">
      <formula1>INDIRECT($S$73)</formula1>
    </dataValidation>
    <dataValidation type="list" allowBlank="1" showInputMessage="1" showErrorMessage="1" sqref="G73" xr:uid="{2BA71591-0273-4D92-904F-DF87950F8FF5}">
      <formula1>INDIRECT($R$73)</formula1>
    </dataValidation>
    <dataValidation type="list" allowBlank="1" showInputMessage="1" showErrorMessage="1" sqref="E73" xr:uid="{51B29873-CB28-4A9C-B556-98312065FBBB}">
      <formula1>INDIRECT($Q$73)</formula1>
    </dataValidation>
    <dataValidation type="list" allowBlank="1" showInputMessage="1" showErrorMessage="1" sqref="D73" xr:uid="{45AE5FC6-5004-4AEE-997F-30C34D053E9E}">
      <formula1>INDIRECT($P$73)</formula1>
    </dataValidation>
    <dataValidation type="list" allowBlank="1" showInputMessage="1" showErrorMessage="1" sqref="H70" xr:uid="{AF9C124D-58BE-4F83-851D-6C3E6356F14A}">
      <formula1>INDIRECT($S$70)</formula1>
    </dataValidation>
    <dataValidation type="list" allowBlank="1" showInputMessage="1" showErrorMessage="1" sqref="G70" xr:uid="{0188738B-262A-421A-B381-A18BDA6196B0}">
      <formula1>INDIRECT($R$70)</formula1>
    </dataValidation>
    <dataValidation type="list" allowBlank="1" showInputMessage="1" showErrorMessage="1" sqref="E70" xr:uid="{E988AC95-2694-4240-941E-77D3D3F0B608}">
      <formula1>INDIRECT($Q$70)</formula1>
    </dataValidation>
    <dataValidation type="list" allowBlank="1" showInputMessage="1" showErrorMessage="1" sqref="D70" xr:uid="{C7EAC4D1-DBD6-4EE4-BF23-4CCF89D53C26}">
      <formula1>INDIRECT($P$70)</formula1>
    </dataValidation>
    <dataValidation type="list" allowBlank="1" showInputMessage="1" showErrorMessage="1" sqref="H67" xr:uid="{3F51F467-BF64-46F1-9F57-089A45E7F17C}">
      <formula1>INDIRECT($S$67)</formula1>
    </dataValidation>
    <dataValidation type="list" allowBlank="1" showInputMessage="1" showErrorMessage="1" sqref="G67" xr:uid="{5628D229-D289-467D-BF29-F02B66B2ECBD}">
      <formula1>INDIRECT($R$67)</formula1>
    </dataValidation>
    <dataValidation type="list" allowBlank="1" showInputMessage="1" showErrorMessage="1" sqref="E67" xr:uid="{2A1C372D-33CC-4AF6-AF39-61E72594E714}">
      <formula1>INDIRECT($Q$67)</formula1>
    </dataValidation>
    <dataValidation type="list" allowBlank="1" showInputMessage="1" showErrorMessage="1" sqref="D67" xr:uid="{2371B66E-5DF5-44AC-9195-1B7CC9B9DFB6}">
      <formula1>INDIRECT($P$67)</formula1>
    </dataValidation>
    <dataValidation type="list" allowBlank="1" showInputMessage="1" showErrorMessage="1" sqref="H66" xr:uid="{D32BF21C-58C4-44F2-9B5D-3C716492CBAF}">
      <formula1>INDIRECT($S$66)</formula1>
    </dataValidation>
    <dataValidation type="list" allowBlank="1" showInputMessage="1" showErrorMessage="1" sqref="G66" xr:uid="{702B424B-DC0F-42AC-A155-AF1289B1B084}">
      <formula1>INDIRECT($R$66)</formula1>
    </dataValidation>
    <dataValidation type="list" allowBlank="1" showInputMessage="1" showErrorMessage="1" sqref="E66" xr:uid="{57EC4093-746F-4F9C-AEEE-1196D6494BF8}">
      <formula1>INDIRECT($Q$66)</formula1>
    </dataValidation>
    <dataValidation type="list" allowBlank="1" showInputMessage="1" showErrorMessage="1" sqref="D66" xr:uid="{F395FB96-8952-4710-A228-C5E0C5F6EAEA}">
      <formula1>INDIRECT($P$66)</formula1>
    </dataValidation>
    <dataValidation type="list" allowBlank="1" showInputMessage="1" showErrorMessage="1" sqref="H65" xr:uid="{C89A22A5-E9C8-4098-ABD2-0F15A1A6AC84}">
      <formula1>INDIRECT($S$65)</formula1>
    </dataValidation>
    <dataValidation type="list" allowBlank="1" showInputMessage="1" showErrorMessage="1" sqref="G65" xr:uid="{39B8DDAE-6792-4E5F-8987-392E2F6D2DD3}">
      <formula1>INDIRECT($R$65)</formula1>
    </dataValidation>
    <dataValidation type="list" allowBlank="1" showInputMessage="1" showErrorMessage="1" sqref="E65" xr:uid="{745D6134-3087-403D-8753-2F144CA8BAB5}">
      <formula1>INDIRECT($Q$65)</formula1>
    </dataValidation>
    <dataValidation type="list" allowBlank="1" showInputMessage="1" showErrorMessage="1" sqref="D65" xr:uid="{68ED862B-7C7C-428D-A824-5CA657BFF1F8}">
      <formula1>INDIRECT($P$65)</formula1>
    </dataValidation>
    <dataValidation type="list" allowBlank="1" showInputMessage="1" showErrorMessage="1" sqref="H61" xr:uid="{723C6F5F-D0BB-4781-8E08-CA189F66BC3B}">
      <formula1>INDIRECT($S$61)</formula1>
    </dataValidation>
    <dataValidation type="list" allowBlank="1" showInputMessage="1" showErrorMessage="1" sqref="G61" xr:uid="{55479281-F8B1-4906-9A49-E7422E0096A1}">
      <formula1>INDIRECT($R$61)</formula1>
    </dataValidation>
    <dataValidation type="list" allowBlank="1" showInputMessage="1" showErrorMessage="1" sqref="E61" xr:uid="{59438F1C-F4DA-4AF9-8FBB-D0E35FE7F463}">
      <formula1>INDIRECT($Q$61)</formula1>
    </dataValidation>
    <dataValidation type="list" allowBlank="1" showInputMessage="1" showErrorMessage="1" sqref="D61" xr:uid="{C50A1D9F-C010-45BE-B6D8-5A2F9049EBCF}">
      <formula1>INDIRECT($P$61)</formula1>
    </dataValidation>
    <dataValidation type="list" allowBlank="1" showInputMessage="1" showErrorMessage="1" sqref="H60" xr:uid="{CACF852D-8017-4E2B-B085-06042EA83EA6}">
      <formula1>INDIRECT($S$60)</formula1>
    </dataValidation>
    <dataValidation type="list" allowBlank="1" showInputMessage="1" showErrorMessage="1" sqref="G60" xr:uid="{DBB71E18-0E09-4289-BE5F-DCFD091B0738}">
      <formula1>INDIRECT($R$60)</formula1>
    </dataValidation>
    <dataValidation type="list" allowBlank="1" showInputMessage="1" showErrorMessage="1" sqref="E60" xr:uid="{A10A4A56-5BFE-448D-9993-95B2AC6D0F4C}">
      <formula1>INDIRECT($Q$60)</formula1>
    </dataValidation>
    <dataValidation type="list" allowBlank="1" showInputMessage="1" showErrorMessage="1" sqref="D60" xr:uid="{7A363DE4-0FA5-4E07-B9A7-A6E7F2467625}">
      <formula1>INDIRECT($P$60)</formula1>
    </dataValidation>
    <dataValidation type="list" allowBlank="1" showInputMessage="1" showErrorMessage="1" sqref="H57" xr:uid="{ABB5B86A-D37F-45EE-94D0-767534C58D9C}">
      <formula1>INDIRECT($S$57)</formula1>
    </dataValidation>
    <dataValidation type="list" allowBlank="1" showInputMessage="1" showErrorMessage="1" sqref="G57" xr:uid="{3533C045-7285-4D66-BB0C-4A71B258A9DD}">
      <formula1>INDIRECT($R$57)</formula1>
    </dataValidation>
    <dataValidation type="list" allowBlank="1" showInputMessage="1" showErrorMessage="1" sqref="E57" xr:uid="{F4F56C6F-84BC-4A7E-8D1A-8EB0A2EFD453}">
      <formula1>INDIRECT($Q$57)</formula1>
    </dataValidation>
    <dataValidation type="list" allowBlank="1" showInputMessage="1" showErrorMessage="1" sqref="D57" xr:uid="{D3FC291A-2FEA-4E45-9B7A-7FE5192A1D4A}">
      <formula1>INDIRECT($P$57)</formula1>
    </dataValidation>
    <dataValidation type="list" allowBlank="1" showInputMessage="1" showErrorMessage="1" sqref="H56" xr:uid="{451A67B8-D165-45AE-957A-B08DB49B4D0C}">
      <formula1>INDIRECT($S$56)</formula1>
    </dataValidation>
    <dataValidation type="list" allowBlank="1" showInputMessage="1" showErrorMessage="1" sqref="G56" xr:uid="{2F40E3EC-91D3-4C6C-9654-3BC4C3C2338A}">
      <formula1>INDIRECT($R$56)</formula1>
    </dataValidation>
    <dataValidation type="list" allowBlank="1" showInputMessage="1" showErrorMessage="1" sqref="E56" xr:uid="{406AA3EE-1E57-400F-9828-3DA115F83B6A}">
      <formula1>INDIRECT($Q$56)</formula1>
    </dataValidation>
    <dataValidation type="list" allowBlank="1" showInputMessage="1" showErrorMessage="1" sqref="D56" xr:uid="{A7248A97-2356-4506-A113-8206106D97E3}">
      <formula1>INDIRECT($P$56)</formula1>
    </dataValidation>
    <dataValidation type="list" allowBlank="1" showInputMessage="1" showErrorMessage="1" sqref="H53" xr:uid="{0BB23CA4-F8A4-4E35-8215-CF4A413A2813}">
      <formula1>INDIRECT($S$53)</formula1>
    </dataValidation>
    <dataValidation type="list" allowBlank="1" showInputMessage="1" showErrorMessage="1" sqref="G53" xr:uid="{4ABF7428-AF77-4E88-954D-BBD0C9BC7B71}">
      <formula1>INDIRECT($R$53)</formula1>
    </dataValidation>
    <dataValidation type="list" allowBlank="1" showInputMessage="1" showErrorMessage="1" sqref="E53" xr:uid="{E05E799E-0F2B-4A2A-A87A-40EFC684C8D9}">
      <formula1>INDIRECT($Q$53)</formula1>
    </dataValidation>
    <dataValidation type="list" allowBlank="1" showInputMessage="1" showErrorMessage="1" sqref="D53" xr:uid="{5C127BD8-FB1B-4444-BF52-88BF6BE0DE89}">
      <formula1>INDIRECT($P$53)</formula1>
    </dataValidation>
    <dataValidation type="list" allowBlank="1" showInputMessage="1" showErrorMessage="1" sqref="H52" xr:uid="{D2480466-DC12-47F8-8DFC-3E900603961B}">
      <formula1>INDIRECT($S$52)</formula1>
    </dataValidation>
    <dataValidation type="list" allowBlank="1" showInputMessage="1" showErrorMessage="1" sqref="G52" xr:uid="{04E5BEA0-6D64-4D66-9AEA-9E4DFBAEE543}">
      <formula1>INDIRECT($R$52)</formula1>
    </dataValidation>
    <dataValidation type="list" allowBlank="1" showInputMessage="1" showErrorMessage="1" sqref="E52" xr:uid="{ABB92FEA-8857-40E5-BDB0-100448CCD3A3}">
      <formula1>INDIRECT($Q$52)</formula1>
    </dataValidation>
    <dataValidation type="list" allowBlank="1" showInputMessage="1" showErrorMessage="1" sqref="D52" xr:uid="{ED92313C-B9F4-4C8C-AA8B-0898C76477FE}">
      <formula1>INDIRECT($P$52)</formula1>
    </dataValidation>
    <dataValidation type="list" allowBlank="1" showInputMessage="1" showErrorMessage="1" sqref="H49" xr:uid="{D27AB254-3EEF-41E3-A208-F4ACF8F942B4}">
      <formula1>INDIRECT($S$49)</formula1>
    </dataValidation>
    <dataValidation type="list" allowBlank="1" showInputMessage="1" showErrorMessage="1" sqref="G49" xr:uid="{EBECF512-13C8-4876-972B-69909859E6A2}">
      <formula1>INDIRECT($R$49)</formula1>
    </dataValidation>
    <dataValidation type="list" allowBlank="1" showInputMessage="1" showErrorMessage="1" sqref="E49" xr:uid="{D144226D-D1DF-4B86-8762-9356B93FBB1F}">
      <formula1>INDIRECT($Q$49)</formula1>
    </dataValidation>
    <dataValidation type="list" allowBlank="1" showInputMessage="1" showErrorMessage="1" sqref="D49" xr:uid="{6A353DDC-30E1-4199-BB1B-A5A65BB90E6F}">
      <formula1>INDIRECT($P$49)</formula1>
    </dataValidation>
    <dataValidation type="list" allowBlank="1" showInputMessage="1" showErrorMessage="1" sqref="H48" xr:uid="{AC58B1FD-4E82-4420-8093-189C3A7E80D7}">
      <formula1>INDIRECT($S$48)</formula1>
    </dataValidation>
    <dataValidation type="list" allowBlank="1" showInputMessage="1" showErrorMessage="1" sqref="G48" xr:uid="{CE173ADF-221A-4504-981F-363A22306AED}">
      <formula1>INDIRECT($R$48)</formula1>
    </dataValidation>
    <dataValidation type="list" allowBlank="1" showInputMessage="1" showErrorMessage="1" sqref="E48" xr:uid="{E73E4FA4-A644-4257-84F8-EBF26DB7BC31}">
      <formula1>INDIRECT($Q$48)</formula1>
    </dataValidation>
    <dataValidation type="list" allowBlank="1" showInputMessage="1" showErrorMessage="1" sqref="D48" xr:uid="{A74FAD1C-79EB-4054-B24F-B38F4DC88B00}">
      <formula1>INDIRECT($P$48)</formula1>
    </dataValidation>
    <dataValidation type="list" allowBlank="1" showInputMessage="1" showErrorMessage="1" sqref="H47" xr:uid="{78CCA649-A24D-4387-B5D4-0F0AB13F4EFF}">
      <formula1>INDIRECT($S$47)</formula1>
    </dataValidation>
    <dataValidation type="list" allowBlank="1" showInputMessage="1" showErrorMessage="1" sqref="G47" xr:uid="{A3591FF5-8CEE-4A6B-B5D9-21916474BEAC}">
      <formula1>INDIRECT($R$47)</formula1>
    </dataValidation>
    <dataValidation type="list" allowBlank="1" showInputMessage="1" showErrorMessage="1" sqref="E47" xr:uid="{09B64ED0-D6AD-44EA-8734-B9AEDBD6EAE0}">
      <formula1>INDIRECT($Q$47)</formula1>
    </dataValidation>
    <dataValidation type="list" allowBlank="1" showInputMessage="1" showErrorMessage="1" sqref="D47" xr:uid="{0379FDA4-1CDB-4B85-A6DC-EE4CF66DA4F9}">
      <formula1>INDIRECT($P$47)</formula1>
    </dataValidation>
    <dataValidation type="list" allowBlank="1" showInputMessage="1" showErrorMessage="1" sqref="H44" xr:uid="{35B4234F-D0A5-4659-9555-D33DAA7B7933}">
      <formula1>INDIRECT($S$44)</formula1>
    </dataValidation>
    <dataValidation type="list" allowBlank="1" showInputMessage="1" showErrorMessage="1" sqref="G44" xr:uid="{C15B9A87-E7B4-45C4-8997-5C4198C809DD}">
      <formula1>INDIRECT($R$44)</formula1>
    </dataValidation>
    <dataValidation type="list" allowBlank="1" showInputMessage="1" showErrorMessage="1" sqref="E44" xr:uid="{4F8BA530-7E36-4874-9D65-C8965B66247D}">
      <formula1>INDIRECT($Q$44)</formula1>
    </dataValidation>
    <dataValidation type="list" allowBlank="1" showInputMessage="1" showErrorMessage="1" sqref="D44" xr:uid="{17257EFA-3671-4211-8982-9C607B1DC74F}">
      <formula1>INDIRECT($P$44)</formula1>
    </dataValidation>
    <dataValidation type="list" allowBlank="1" showInputMessage="1" showErrorMessage="1" sqref="H43" xr:uid="{9FC53525-B3D3-4509-AD91-E8D594CB4C69}">
      <formula1>INDIRECT($S$43)</formula1>
    </dataValidation>
    <dataValidation type="list" allowBlank="1" showInputMessage="1" showErrorMessage="1" sqref="G43" xr:uid="{3CCF3D57-98E4-4786-895F-A94B3D7A64DC}">
      <formula1>INDIRECT($R$43)</formula1>
    </dataValidation>
    <dataValidation type="list" allowBlank="1" showInputMessage="1" showErrorMessage="1" sqref="E43" xr:uid="{7F81C9FA-ED11-4CF7-A5A9-BD3EED4A1FDF}">
      <formula1>INDIRECT($Q$43)</formula1>
    </dataValidation>
    <dataValidation type="list" allowBlank="1" showInputMessage="1" showErrorMessage="1" sqref="D43" xr:uid="{5C0E9120-9F4C-49C2-A1CA-6EFF7B819855}">
      <formula1>INDIRECT($P$43)</formula1>
    </dataValidation>
    <dataValidation type="list" allowBlank="1" showInputMessage="1" showErrorMessage="1" sqref="H40" xr:uid="{A347DC1C-93AA-4BF1-9CC8-C7DF1533AB13}">
      <formula1>INDIRECT($S$40)</formula1>
    </dataValidation>
    <dataValidation type="list" allowBlank="1" showInputMessage="1" showErrorMessage="1" sqref="G40" xr:uid="{BC429AC0-9264-4EF2-A54E-54B5B64B61EF}">
      <formula1>INDIRECT($R$40)</formula1>
    </dataValidation>
    <dataValidation type="list" allowBlank="1" showInputMessage="1" showErrorMessage="1" sqref="E40" xr:uid="{139BFA1F-7210-4E6D-B1B8-952B77AC2C73}">
      <formula1>INDIRECT($Q$40)</formula1>
    </dataValidation>
    <dataValidation type="list" allowBlank="1" showInputMessage="1" showErrorMessage="1" sqref="D40" xr:uid="{1EB07192-2F45-4CFA-8F4D-D9B912A8D557}">
      <formula1>INDIRECT($P$40)</formula1>
    </dataValidation>
    <dataValidation type="list" allowBlank="1" showInputMessage="1" showErrorMessage="1" sqref="H39" xr:uid="{74F069CD-3B03-4CA9-B09B-2387B7677143}">
      <formula1>INDIRECT($S$39)</formula1>
    </dataValidation>
    <dataValidation type="list" allowBlank="1" showInputMessage="1" showErrorMessage="1" sqref="G39" xr:uid="{B56232CF-7FF5-4F5A-BAFE-567F46223E68}">
      <formula1>INDIRECT($R$39)</formula1>
    </dataValidation>
    <dataValidation type="list" allowBlank="1" showInputMessage="1" showErrorMessage="1" sqref="E39" xr:uid="{B2B50C00-746E-4DC0-8077-1AFDF32643AC}">
      <formula1>INDIRECT($Q$39)</formula1>
    </dataValidation>
    <dataValidation type="list" allowBlank="1" showInputMessage="1" showErrorMessage="1" sqref="D39" xr:uid="{A6187515-CBF7-4AFB-8087-BD9EB2226C51}">
      <formula1>INDIRECT($P$39)</formula1>
    </dataValidation>
    <dataValidation type="list" allowBlank="1" showInputMessage="1" showErrorMessage="1" sqref="H38" xr:uid="{08B894A8-2231-456B-8839-DECD50E0A58B}">
      <formula1>INDIRECT($S$38)</formula1>
    </dataValidation>
    <dataValidation type="list" allowBlank="1" showInputMessage="1" showErrorMessage="1" sqref="G38" xr:uid="{55AE7F66-78B3-4013-BC3E-2F614CF53D03}">
      <formula1>INDIRECT($R$38)</formula1>
    </dataValidation>
    <dataValidation type="list" allowBlank="1" showInputMessage="1" showErrorMessage="1" sqref="E38" xr:uid="{D2FFC30F-5E7D-4AE6-ADF3-D8BF74177B6D}">
      <formula1>INDIRECT($Q$38)</formula1>
    </dataValidation>
    <dataValidation type="list" allowBlank="1" showInputMessage="1" showErrorMessage="1" sqref="D38" xr:uid="{A116BD3B-DC05-4C85-BD22-D835A0EB6314}">
      <formula1>INDIRECT($P$38)</formula1>
    </dataValidation>
    <dataValidation type="list" allowBlank="1" showInputMessage="1" showErrorMessage="1" sqref="H35" xr:uid="{B706EA10-DA9D-40B9-9EEE-C3A1856572FF}">
      <formula1>INDIRECT($S$35)</formula1>
    </dataValidation>
    <dataValidation type="list" allowBlank="1" showInputMessage="1" showErrorMessage="1" sqref="G35" xr:uid="{E6EB1ABB-9B75-4B1D-8C5F-4706C9DE6A41}">
      <formula1>INDIRECT($R$35)</formula1>
    </dataValidation>
    <dataValidation type="list" allowBlank="1" showInputMessage="1" showErrorMessage="1" sqref="E35" xr:uid="{4368A4A6-B482-4201-AF69-DF35490D0BEF}">
      <formula1>INDIRECT($Q$35)</formula1>
    </dataValidation>
    <dataValidation type="list" allowBlank="1" showInputMessage="1" showErrorMessage="1" sqref="D35" xr:uid="{0AA65A79-D829-426A-AC04-51C79443E5C4}">
      <formula1>INDIRECT($P$35)</formula1>
    </dataValidation>
    <dataValidation type="list" allowBlank="1" showInputMessage="1" showErrorMessage="1" sqref="H34" xr:uid="{75ABA72C-8152-4343-B5D5-C9B9EA8714FC}">
      <formula1>INDIRECT($S$34)</formula1>
    </dataValidation>
    <dataValidation type="list" allowBlank="1" showInputMessage="1" showErrorMessage="1" sqref="G34" xr:uid="{48343062-7588-4DF7-AC49-F34B2EED6042}">
      <formula1>INDIRECT($R$34)</formula1>
    </dataValidation>
    <dataValidation type="list" allowBlank="1" showInputMessage="1" showErrorMessage="1" sqref="E34" xr:uid="{0FAE0FE5-4CF8-4245-891E-93A61A1DC87F}">
      <formula1>INDIRECT($Q$34)</formula1>
    </dataValidation>
    <dataValidation type="list" allowBlank="1" showInputMessage="1" showErrorMessage="1" sqref="D34" xr:uid="{F5E9BDEB-8D40-4432-90D3-11729A6426FD}">
      <formula1>INDIRECT($P$34)</formula1>
    </dataValidation>
    <dataValidation type="list" allowBlank="1" showInputMessage="1" showErrorMessage="1" sqref="H33" xr:uid="{3341D985-3CBE-45F5-8A0F-74BED4E883FC}">
      <formula1>INDIRECT($S$33)</formula1>
    </dataValidation>
    <dataValidation type="list" allowBlank="1" showInputMessage="1" showErrorMessage="1" sqref="G33" xr:uid="{FEB6C8BE-244D-4764-9F74-D704663C6D61}">
      <formula1>INDIRECT($R$33)</formula1>
    </dataValidation>
    <dataValidation type="list" allowBlank="1" showInputMessage="1" showErrorMessage="1" sqref="E33" xr:uid="{662F2814-6207-41A0-895B-8DE75BB6C604}">
      <formula1>INDIRECT($Q$33)</formula1>
    </dataValidation>
    <dataValidation type="list" allowBlank="1" showInputMessage="1" showErrorMessage="1" sqref="D33" xr:uid="{127DA77B-5DC9-4B05-AFE7-7920E1894D41}">
      <formula1>INDIRECT($P$33)</formula1>
    </dataValidation>
    <dataValidation type="list" allowBlank="1" showInputMessage="1" showErrorMessage="1" sqref="H32" xr:uid="{F16508EE-3EAE-4143-B544-AC7BBA58D8FD}">
      <formula1>INDIRECT($S$32)</formula1>
    </dataValidation>
    <dataValidation type="list" allowBlank="1" showInputMessage="1" showErrorMessage="1" sqref="G32" xr:uid="{8B7E000D-0078-4538-9D4B-CB953906C069}">
      <formula1>INDIRECT($R$32)</formula1>
    </dataValidation>
    <dataValidation type="list" allowBlank="1" showInputMessage="1" showErrorMessage="1" sqref="E32" xr:uid="{8807B8B2-BCAC-4C69-87FA-F26480F64604}">
      <formula1>INDIRECT($Q$32)</formula1>
    </dataValidation>
    <dataValidation type="list" allowBlank="1" showInputMessage="1" showErrorMessage="1" sqref="D32" xr:uid="{58546DB4-4199-45CE-AC06-EAD36045648C}">
      <formula1>INDIRECT($P$32)</formula1>
    </dataValidation>
    <dataValidation type="list" allowBlank="1" showInputMessage="1" showErrorMessage="1" sqref="H31" xr:uid="{9FBD0EC6-7614-474E-9109-6E8C0617494A}">
      <formula1>INDIRECT($S$31)</formula1>
    </dataValidation>
    <dataValidation type="list" allowBlank="1" showInputMessage="1" showErrorMessage="1" sqref="G31" xr:uid="{E10DFAC1-7B7B-44BC-82B1-728554B1D353}">
      <formula1>INDIRECT($R$31)</formula1>
    </dataValidation>
    <dataValidation type="list" allowBlank="1" showInputMessage="1" showErrorMessage="1" sqref="E31" xr:uid="{EE99711D-15E2-40C1-BAD7-DA6A6946DEC5}">
      <formula1>INDIRECT($Q$31)</formula1>
    </dataValidation>
    <dataValidation type="list" allowBlank="1" showInputMessage="1" showErrorMessage="1" sqref="D31" xr:uid="{61118DE5-426A-4176-8433-44B1EACC1CE9}">
      <formula1>INDIRECT($P$31)</formula1>
    </dataValidation>
    <dataValidation type="list" allowBlank="1" showInputMessage="1" showErrorMessage="1" sqref="H30" xr:uid="{93CF5BCB-03D7-49AF-8F0F-621FF42B7FB4}">
      <formula1>INDIRECT($S$30)</formula1>
    </dataValidation>
    <dataValidation type="list" allowBlank="1" showInputMessage="1" showErrorMessage="1" sqref="G30" xr:uid="{2E7B4EA0-4997-42FE-8705-ECA7E184EBAA}">
      <formula1>INDIRECT($R$30)</formula1>
    </dataValidation>
    <dataValidation type="list" allowBlank="1" showInputMessage="1" showErrorMessage="1" sqref="E30" xr:uid="{52AC9D61-DC8E-4ED4-A885-032B73D0F9E9}">
      <formula1>INDIRECT($Q$30)</formula1>
    </dataValidation>
    <dataValidation type="list" allowBlank="1" showInputMessage="1" showErrorMessage="1" sqref="D30" xr:uid="{ED75E418-A10A-4BB4-AB6F-7D8876E4E50A}">
      <formula1>INDIRECT($P$30)</formula1>
    </dataValidation>
    <dataValidation type="list" allowBlank="1" showInputMessage="1" showErrorMessage="1" sqref="H29" xr:uid="{08632F41-E39E-4156-B2AC-4BF0E8411161}">
      <formula1>INDIRECT($S$29)</formula1>
    </dataValidation>
    <dataValidation type="list" allowBlank="1" showInputMessage="1" showErrorMessage="1" sqref="G29" xr:uid="{F3D18FF6-8F4B-4F97-A526-3A4D3559D33F}">
      <formula1>INDIRECT($R$29)</formula1>
    </dataValidation>
    <dataValidation type="list" allowBlank="1" showInputMessage="1" showErrorMessage="1" sqref="E29" xr:uid="{D8B05C05-D4A2-458E-8DC4-E4804CC726BA}">
      <formula1>INDIRECT($Q$29)</formula1>
    </dataValidation>
    <dataValidation type="list" allowBlank="1" showInputMessage="1" showErrorMessage="1" sqref="D29" xr:uid="{F9209624-599E-445A-8A1C-600A862886A1}">
      <formula1>INDIRECT($P$29)</formula1>
    </dataValidation>
    <dataValidation type="list" allowBlank="1" showInputMessage="1" showErrorMessage="1" sqref="H26" xr:uid="{474726B8-9544-4EAB-9D4C-8FBFC3482377}">
      <formula1>INDIRECT($S$26)</formula1>
    </dataValidation>
    <dataValidation type="list" allowBlank="1" showInputMessage="1" showErrorMessage="1" sqref="G26" xr:uid="{351F7860-7741-4107-A0D9-35BD42F5DBD8}">
      <formula1>INDIRECT($R$26)</formula1>
    </dataValidation>
    <dataValidation type="list" allowBlank="1" showInputMessage="1" showErrorMessage="1" sqref="E26" xr:uid="{893F3836-AA8D-41F6-99EA-F6D069A696ED}">
      <formula1>INDIRECT($Q$26)</formula1>
    </dataValidation>
    <dataValidation type="list" allowBlank="1" showInputMessage="1" showErrorMessage="1" sqref="D26" xr:uid="{4EA0E521-12BC-4FA5-B40F-5331EB9C34FE}">
      <formula1>INDIRECT($P$26)</formula1>
    </dataValidation>
    <dataValidation type="list" allowBlank="1" showInputMessage="1" showErrorMessage="1" sqref="H25" xr:uid="{DDDDDE6B-75F8-4D46-BE7E-8D566FF069D7}">
      <formula1>INDIRECT($S$25)</formula1>
    </dataValidation>
    <dataValidation type="list" allowBlank="1" showInputMessage="1" showErrorMessage="1" sqref="G25" xr:uid="{A4AA1491-BA94-4974-BE5C-3733E5D836AE}">
      <formula1>INDIRECT($R$25)</formula1>
    </dataValidation>
    <dataValidation type="list" allowBlank="1" showInputMessage="1" showErrorMessage="1" sqref="E25" xr:uid="{8D057687-6769-4FC7-B795-81B36B9B5ADE}">
      <formula1>INDIRECT($Q$25)</formula1>
    </dataValidation>
    <dataValidation type="list" allowBlank="1" showInputMessage="1" showErrorMessage="1" sqref="D25" xr:uid="{4622722F-AD96-47F2-A5A9-3E29126B07E8}">
      <formula1>INDIRECT($P$25)</formula1>
    </dataValidation>
    <dataValidation type="list" allowBlank="1" showInputMessage="1" showErrorMessage="1" sqref="H24" xr:uid="{AEE339D5-A6E7-451F-BDC9-054427755941}">
      <formula1>INDIRECT($S$24)</formula1>
    </dataValidation>
    <dataValidation type="list" allowBlank="1" showInputMessage="1" showErrorMessage="1" sqref="G24" xr:uid="{94ADD6CB-860E-4505-85CB-CB767EB62652}">
      <formula1>INDIRECT($R$24)</formula1>
    </dataValidation>
    <dataValidation type="list" allowBlank="1" showInputMessage="1" showErrorMessage="1" sqref="E24" xr:uid="{60C8BA2F-CDF8-444A-AEA2-6D4A3777EEE5}">
      <formula1>INDIRECT($Q$24)</formula1>
    </dataValidation>
    <dataValidation type="list" allowBlank="1" showInputMessage="1" showErrorMessage="1" sqref="D24" xr:uid="{A5CF51F5-93BB-44D7-9380-86C00E34237B}">
      <formula1>INDIRECT($P$24)</formula1>
    </dataValidation>
    <dataValidation type="list" allowBlank="1" showInputMessage="1" showErrorMessage="1" sqref="H23" xr:uid="{4FC86C85-F323-4DEF-8038-8B0A8F142F06}">
      <formula1>INDIRECT($S$23)</formula1>
    </dataValidation>
    <dataValidation type="list" allowBlank="1" showInputMessage="1" showErrorMessage="1" sqref="G23" xr:uid="{527AA35A-6DA2-4213-9345-4DA3D14B0268}">
      <formula1>INDIRECT($R$23)</formula1>
    </dataValidation>
    <dataValidation type="list" allowBlank="1" showInputMessage="1" showErrorMessage="1" sqref="E23" xr:uid="{3D685B73-15BE-4BB5-B7DA-ABF3EE6AE1A9}">
      <formula1>INDIRECT($Q$23)</formula1>
    </dataValidation>
    <dataValidation type="list" allowBlank="1" showInputMessage="1" showErrorMessage="1" sqref="D23" xr:uid="{19D49DDE-8D63-4740-BD4B-E591C7B1A40D}">
      <formula1>INDIRECT($P$23)</formula1>
    </dataValidation>
    <dataValidation type="list" allowBlank="1" showInputMessage="1" showErrorMessage="1" sqref="H22" xr:uid="{E330AFFB-DE63-495A-A63C-6FEF6D997EAC}">
      <formula1>INDIRECT($S$22)</formula1>
    </dataValidation>
    <dataValidation type="list" allowBlank="1" showInputMessage="1" showErrorMessage="1" sqref="G22" xr:uid="{186A090A-70A8-4C3E-B083-9BE7848588EF}">
      <formula1>INDIRECT($R$22)</formula1>
    </dataValidation>
    <dataValidation type="list" allowBlank="1" showInputMessage="1" showErrorMessage="1" sqref="E22" xr:uid="{AF367782-D68E-4785-8BFF-59C97F2EEF3E}">
      <formula1>INDIRECT($Q$22)</formula1>
    </dataValidation>
    <dataValidation type="list" allowBlank="1" showInputMessage="1" showErrorMessage="1" sqref="D22" xr:uid="{1D7FFF2A-3106-4A54-8D33-45270FB07A1D}">
      <formula1>INDIRECT($P$22)</formula1>
    </dataValidation>
    <dataValidation type="list" allowBlank="1" showInputMessage="1" showErrorMessage="1" sqref="H21" xr:uid="{83536907-944D-412B-B70F-25ADA0D4C9B0}">
      <formula1>INDIRECT($S$21)</formula1>
    </dataValidation>
    <dataValidation type="list" allowBlank="1" showInputMessage="1" showErrorMessage="1" sqref="G21" xr:uid="{21031558-2FBE-49F3-A2C1-03FE2424E02C}">
      <formula1>INDIRECT($R$21)</formula1>
    </dataValidation>
    <dataValidation type="list" allowBlank="1" showInputMessage="1" showErrorMessage="1" sqref="E21" xr:uid="{78624978-B80D-4E51-A687-EF6A40FAB809}">
      <formula1>INDIRECT($Q$21)</formula1>
    </dataValidation>
    <dataValidation type="list" allowBlank="1" showInputMessage="1" showErrorMessage="1" sqref="D21" xr:uid="{CC3B2B7E-FE24-441C-AA2F-BC6328E41944}">
      <formula1>INDIRECT($P$21)</formula1>
    </dataValidation>
    <dataValidation type="textLength" allowBlank="1" showInputMessage="1" showErrorMessage="1" sqref="G5" xr:uid="{BDE9AC28-60CA-435B-B874-023932EDD3F8}">
      <formula1>0</formula1>
      <formula2>0</formula2>
    </dataValidation>
    <dataValidation type="whole" allowBlank="1" showInputMessage="1" showErrorMessage="1" errorTitle="Chiffre uniquement" error="Saisir une valeur en chiffre/nombre (pas de texte)" sqref="G4 G6" xr:uid="{768EBF5C-EB9C-4735-8245-DF7A6E545815}">
      <formula1>0</formula1>
      <formula2>100</formula2>
    </dataValidation>
    <dataValidation type="list" allowBlank="1" showInputMessage="1" showErrorMessage="1" sqref="H13" xr:uid="{71B839E4-8067-4B64-83D6-08B210661047}">
      <formula1>INDIRECT($S$13)</formula1>
    </dataValidation>
    <dataValidation type="list" allowBlank="1" showInputMessage="1" showErrorMessage="1" sqref="G13" xr:uid="{AFE6895D-9D9E-4643-8D32-5893833608B9}">
      <formula1>INDIRECT($R$13)</formula1>
    </dataValidation>
    <dataValidation type="list" allowBlank="1" showInputMessage="1" showErrorMessage="1" sqref="E13" xr:uid="{32177D30-D7BB-4910-B3B1-04C986B9DE5F}">
      <formula1>INDIRECT($Q$13)</formula1>
    </dataValidation>
    <dataValidation type="list" allowBlank="1" showInputMessage="1" showErrorMessage="1" sqref="D13" xr:uid="{7C8EE632-F5CC-4932-B287-AC960C3D70AE}">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FE1F8209-6BF3-4E25-85BA-E9A953912AE9}">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CDCAECC5-86D8-4A73-8724-B0C7538F7EF5}">
          <x14:formula1>
            <xm:f>'Menu conditionnel'!$A$14:$A$17</xm:f>
          </x14:formula1>
          <xm:sqref>D84:D89 D92 D95:D96 D99 D102:D103 D106:D109 D112 D115 D118:D120</xm:sqref>
        </x14:dataValidation>
        <x14:dataValidation type="list" allowBlank="1" showInputMessage="1" showErrorMessage="1" xr:uid="{C2EDCAF4-7412-47B5-A010-331F0F9A2C28}">
          <x14:formula1>
            <xm:f>'Menu déroulant'!$E$2:$E$11</xm:f>
          </x14:formula1>
          <xm:sqref>C4</xm:sqref>
        </x14:dataValidation>
        <x14:dataValidation type="list" allowBlank="1" showInputMessage="1" showErrorMessage="1" xr:uid="{7FDE417F-08E0-4976-9199-B42BEF91C554}">
          <x14:formula1>
            <xm:f>'Menu déroulant'!$D$2:$D$3</xm:f>
          </x14:formula1>
          <xm:sqref>C6</xm:sqref>
        </x14:dataValidation>
        <x14:dataValidation type="list" allowBlank="1" showInputMessage="1" showErrorMessage="1" xr:uid="{4377D941-097A-4912-B32C-98BD98A718DF}">
          <x14:formula1>
            <xm:f>'Menu déroulant'!$F$2:$F$5</xm:f>
          </x14:formula1>
          <xm:sqref>C60:C61 C56:C57 C43:C44 C21:C26 C29:C35 C47:C49 C52:C53 C65:C67 C70 C38:C40 C13:C18 C73:C74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2B74B-D0F4-425D-A52B-A1E4C5341848}">
  <sheetPr>
    <tabColor rgb="FF89EFDE"/>
    <pageSetUpPr fitToPage="1"/>
  </sheetPr>
  <dimension ref="A1:Y696"/>
  <sheetViews>
    <sheetView zoomScale="60" zoomScaleNormal="60" zoomScaleSheetLayoutView="70" zoomScalePageLayoutView="70" workbookViewId="0">
      <selection activeCell="M5" sqref="M5"/>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1074</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N°21</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PXOfP3V7H7ZR1evh3pnnZCykr6telUpSwN7lGKOeocoe6bf267Tm2XDR+n+u6ZpdT6Qm6Ysm7L6azLiK43HuKw==" saltValue="NkDO7TC5IvBiAK/hLq0Dh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804" priority="176" operator="equal">
      <formula>"NON"</formula>
    </cfRule>
    <cfRule type="cellIs" dxfId="4803" priority="177" operator="equal">
      <formula>"OUI"</formula>
    </cfRule>
    <cfRule type="cellIs" dxfId="4802" priority="174" operator="equal">
      <formula>"Non concerné"</formula>
    </cfRule>
    <cfRule type="cellIs" dxfId="4801" priority="175" operator="equal">
      <formula>"Ne sait pas"</formula>
    </cfRule>
  </conditionalFormatting>
  <conditionalFormatting sqref="C29:C35">
    <cfRule type="cellIs" dxfId="4800" priority="165" operator="equal">
      <formula>"OUI"</formula>
    </cfRule>
    <cfRule type="cellIs" dxfId="4799" priority="164" operator="equal">
      <formula>"NON"</formula>
    </cfRule>
    <cfRule type="cellIs" dxfId="4798" priority="163" operator="equal">
      <formula>"Ne sait pas"</formula>
    </cfRule>
    <cfRule type="cellIs" dxfId="4797" priority="162" operator="equal">
      <formula>"Non concerné"</formula>
    </cfRule>
  </conditionalFormatting>
  <conditionalFormatting sqref="C38:C40">
    <cfRule type="cellIs" dxfId="4796" priority="156" operator="equal">
      <formula>"OUI"</formula>
    </cfRule>
    <cfRule type="cellIs" dxfId="4795" priority="154" operator="equal">
      <formula>"Ne sait pas"</formula>
    </cfRule>
    <cfRule type="cellIs" dxfId="4794" priority="153" operator="equal">
      <formula>"Non concerné"</formula>
    </cfRule>
    <cfRule type="cellIs" dxfId="4793" priority="155" operator="equal">
      <formula>"NON"</formula>
    </cfRule>
  </conditionalFormatting>
  <conditionalFormatting sqref="C43:C44">
    <cfRule type="cellIs" dxfId="4792" priority="149" operator="equal">
      <formula>"OUI"</formula>
    </cfRule>
    <cfRule type="cellIs" dxfId="4791" priority="148" operator="equal">
      <formula>"NON"</formula>
    </cfRule>
    <cfRule type="cellIs" dxfId="4790" priority="147" operator="equal">
      <formula>"Ne sait pas"</formula>
    </cfRule>
    <cfRule type="cellIs" dxfId="4789" priority="146" operator="equal">
      <formula>"Non concerné"</formula>
    </cfRule>
  </conditionalFormatting>
  <conditionalFormatting sqref="C47:C49">
    <cfRule type="cellIs" dxfId="4788" priority="140" operator="equal">
      <formula>"NON"</formula>
    </cfRule>
    <cfRule type="cellIs" dxfId="4787" priority="141" operator="equal">
      <formula>"OUI"</formula>
    </cfRule>
    <cfRule type="cellIs" dxfId="4786" priority="139" operator="equal">
      <formula>"Ne sait pas"</formula>
    </cfRule>
    <cfRule type="cellIs" dxfId="4785" priority="138" operator="equal">
      <formula>"Non concerné"</formula>
    </cfRule>
  </conditionalFormatting>
  <conditionalFormatting sqref="C52:C53">
    <cfRule type="cellIs" dxfId="4784" priority="132" operator="equal">
      <formula>"NON"</formula>
    </cfRule>
    <cfRule type="cellIs" dxfId="4783" priority="131" operator="equal">
      <formula>"Ne sait pas"</formula>
    </cfRule>
    <cfRule type="cellIs" dxfId="4782" priority="130" operator="equal">
      <formula>"Non concerné"</formula>
    </cfRule>
    <cfRule type="cellIs" dxfId="4781" priority="133" operator="equal">
      <formula>"OUI"</formula>
    </cfRule>
  </conditionalFormatting>
  <conditionalFormatting sqref="C56:C57">
    <cfRule type="cellIs" dxfId="4780" priority="125" operator="equal">
      <formula>"OUI"</formula>
    </cfRule>
    <cfRule type="cellIs" dxfId="4779" priority="124" operator="equal">
      <formula>"NON"</formula>
    </cfRule>
    <cfRule type="cellIs" dxfId="4778" priority="123" operator="equal">
      <formula>"Ne sait pas"</formula>
    </cfRule>
    <cfRule type="cellIs" dxfId="4777" priority="122" operator="equal">
      <formula>"Non concerné"</formula>
    </cfRule>
  </conditionalFormatting>
  <conditionalFormatting sqref="C60:C61">
    <cfRule type="cellIs" dxfId="4776" priority="114" operator="equal">
      <formula>"Non concerné"</formula>
    </cfRule>
    <cfRule type="cellIs" dxfId="4775" priority="115" operator="equal">
      <formula>"Ne sait pas"</formula>
    </cfRule>
    <cfRule type="cellIs" dxfId="4774" priority="116" operator="equal">
      <formula>"NON"</formula>
    </cfRule>
    <cfRule type="cellIs" dxfId="4773" priority="117" operator="equal">
      <formula>"OUI"</formula>
    </cfRule>
  </conditionalFormatting>
  <conditionalFormatting sqref="C65:C67">
    <cfRule type="cellIs" dxfId="4772" priority="107" operator="equal">
      <formula>"Ne sait pas"</formula>
    </cfRule>
    <cfRule type="cellIs" dxfId="4771" priority="106" operator="equal">
      <formula>"Non concerné"</formula>
    </cfRule>
    <cfRule type="cellIs" dxfId="4770" priority="109" operator="equal">
      <formula>"OUI"</formula>
    </cfRule>
    <cfRule type="cellIs" dxfId="4769" priority="108" operator="equal">
      <formula>"NON"</formula>
    </cfRule>
  </conditionalFormatting>
  <conditionalFormatting sqref="C70">
    <cfRule type="cellIs" dxfId="4768" priority="101" operator="equal">
      <formula>"OUI"</formula>
    </cfRule>
    <cfRule type="cellIs" dxfId="4767" priority="100" operator="equal">
      <formula>"NON"</formula>
    </cfRule>
    <cfRule type="cellIs" dxfId="4766" priority="99" operator="equal">
      <formula>"Ne sait pas"</formula>
    </cfRule>
    <cfRule type="cellIs" dxfId="4765" priority="98" operator="equal">
      <formula>"Non concerné"</formula>
    </cfRule>
  </conditionalFormatting>
  <conditionalFormatting sqref="C73:C74">
    <cfRule type="cellIs" dxfId="4764" priority="92" operator="equal">
      <formula>"NON"</formula>
    </cfRule>
    <cfRule type="cellIs" dxfId="4763" priority="91" operator="equal">
      <formula>"Ne sait pas"</formula>
    </cfRule>
    <cfRule type="cellIs" dxfId="4762" priority="93" operator="equal">
      <formula>"OUI"</formula>
    </cfRule>
    <cfRule type="cellIs" dxfId="4761" priority="90" operator="equal">
      <formula>"Non concerné"</formula>
    </cfRule>
  </conditionalFormatting>
  <conditionalFormatting sqref="D84:D89">
    <cfRule type="cellIs" dxfId="4760" priority="79" operator="equal">
      <formula>"Non concerné"</formula>
    </cfRule>
    <cfRule type="cellIs" dxfId="4759" priority="80" operator="equal">
      <formula>"Ne sait pas"</formula>
    </cfRule>
    <cfRule type="cellIs" dxfId="4758" priority="81" operator="equal">
      <formula>"NON"</formula>
    </cfRule>
    <cfRule type="cellIs" dxfId="4757" priority="82" operator="equal">
      <formula>"OUI"</formula>
    </cfRule>
  </conditionalFormatting>
  <conditionalFormatting sqref="D92">
    <cfRule type="cellIs" dxfId="4756" priority="75" operator="equal">
      <formula>"Non concerné"</formula>
    </cfRule>
    <cfRule type="cellIs" dxfId="4755" priority="77" operator="equal">
      <formula>"NON"</formula>
    </cfRule>
    <cfRule type="cellIs" dxfId="4754" priority="76" operator="equal">
      <formula>"Ne sait pas"</formula>
    </cfRule>
    <cfRule type="cellIs" dxfId="4753" priority="78" operator="equal">
      <formula>"OUI"</formula>
    </cfRule>
  </conditionalFormatting>
  <conditionalFormatting sqref="D95:D96">
    <cfRule type="cellIs" dxfId="4752" priority="72" operator="equal">
      <formula>"Ne sait pas"</formula>
    </cfRule>
    <cfRule type="cellIs" dxfId="4751" priority="74" operator="equal">
      <formula>"OUI"</formula>
    </cfRule>
    <cfRule type="cellIs" dxfId="4750" priority="73" operator="equal">
      <formula>"NON"</formula>
    </cfRule>
    <cfRule type="cellIs" dxfId="4749" priority="71" operator="equal">
      <formula>"Non concerné"</formula>
    </cfRule>
  </conditionalFormatting>
  <conditionalFormatting sqref="D99">
    <cfRule type="cellIs" dxfId="4748" priority="70" operator="equal">
      <formula>"OUI"</formula>
    </cfRule>
    <cfRule type="cellIs" dxfId="4747" priority="69" operator="equal">
      <formula>"NON"</formula>
    </cfRule>
    <cfRule type="cellIs" dxfId="4746" priority="68" operator="equal">
      <formula>"Ne sait pas"</formula>
    </cfRule>
    <cfRule type="cellIs" dxfId="4745" priority="67" operator="equal">
      <formula>"Non concerné"</formula>
    </cfRule>
  </conditionalFormatting>
  <conditionalFormatting sqref="D102:D103">
    <cfRule type="cellIs" dxfId="4744" priority="65" operator="equal">
      <formula>"NON"</formula>
    </cfRule>
    <cfRule type="cellIs" dxfId="4743" priority="66" operator="equal">
      <formula>"OUI"</formula>
    </cfRule>
    <cfRule type="cellIs" dxfId="4742" priority="63" operator="equal">
      <formula>"Non concerné"</formula>
    </cfRule>
    <cfRule type="cellIs" dxfId="4741" priority="64" operator="equal">
      <formula>"Ne sait pas"</formula>
    </cfRule>
  </conditionalFormatting>
  <conditionalFormatting sqref="D106:D109">
    <cfRule type="cellIs" dxfId="4740" priority="59" operator="equal">
      <formula>"Non concerné"</formula>
    </cfRule>
    <cfRule type="cellIs" dxfId="4739" priority="60" operator="equal">
      <formula>"Ne sait pas"</formula>
    </cfRule>
    <cfRule type="cellIs" dxfId="4738" priority="61" operator="equal">
      <formula>"NON"</formula>
    </cfRule>
    <cfRule type="cellIs" dxfId="4737" priority="62" operator="equal">
      <formula>"OUI"</formula>
    </cfRule>
  </conditionalFormatting>
  <conditionalFormatting sqref="D112">
    <cfRule type="cellIs" dxfId="4736" priority="58" operator="equal">
      <formula>"OUI"</formula>
    </cfRule>
    <cfRule type="cellIs" dxfId="4735" priority="57" operator="equal">
      <formula>"NON"</formula>
    </cfRule>
    <cfRule type="cellIs" dxfId="4734" priority="56" operator="equal">
      <formula>"Ne sait pas"</formula>
    </cfRule>
    <cfRule type="cellIs" dxfId="4733" priority="55" operator="equal">
      <formula>"Non concerné"</formula>
    </cfRule>
  </conditionalFormatting>
  <conditionalFormatting sqref="D115">
    <cfRule type="cellIs" dxfId="4732" priority="53" operator="equal">
      <formula>"NON"</formula>
    </cfRule>
    <cfRule type="cellIs" dxfId="4731" priority="54" operator="equal">
      <formula>"OUI"</formula>
    </cfRule>
    <cfRule type="cellIs" dxfId="4730" priority="51" operator="equal">
      <formula>"Non concerné"</formula>
    </cfRule>
    <cfRule type="cellIs" dxfId="4729" priority="52" operator="equal">
      <formula>"Ne sait pas"</formula>
    </cfRule>
  </conditionalFormatting>
  <conditionalFormatting sqref="D118:D120">
    <cfRule type="cellIs" dxfId="4728" priority="50" operator="equal">
      <formula>"OUI"</formula>
    </cfRule>
    <cfRule type="cellIs" dxfId="4727" priority="49" operator="equal">
      <formula>"NON"</formula>
    </cfRule>
    <cfRule type="cellIs" dxfId="4726" priority="48" operator="equal">
      <formula>"Ne sait pas"</formula>
    </cfRule>
    <cfRule type="cellIs" dxfId="4725" priority="47" operator="equal">
      <formula>"Non concerné"</formula>
    </cfRule>
  </conditionalFormatting>
  <conditionalFormatting sqref="D13:I18">
    <cfRule type="expression" dxfId="4724" priority="172">
      <formula>$P13="non_prescrit"</formula>
    </cfRule>
  </conditionalFormatting>
  <conditionalFormatting sqref="D21:I26">
    <cfRule type="expression" dxfId="4723" priority="168">
      <formula>$P21="non_prescrit"</formula>
    </cfRule>
  </conditionalFormatting>
  <conditionalFormatting sqref="D29:I35">
    <cfRule type="expression" dxfId="4722" priority="160">
      <formula>$P29="non_prescrit"</formula>
    </cfRule>
  </conditionalFormatting>
  <conditionalFormatting sqref="D38:I40">
    <cfRule type="expression" dxfId="4721" priority="157">
      <formula>$P38="non_prescrit"</formula>
    </cfRule>
  </conditionalFormatting>
  <conditionalFormatting sqref="D43:I44">
    <cfRule type="expression" dxfId="4720" priority="144">
      <formula>$P43="non_prescrit"</formula>
    </cfRule>
  </conditionalFormatting>
  <conditionalFormatting sqref="D47:I49">
    <cfRule type="expression" dxfId="4719" priority="136">
      <formula>$P47="non_prescrit"</formula>
    </cfRule>
  </conditionalFormatting>
  <conditionalFormatting sqref="D52:I53">
    <cfRule type="expression" dxfId="4718" priority="128">
      <formula>$P52="non_prescrit"</formula>
    </cfRule>
  </conditionalFormatting>
  <conditionalFormatting sqref="D56:I57">
    <cfRule type="expression" dxfId="4717" priority="120">
      <formula>$P56="non_prescrit"</formula>
    </cfRule>
  </conditionalFormatting>
  <conditionalFormatting sqref="D60:I61">
    <cfRule type="expression" dxfId="4716" priority="112">
      <formula>$P60="non_prescrit"</formula>
    </cfRule>
  </conditionalFormatting>
  <conditionalFormatting sqref="D65:I67">
    <cfRule type="expression" dxfId="4715" priority="104">
      <formula>$P65="non_prescrit"</formula>
    </cfRule>
  </conditionalFormatting>
  <conditionalFormatting sqref="D70:I70">
    <cfRule type="expression" dxfId="4714" priority="96">
      <formula>$P70="non_prescrit"</formula>
    </cfRule>
  </conditionalFormatting>
  <conditionalFormatting sqref="D73:I74">
    <cfRule type="expression" dxfId="4713" priority="88">
      <formula>$P73="non_prescrit"</formula>
    </cfRule>
  </conditionalFormatting>
  <conditionalFormatting sqref="E13:F18">
    <cfRule type="expression" dxfId="4712" priority="171">
      <formula>$Q13="pas_modification"</formula>
    </cfRule>
  </conditionalFormatting>
  <conditionalFormatting sqref="E21:F26">
    <cfRule type="expression" dxfId="4711" priority="167">
      <formula>$Q21="pas_modification"</formula>
    </cfRule>
  </conditionalFormatting>
  <conditionalFormatting sqref="E29:F35">
    <cfRule type="expression" dxfId="4710" priority="159">
      <formula>$Q29="pas_modification"</formula>
    </cfRule>
  </conditionalFormatting>
  <conditionalFormatting sqref="E38:F40">
    <cfRule type="expression" dxfId="4709" priority="151">
      <formula>$Q38="pas_modification"</formula>
    </cfRule>
  </conditionalFormatting>
  <conditionalFormatting sqref="E43:F44">
    <cfRule type="expression" dxfId="4708" priority="143">
      <formula>$Q43="pas_modification"</formula>
    </cfRule>
  </conditionalFormatting>
  <conditionalFormatting sqref="E47:F49">
    <cfRule type="expression" dxfId="4707" priority="135">
      <formula>$Q47="pas_modification"</formula>
    </cfRule>
  </conditionalFormatting>
  <conditionalFormatting sqref="E52:F53">
    <cfRule type="expression" dxfId="4706" priority="127">
      <formula>$Q52="pas_modification"</formula>
    </cfRule>
  </conditionalFormatting>
  <conditionalFormatting sqref="E56:F57">
    <cfRule type="expression" dxfId="4705" priority="119">
      <formula>$Q56="pas_modification"</formula>
    </cfRule>
  </conditionalFormatting>
  <conditionalFormatting sqref="E60:F61">
    <cfRule type="expression" dxfId="4704" priority="111">
      <formula>$Q60="pas_modification"</formula>
    </cfRule>
  </conditionalFormatting>
  <conditionalFormatting sqref="E65:F67">
    <cfRule type="expression" dxfId="4703" priority="103">
      <formula>$Q65="pas_modification"</formula>
    </cfRule>
  </conditionalFormatting>
  <conditionalFormatting sqref="E70:F70">
    <cfRule type="expression" dxfId="4702" priority="95">
      <formula>$Q70="pas_modification"</formula>
    </cfRule>
  </conditionalFormatting>
  <conditionalFormatting sqref="E73:F74">
    <cfRule type="expression" dxfId="4701" priority="87">
      <formula>$Q73="pas_modification"</formula>
    </cfRule>
  </conditionalFormatting>
  <conditionalFormatting sqref="E7:G7">
    <cfRule type="cellIs" dxfId="4700" priority="1" operator="equal">
      <formula>"ERREUR : nombre médicaments prescrits &gt; nb MIPA"</formula>
    </cfRule>
  </conditionalFormatting>
  <conditionalFormatting sqref="E84:I89">
    <cfRule type="expression" dxfId="4699" priority="32">
      <formula>$P84="non_omi"</formula>
    </cfRule>
  </conditionalFormatting>
  <conditionalFormatting sqref="E92:I92">
    <cfRule type="expression" dxfId="4698" priority="36">
      <formula>$P92="non_omi"</formula>
    </cfRule>
  </conditionalFormatting>
  <conditionalFormatting sqref="E95:I96">
    <cfRule type="expression" dxfId="4697" priority="28">
      <formula>$P95="non_omi"</formula>
    </cfRule>
  </conditionalFormatting>
  <conditionalFormatting sqref="E99:I99">
    <cfRule type="expression" dxfId="4696" priority="24">
      <formula>$P99="non_omi"</formula>
    </cfRule>
  </conditionalFormatting>
  <conditionalFormatting sqref="E102:I103">
    <cfRule type="expression" dxfId="4695" priority="20">
      <formula>$P102="non_omi"</formula>
    </cfRule>
  </conditionalFormatting>
  <conditionalFormatting sqref="E106:I109">
    <cfRule type="expression" dxfId="4694" priority="16">
      <formula>$P106="non_omi"</formula>
    </cfRule>
  </conditionalFormatting>
  <conditionalFormatting sqref="E112:I112">
    <cfRule type="expression" dxfId="4693" priority="12">
      <formula>$P112="non_omi"</formula>
    </cfRule>
  </conditionalFormatting>
  <conditionalFormatting sqref="E115:I115">
    <cfRule type="expression" dxfId="4692" priority="8">
      <formula>$P115="non_omi"</formula>
    </cfRule>
  </conditionalFormatting>
  <conditionalFormatting sqref="E118:I120">
    <cfRule type="expression" dxfId="4691" priority="4">
      <formula>$P118="non_omi"</formula>
    </cfRule>
  </conditionalFormatting>
  <conditionalFormatting sqref="G13:G18">
    <cfRule type="expression" dxfId="4690" priority="170">
      <formula>$R13="pas_justification"</formula>
    </cfRule>
  </conditionalFormatting>
  <conditionalFormatting sqref="G21:G26">
    <cfRule type="expression" dxfId="4689" priority="166">
      <formula>$R21="pas_justification"</formula>
    </cfRule>
  </conditionalFormatting>
  <conditionalFormatting sqref="G29:G35">
    <cfRule type="expression" dxfId="4688" priority="158">
      <formula>$R29="pas_justification"</formula>
    </cfRule>
  </conditionalFormatting>
  <conditionalFormatting sqref="G38:G40">
    <cfRule type="expression" dxfId="4687" priority="150">
      <formula>$R38="pas_justification"</formula>
    </cfRule>
  </conditionalFormatting>
  <conditionalFormatting sqref="G43:G44">
    <cfRule type="expression" dxfId="4686" priority="142">
      <formula>$R43="pas_justification"</formula>
    </cfRule>
  </conditionalFormatting>
  <conditionalFormatting sqref="G47:G49">
    <cfRule type="expression" dxfId="4685" priority="134">
      <formula>$R47="pas_justification"</formula>
    </cfRule>
  </conditionalFormatting>
  <conditionalFormatting sqref="G52:G53">
    <cfRule type="expression" dxfId="4684" priority="126">
      <formula>$R52="pas_justification"</formula>
    </cfRule>
  </conditionalFormatting>
  <conditionalFormatting sqref="G56:G57">
    <cfRule type="expression" dxfId="4683" priority="118">
      <formula>$R56="pas_justification"</formula>
    </cfRule>
  </conditionalFormatting>
  <conditionalFormatting sqref="G60:G61">
    <cfRule type="expression" dxfId="4682" priority="110">
      <formula>$R60="pas_justification"</formula>
    </cfRule>
  </conditionalFormatting>
  <conditionalFormatting sqref="G65:G67">
    <cfRule type="expression" dxfId="4681" priority="102">
      <formula>$R65="pas_justification"</formula>
    </cfRule>
  </conditionalFormatting>
  <conditionalFormatting sqref="G70">
    <cfRule type="expression" dxfId="4680" priority="94">
      <formula>$R70="pas_justification"</formula>
    </cfRule>
  </conditionalFormatting>
  <conditionalFormatting sqref="G73:G74">
    <cfRule type="expression" dxfId="4679" priority="86">
      <formula>$R73="pas_justification"</formula>
    </cfRule>
  </conditionalFormatting>
  <conditionalFormatting sqref="G84:G89">
    <cfRule type="expression" dxfId="4678" priority="46">
      <formula>$Q84="pas_justification_omi"</formula>
    </cfRule>
  </conditionalFormatting>
  <conditionalFormatting sqref="G92">
    <cfRule type="expression" dxfId="4677" priority="45">
      <formula>$Q92="pas_justification_omi"</formula>
    </cfRule>
  </conditionalFormatting>
  <conditionalFormatting sqref="G95:G96">
    <cfRule type="expression" dxfId="4676" priority="44">
      <formula>$Q95="pas_justification_omi"</formula>
    </cfRule>
  </conditionalFormatting>
  <conditionalFormatting sqref="G99">
    <cfRule type="expression" dxfId="4675" priority="43">
      <formula>$Q99="pas_justification_omi"</formula>
    </cfRule>
  </conditionalFormatting>
  <conditionalFormatting sqref="G102:G103">
    <cfRule type="expression" dxfId="4674" priority="42">
      <formula>$Q102="pas_justification_omi"</formula>
    </cfRule>
  </conditionalFormatting>
  <conditionalFormatting sqref="G106:G109">
    <cfRule type="expression" dxfId="4673" priority="41">
      <formula>$Q106="pas_justification_omi"</formula>
    </cfRule>
  </conditionalFormatting>
  <conditionalFormatting sqref="G112">
    <cfRule type="expression" dxfId="4672" priority="40">
      <formula>$Q112="pas_justification_omi"</formula>
    </cfRule>
  </conditionalFormatting>
  <conditionalFormatting sqref="G115">
    <cfRule type="expression" dxfId="4671" priority="39">
      <formula>$Q115="pas_justification_omi"</formula>
    </cfRule>
  </conditionalFormatting>
  <conditionalFormatting sqref="G118:G120">
    <cfRule type="expression" dxfId="4670" priority="38">
      <formula>$Q118="pas_justification_omi"</formula>
    </cfRule>
  </conditionalFormatting>
  <conditionalFormatting sqref="H13:H18">
    <cfRule type="expression" dxfId="4669" priority="173">
      <formula>$Q13="pas_modification"</formula>
    </cfRule>
  </conditionalFormatting>
  <conditionalFormatting sqref="H13:H40 H42:H61">
    <cfRule type="cellIs" dxfId="4668" priority="84" operator="equal">
      <formula>"Refusée"</formula>
    </cfRule>
  </conditionalFormatting>
  <conditionalFormatting sqref="H13:H40 H42:H74">
    <cfRule type="cellIs" dxfId="4667" priority="85" operator="equal">
      <formula>"Acceptée"</formula>
    </cfRule>
    <cfRule type="cellIs" dxfId="4666" priority="83" operator="equal">
      <formula>"NSP"</formula>
    </cfRule>
  </conditionalFormatting>
  <conditionalFormatting sqref="H21:H26">
    <cfRule type="expression" dxfId="4665" priority="169">
      <formula>$Q21="pas_modification"</formula>
    </cfRule>
  </conditionalFormatting>
  <conditionalFormatting sqref="H29:H35">
    <cfRule type="expression" dxfId="4664" priority="161">
      <formula>$Q29="pas_modification"</formula>
    </cfRule>
  </conditionalFormatting>
  <conditionalFormatting sqref="H38:H40">
    <cfRule type="expression" dxfId="4663" priority="152">
      <formula>$Q38="pas_modification"</formula>
    </cfRule>
  </conditionalFormatting>
  <conditionalFormatting sqref="H43:H44">
    <cfRule type="expression" dxfId="4662" priority="145">
      <formula>$Q43="pas_modification"</formula>
    </cfRule>
  </conditionalFormatting>
  <conditionalFormatting sqref="H47:H49">
    <cfRule type="expression" dxfId="4661" priority="137">
      <formula>$Q47="pas_modification"</formula>
    </cfRule>
  </conditionalFormatting>
  <conditionalFormatting sqref="H52:H53">
    <cfRule type="expression" dxfId="4660" priority="129">
      <formula>$Q52="pas_modification"</formula>
    </cfRule>
  </conditionalFormatting>
  <conditionalFormatting sqref="H56:H57">
    <cfRule type="expression" dxfId="4659" priority="121">
      <formula>$Q56="pas_modification"</formula>
    </cfRule>
  </conditionalFormatting>
  <conditionalFormatting sqref="H60:H61">
    <cfRule type="expression" dxfId="4658" priority="113">
      <formula>$Q60="pas_modification"</formula>
    </cfRule>
  </conditionalFormatting>
  <conditionalFormatting sqref="H65:H67">
    <cfRule type="expression" dxfId="4657" priority="105">
      <formula>$Q65="pas_modification"</formula>
    </cfRule>
  </conditionalFormatting>
  <conditionalFormatting sqref="H70">
    <cfRule type="expression" dxfId="4656" priority="97">
      <formula>$Q70="pas_modification"</formula>
    </cfRule>
  </conditionalFormatting>
  <conditionalFormatting sqref="H73:H74">
    <cfRule type="expression" dxfId="4655" priority="89">
      <formula>$Q73="pas_modification"</formula>
    </cfRule>
  </conditionalFormatting>
  <conditionalFormatting sqref="H84:H89">
    <cfRule type="cellIs" dxfId="4654" priority="30" operator="equal">
      <formula>"Refusée"</formula>
    </cfRule>
    <cfRule type="cellIs" dxfId="4653" priority="31" operator="equal">
      <formula>"Acceptée"</formula>
    </cfRule>
  </conditionalFormatting>
  <conditionalFormatting sqref="H92">
    <cfRule type="cellIs" dxfId="4652" priority="34" operator="equal">
      <formula>"Refusée"</formula>
    </cfRule>
    <cfRule type="cellIs" dxfId="4651" priority="35" operator="equal">
      <formula>"Acceptée"</formula>
    </cfRule>
  </conditionalFormatting>
  <conditionalFormatting sqref="H95:H96">
    <cfRule type="cellIs" dxfId="4650" priority="26" operator="equal">
      <formula>"Refusée"</formula>
    </cfRule>
    <cfRule type="cellIs" dxfId="4649" priority="27" operator="equal">
      <formula>"Acceptée"</formula>
    </cfRule>
  </conditionalFormatting>
  <conditionalFormatting sqref="H99">
    <cfRule type="cellIs" dxfId="4648" priority="22" operator="equal">
      <formula>"Refusée"</formula>
    </cfRule>
    <cfRule type="cellIs" dxfId="4647" priority="23" operator="equal">
      <formula>"Acceptée"</formula>
    </cfRule>
  </conditionalFormatting>
  <conditionalFormatting sqref="H102:H103">
    <cfRule type="cellIs" dxfId="4646" priority="18" operator="equal">
      <formula>"Refusée"</formula>
    </cfRule>
    <cfRule type="cellIs" dxfId="4645" priority="19" operator="equal">
      <formula>"Acceptée"</formula>
    </cfRule>
  </conditionalFormatting>
  <conditionalFormatting sqref="H106:H109">
    <cfRule type="cellIs" dxfId="4644" priority="14" operator="equal">
      <formula>"Refusée"</formula>
    </cfRule>
    <cfRule type="cellIs" dxfId="4643" priority="15" operator="equal">
      <formula>"Acceptée"</formula>
    </cfRule>
  </conditionalFormatting>
  <conditionalFormatting sqref="H112">
    <cfRule type="cellIs" dxfId="4642" priority="11" operator="equal">
      <formula>"Acceptée"</formula>
    </cfRule>
    <cfRule type="cellIs" dxfId="4641" priority="10" operator="equal">
      <formula>"Refusée"</formula>
    </cfRule>
  </conditionalFormatting>
  <conditionalFormatting sqref="H115">
    <cfRule type="cellIs" dxfId="4640" priority="7" operator="equal">
      <formula>"Acceptée"</formula>
    </cfRule>
    <cfRule type="cellIs" dxfId="4639" priority="6" operator="equal">
      <formula>"Refusée"</formula>
    </cfRule>
  </conditionalFormatting>
  <conditionalFormatting sqref="H118:H120">
    <cfRule type="cellIs" dxfId="4638" priority="3" operator="equal">
      <formula>"Acceptée"</formula>
    </cfRule>
    <cfRule type="cellIs" dxfId="4637" priority="2" operator="equal">
      <formula>"Refusée"</formula>
    </cfRule>
  </conditionalFormatting>
  <conditionalFormatting sqref="H84:I89">
    <cfRule type="expression" dxfId="4636" priority="33">
      <formula>$R84="pas_proposition_omi"</formula>
    </cfRule>
  </conditionalFormatting>
  <conditionalFormatting sqref="H92:I92">
    <cfRule type="expression" dxfId="4635" priority="37">
      <formula>$R92="pas_proposition_omi"</formula>
    </cfRule>
  </conditionalFormatting>
  <conditionalFormatting sqref="H95:I96">
    <cfRule type="expression" dxfId="4634" priority="29">
      <formula>$R95="pas_proposition_omi"</formula>
    </cfRule>
  </conditionalFormatting>
  <conditionalFormatting sqref="H99:I99">
    <cfRule type="expression" dxfId="4633" priority="25">
      <formula>$R99="pas_proposition_omi"</formula>
    </cfRule>
  </conditionalFormatting>
  <conditionalFormatting sqref="H102:I103">
    <cfRule type="expression" dxfId="4632" priority="21">
      <formula>$R102="pas_proposition_omi"</formula>
    </cfRule>
  </conditionalFormatting>
  <conditionalFormatting sqref="H106:I109">
    <cfRule type="expression" dxfId="4631" priority="17">
      <formula>$R106="pas_proposition_omi"</formula>
    </cfRule>
  </conditionalFormatting>
  <conditionalFormatting sqref="H112:I112">
    <cfRule type="expression" dxfId="4630" priority="13">
      <formula>$R112="pas_proposition_omi"</formula>
    </cfRule>
  </conditionalFormatting>
  <conditionalFormatting sqref="H115:I115">
    <cfRule type="expression" dxfId="4629" priority="9">
      <formula>$R115="pas_proposition_omi"</formula>
    </cfRule>
  </conditionalFormatting>
  <conditionalFormatting sqref="H118:I120">
    <cfRule type="expression" dxfId="4628"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BA73FDA6-3C5C-41E3-AEFE-5D3AC3FDE36D}">
      <formula1>64</formula1>
      <formula2>150</formula2>
    </dataValidation>
    <dataValidation type="list" allowBlank="1" showInputMessage="1" showErrorMessage="1" sqref="D13" xr:uid="{F0E0ED64-94C4-427D-BD51-71DE1F34491E}">
      <formula1>INDIRECT($P$13)</formula1>
    </dataValidation>
    <dataValidation type="list" allowBlank="1" showInputMessage="1" showErrorMessage="1" sqref="E13" xr:uid="{67EE42EA-6785-4BAF-BEF4-9412A91D94D4}">
      <formula1>INDIRECT($Q$13)</formula1>
    </dataValidation>
    <dataValidation type="list" allowBlank="1" showInputMessage="1" showErrorMessage="1" sqref="G13" xr:uid="{203F168F-24E8-4434-9169-9078FC918EBB}">
      <formula1>INDIRECT($R$13)</formula1>
    </dataValidation>
    <dataValidation type="list" allowBlank="1" showInputMessage="1" showErrorMessage="1" sqref="H13" xr:uid="{3B8E67E5-FB4B-46AA-91F5-F153519D9740}">
      <formula1>INDIRECT($S$13)</formula1>
    </dataValidation>
    <dataValidation type="whole" allowBlank="1" showInputMessage="1" showErrorMessage="1" errorTitle="Chiffre uniquement" error="Saisir une valeur en chiffre/nombre (pas de texte)" sqref="G4 G6" xr:uid="{ED1FFE98-6E8B-4E4F-BC99-04FC9C843210}">
      <formula1>0</formula1>
      <formula2>100</formula2>
    </dataValidation>
    <dataValidation type="textLength" allowBlank="1" showInputMessage="1" showErrorMessage="1" sqref="G5" xr:uid="{89E358A1-3F1A-4A3B-9345-EF84CB6838AD}">
      <formula1>0</formula1>
      <formula2>0</formula2>
    </dataValidation>
    <dataValidation type="list" allowBlank="1" showInputMessage="1" showErrorMessage="1" sqref="D21" xr:uid="{D7B3932C-8F49-4631-A241-072A8E4BC267}">
      <formula1>INDIRECT($P$21)</formula1>
    </dataValidation>
    <dataValidation type="list" allowBlank="1" showInputMessage="1" showErrorMessage="1" sqref="E21" xr:uid="{0AC9FE43-AD3C-4DB8-8556-B06765AC63E5}">
      <formula1>INDIRECT($Q$21)</formula1>
    </dataValidation>
    <dataValidation type="list" allowBlank="1" showInputMessage="1" showErrorMessage="1" sqref="G21" xr:uid="{0B7C6956-7512-4796-B1FF-5E012A768B3E}">
      <formula1>INDIRECT($R$21)</formula1>
    </dataValidation>
    <dataValidation type="list" allowBlank="1" showInputMessage="1" showErrorMessage="1" sqref="H21" xr:uid="{D4B02AE4-3393-40A8-93D0-82E2966FF4F3}">
      <formula1>INDIRECT($S$21)</formula1>
    </dataValidation>
    <dataValidation type="list" allowBlank="1" showInputMessage="1" showErrorMessage="1" sqref="D22" xr:uid="{C6DEF96F-6F42-4DCB-9159-4685B0157B9C}">
      <formula1>INDIRECT($P$22)</formula1>
    </dataValidation>
    <dataValidation type="list" allowBlank="1" showInputMessage="1" showErrorMessage="1" sqref="E22" xr:uid="{343C16E8-944E-48F6-B6CC-DBCF7C9B08D4}">
      <formula1>INDIRECT($Q$22)</formula1>
    </dataValidation>
    <dataValidation type="list" allowBlank="1" showInputMessage="1" showErrorMessage="1" sqref="G22" xr:uid="{4D2F450B-D3F5-48A4-9AF1-D74EDB09739A}">
      <formula1>INDIRECT($R$22)</formula1>
    </dataValidation>
    <dataValidation type="list" allowBlank="1" showInputMessage="1" showErrorMessage="1" sqref="H22" xr:uid="{348F6C94-3E48-4D20-99ED-637C489722C6}">
      <formula1>INDIRECT($S$22)</formula1>
    </dataValidation>
    <dataValidation type="list" allowBlank="1" showInputMessage="1" showErrorMessage="1" sqref="D23" xr:uid="{7F197628-D516-4F3A-959C-7DBA78C4BBF8}">
      <formula1>INDIRECT($P$23)</formula1>
    </dataValidation>
    <dataValidation type="list" allowBlank="1" showInputMessage="1" showErrorMessage="1" sqref="E23" xr:uid="{2AF60894-2813-4876-9DB3-C84A2CC1E53A}">
      <formula1>INDIRECT($Q$23)</formula1>
    </dataValidation>
    <dataValidation type="list" allowBlank="1" showInputMessage="1" showErrorMessage="1" sqref="G23" xr:uid="{F97D1EA3-D293-40DB-B039-24A571558B6C}">
      <formula1>INDIRECT($R$23)</formula1>
    </dataValidation>
    <dataValidation type="list" allowBlank="1" showInputMessage="1" showErrorMessage="1" sqref="H23" xr:uid="{48E134D7-EB58-4AAE-972A-48E7BF9D7DA1}">
      <formula1>INDIRECT($S$23)</formula1>
    </dataValidation>
    <dataValidation type="list" allowBlank="1" showInputMessage="1" showErrorMessage="1" sqref="D24" xr:uid="{226F55FF-CADF-4A04-9ECD-C75AA0331EE8}">
      <formula1>INDIRECT($P$24)</formula1>
    </dataValidation>
    <dataValidation type="list" allowBlank="1" showInputMessage="1" showErrorMessage="1" sqref="E24" xr:uid="{2C752317-0CDC-4CA3-8E79-F95C1176AF8B}">
      <formula1>INDIRECT($Q$24)</formula1>
    </dataValidation>
    <dataValidation type="list" allowBlank="1" showInputMessage="1" showErrorMessage="1" sqref="G24" xr:uid="{2D402B94-B053-47DC-A870-2E129978680F}">
      <formula1>INDIRECT($R$24)</formula1>
    </dataValidation>
    <dataValidation type="list" allowBlank="1" showInputMessage="1" showErrorMessage="1" sqref="H24" xr:uid="{C15CFA63-814B-4C33-BE7F-3D73E4AF1AB5}">
      <formula1>INDIRECT($S$24)</formula1>
    </dataValidation>
    <dataValidation type="list" allowBlank="1" showInputMessage="1" showErrorMessage="1" sqref="D25" xr:uid="{AF4DD763-3C0E-4234-890C-972EF4585F01}">
      <formula1>INDIRECT($P$25)</formula1>
    </dataValidation>
    <dataValidation type="list" allowBlank="1" showInputMessage="1" showErrorMessage="1" sqref="E25" xr:uid="{4F1A2B0E-3368-4B75-94BF-E2E5503085D6}">
      <formula1>INDIRECT($Q$25)</formula1>
    </dataValidation>
    <dataValidation type="list" allowBlank="1" showInputMessage="1" showErrorMessage="1" sqref="G25" xr:uid="{AC59F2C9-7694-460D-905C-EFE1E17A4BCF}">
      <formula1>INDIRECT($R$25)</formula1>
    </dataValidation>
    <dataValidation type="list" allowBlank="1" showInputMessage="1" showErrorMessage="1" sqref="H25" xr:uid="{CF628593-2024-4ED2-9FFE-8A341B5F633D}">
      <formula1>INDIRECT($S$25)</formula1>
    </dataValidation>
    <dataValidation type="list" allowBlank="1" showInputMessage="1" showErrorMessage="1" sqref="D26" xr:uid="{5DA864C3-CF75-40AC-B85C-6D90C8B63E69}">
      <formula1>INDIRECT($P$26)</formula1>
    </dataValidation>
    <dataValidation type="list" allowBlank="1" showInputMessage="1" showErrorMessage="1" sqref="E26" xr:uid="{EEDF5EB1-F71A-4EFF-B328-A2A3E36854E1}">
      <formula1>INDIRECT($Q$26)</formula1>
    </dataValidation>
    <dataValidation type="list" allowBlank="1" showInputMessage="1" showErrorMessage="1" sqref="G26" xr:uid="{879D3FBD-F741-473E-8750-BD91DDD9173F}">
      <formula1>INDIRECT($R$26)</formula1>
    </dataValidation>
    <dataValidation type="list" allowBlank="1" showInputMessage="1" showErrorMessage="1" sqref="H26" xr:uid="{B86EA1D2-2BA6-464A-B40C-324BD5F2B260}">
      <formula1>INDIRECT($S$26)</formula1>
    </dataValidation>
    <dataValidation type="list" allowBlank="1" showInputMessage="1" showErrorMessage="1" sqref="D29" xr:uid="{D88C4ABA-CB98-41DB-B9B9-CE36935392D8}">
      <formula1>INDIRECT($P$29)</formula1>
    </dataValidation>
    <dataValidation type="list" allowBlank="1" showInputMessage="1" showErrorMessage="1" sqref="E29" xr:uid="{C50F7221-B6B1-4784-A4BC-98142600D11D}">
      <formula1>INDIRECT($Q$29)</formula1>
    </dataValidation>
    <dataValidation type="list" allowBlank="1" showInputMessage="1" showErrorMessage="1" sqref="G29" xr:uid="{82B743C5-59B5-4F92-A8EB-306F86E94401}">
      <formula1>INDIRECT($R$29)</formula1>
    </dataValidation>
    <dataValidation type="list" allowBlank="1" showInputMessage="1" showErrorMessage="1" sqref="H29" xr:uid="{59678A2A-0EF2-4695-AE06-E6F46E1DA93B}">
      <formula1>INDIRECT($S$29)</formula1>
    </dataValidation>
    <dataValidation type="list" allowBlank="1" showInputMessage="1" showErrorMessage="1" sqref="D30" xr:uid="{427AB6A0-6AD9-45F7-86C3-B19B9A76FE7E}">
      <formula1>INDIRECT($P$30)</formula1>
    </dataValidation>
    <dataValidation type="list" allowBlank="1" showInputMessage="1" showErrorMessage="1" sqref="E30" xr:uid="{C167555D-DA7B-4156-A3AD-B08803EE3850}">
      <formula1>INDIRECT($Q$30)</formula1>
    </dataValidation>
    <dataValidation type="list" allowBlank="1" showInputMessage="1" showErrorMessage="1" sqref="G30" xr:uid="{295CBDD2-CFD8-40AA-A98B-35951FEFF4EC}">
      <formula1>INDIRECT($R$30)</formula1>
    </dataValidation>
    <dataValidation type="list" allowBlank="1" showInputMessage="1" showErrorMessage="1" sqref="H30" xr:uid="{ADCF197E-ACDA-4F3E-93DA-236CAA7576F4}">
      <formula1>INDIRECT($S$30)</formula1>
    </dataValidation>
    <dataValidation type="list" allowBlank="1" showInputMessage="1" showErrorMessage="1" sqref="D31" xr:uid="{A418084F-5C2A-438A-B335-2F06D99A1EE6}">
      <formula1>INDIRECT($P$31)</formula1>
    </dataValidation>
    <dataValidation type="list" allowBlank="1" showInputMessage="1" showErrorMessage="1" sqref="E31" xr:uid="{CE4528B3-5CA3-4444-94F7-698F8A5AF76D}">
      <formula1>INDIRECT($Q$31)</formula1>
    </dataValidation>
    <dataValidation type="list" allowBlank="1" showInputMessage="1" showErrorMessage="1" sqref="G31" xr:uid="{8D21513D-3FA4-41F7-B92E-1528E6962596}">
      <formula1>INDIRECT($R$31)</formula1>
    </dataValidation>
    <dataValidation type="list" allowBlank="1" showInputMessage="1" showErrorMessage="1" sqref="H31" xr:uid="{F84B0EC2-74E9-4BB9-942F-E15CFE40E620}">
      <formula1>INDIRECT($S$31)</formula1>
    </dataValidation>
    <dataValidation type="list" allowBlank="1" showInputMessage="1" showErrorMessage="1" sqref="D32" xr:uid="{35AC5ACE-DD53-4FBF-9391-9746A5496A8E}">
      <formula1>INDIRECT($P$32)</formula1>
    </dataValidation>
    <dataValidation type="list" allowBlank="1" showInputMessage="1" showErrorMessage="1" sqref="E32" xr:uid="{A2CBAB48-3E9F-4248-8EA8-5518CAF42B88}">
      <formula1>INDIRECT($Q$32)</formula1>
    </dataValidation>
    <dataValidation type="list" allowBlank="1" showInputMessage="1" showErrorMessage="1" sqref="G32" xr:uid="{020A94A3-7531-4A32-9E53-E3FC597476A6}">
      <formula1>INDIRECT($R$32)</formula1>
    </dataValidation>
    <dataValidation type="list" allowBlank="1" showInputMessage="1" showErrorMessage="1" sqref="H32" xr:uid="{006E848A-F9AC-4A15-8C6E-D15ACEF848CF}">
      <formula1>INDIRECT($S$32)</formula1>
    </dataValidation>
    <dataValidation type="list" allowBlank="1" showInputMessage="1" showErrorMessage="1" sqref="D33" xr:uid="{39A58C39-D105-4339-8911-78F72DFCE83F}">
      <formula1>INDIRECT($P$33)</formula1>
    </dataValidation>
    <dataValidation type="list" allowBlank="1" showInputMessage="1" showErrorMessage="1" sqref="E33" xr:uid="{48DBB24E-A79E-4C3D-B1CA-A4E078A063FB}">
      <formula1>INDIRECT($Q$33)</formula1>
    </dataValidation>
    <dataValidation type="list" allowBlank="1" showInputMessage="1" showErrorMessage="1" sqref="G33" xr:uid="{F2887BFA-5B0D-4816-A732-D03B8EDA1D8A}">
      <formula1>INDIRECT($R$33)</formula1>
    </dataValidation>
    <dataValidation type="list" allowBlank="1" showInputMessage="1" showErrorMessage="1" sqref="H33" xr:uid="{DD1242D4-9263-4320-BFE8-9A47822C97A3}">
      <formula1>INDIRECT($S$33)</formula1>
    </dataValidation>
    <dataValidation type="list" allowBlank="1" showInputMessage="1" showErrorMessage="1" sqref="D34" xr:uid="{83E18A82-4858-4BBE-835F-FE095313C1E2}">
      <formula1>INDIRECT($P$34)</formula1>
    </dataValidation>
    <dataValidation type="list" allowBlank="1" showInputMessage="1" showErrorMessage="1" sqref="E34" xr:uid="{64DD478A-722A-4463-B512-9D45D4243AD5}">
      <formula1>INDIRECT($Q$34)</formula1>
    </dataValidation>
    <dataValidation type="list" allowBlank="1" showInputMessage="1" showErrorMessage="1" sqref="G34" xr:uid="{6F8317E9-03A0-4C6F-A425-D1F2A1181117}">
      <formula1>INDIRECT($R$34)</formula1>
    </dataValidation>
    <dataValidation type="list" allowBlank="1" showInputMessage="1" showErrorMessage="1" sqref="H34" xr:uid="{33BCC9F5-9A66-4520-9062-EB5F26453806}">
      <formula1>INDIRECT($S$34)</formula1>
    </dataValidation>
    <dataValidation type="list" allowBlank="1" showInputMessage="1" showErrorMessage="1" sqref="D35" xr:uid="{D1F4263F-9C99-449E-B856-BC775E898893}">
      <formula1>INDIRECT($P$35)</formula1>
    </dataValidation>
    <dataValidation type="list" allowBlank="1" showInputMessage="1" showErrorMessage="1" sqref="E35" xr:uid="{82BA70F0-8BCD-4AAA-9FC5-EA19FF0815BD}">
      <formula1>INDIRECT($Q$35)</formula1>
    </dataValidation>
    <dataValidation type="list" allowBlank="1" showInputMessage="1" showErrorMessage="1" sqref="G35" xr:uid="{F54573EB-0B8D-4243-BD01-C68B35E10A5F}">
      <formula1>INDIRECT($R$35)</formula1>
    </dataValidation>
    <dataValidation type="list" allowBlank="1" showInputMessage="1" showErrorMessage="1" sqref="H35" xr:uid="{9A5B3E5B-483C-44A9-B0F8-49793424616A}">
      <formula1>INDIRECT($S$35)</formula1>
    </dataValidation>
    <dataValidation type="list" allowBlank="1" showInputMessage="1" showErrorMessage="1" sqref="D38" xr:uid="{E6B1DF0A-11E2-48E1-B372-6D1211585E87}">
      <formula1>INDIRECT($P$38)</formula1>
    </dataValidation>
    <dataValidation type="list" allowBlank="1" showInputMessage="1" showErrorMessage="1" sqref="E38" xr:uid="{A58F94E4-8279-4603-BFB1-07FA8EFD9DB6}">
      <formula1>INDIRECT($Q$38)</formula1>
    </dataValidation>
    <dataValidation type="list" allowBlank="1" showInputMessage="1" showErrorMessage="1" sqref="G38" xr:uid="{C92F7347-39FA-4FFE-A607-873CBAD7D007}">
      <formula1>INDIRECT($R$38)</formula1>
    </dataValidation>
    <dataValidation type="list" allowBlank="1" showInputMessage="1" showErrorMessage="1" sqref="H38" xr:uid="{A579E878-F386-402E-9102-62CABD495A51}">
      <formula1>INDIRECT($S$38)</formula1>
    </dataValidation>
    <dataValidation type="list" allowBlank="1" showInputMessage="1" showErrorMessage="1" sqref="D39" xr:uid="{0481E133-A754-49A3-BD9C-91F12416B591}">
      <formula1>INDIRECT($P$39)</formula1>
    </dataValidation>
    <dataValidation type="list" allowBlank="1" showInputMessage="1" showErrorMessage="1" sqref="E39" xr:uid="{1DC10627-BEB5-4E96-92A9-044169C7CED8}">
      <formula1>INDIRECT($Q$39)</formula1>
    </dataValidation>
    <dataValidation type="list" allowBlank="1" showInputMessage="1" showErrorMessage="1" sqref="G39" xr:uid="{3757BF56-ED6A-43B2-BA9D-E9595E24CD50}">
      <formula1>INDIRECT($R$39)</formula1>
    </dataValidation>
    <dataValidation type="list" allowBlank="1" showInputMessage="1" showErrorMessage="1" sqref="H39" xr:uid="{FFA94945-BF7B-49A7-A2FA-447FFA3516F5}">
      <formula1>INDIRECT($S$39)</formula1>
    </dataValidation>
    <dataValidation type="list" allowBlank="1" showInputMessage="1" showErrorMessage="1" sqref="D40" xr:uid="{BA12E7DC-E583-46A8-86DC-170A116B7C57}">
      <formula1>INDIRECT($P$40)</formula1>
    </dataValidation>
    <dataValidation type="list" allowBlank="1" showInputMessage="1" showErrorMessage="1" sqref="E40" xr:uid="{D8E83999-4967-4475-8221-464200247108}">
      <formula1>INDIRECT($Q$40)</formula1>
    </dataValidation>
    <dataValidation type="list" allowBlank="1" showInputMessage="1" showErrorMessage="1" sqref="G40" xr:uid="{62C1F07D-E757-4FCF-9F64-A2023E3AD6D6}">
      <formula1>INDIRECT($R$40)</formula1>
    </dataValidation>
    <dataValidation type="list" allowBlank="1" showInputMessage="1" showErrorMessage="1" sqref="H40" xr:uid="{771CEBC9-9962-4A0C-B938-F6402DC4883D}">
      <formula1>INDIRECT($S$40)</formula1>
    </dataValidation>
    <dataValidation type="list" allowBlank="1" showInputMessage="1" showErrorMessage="1" sqref="D43" xr:uid="{9E7E99A5-59C1-47A8-9C3E-CFAC972106F3}">
      <formula1>INDIRECT($P$43)</formula1>
    </dataValidation>
    <dataValidation type="list" allowBlank="1" showInputMessage="1" showErrorMessage="1" sqref="E43" xr:uid="{DA0A5C21-9F53-47C2-A94E-E11C7D75513D}">
      <formula1>INDIRECT($Q$43)</formula1>
    </dataValidation>
    <dataValidation type="list" allowBlank="1" showInputMessage="1" showErrorMessage="1" sqref="G43" xr:uid="{43FE5D52-1D4F-4741-8F83-7E398DBE0CE0}">
      <formula1>INDIRECT($R$43)</formula1>
    </dataValidation>
    <dataValidation type="list" allowBlank="1" showInputMessage="1" showErrorMessage="1" sqref="H43" xr:uid="{F543A5B2-BCDD-4EB9-8BA6-C22178BF668D}">
      <formula1>INDIRECT($S$43)</formula1>
    </dataValidation>
    <dataValidation type="list" allowBlank="1" showInputMessage="1" showErrorMessage="1" sqref="D44" xr:uid="{240BFE9A-DB10-4DA4-ABD4-279699DC05C6}">
      <formula1>INDIRECT($P$44)</formula1>
    </dataValidation>
    <dataValidation type="list" allowBlank="1" showInputMessage="1" showErrorMessage="1" sqref="E44" xr:uid="{C179E310-AAF9-40BC-AABF-6FFBF6CD3AA0}">
      <formula1>INDIRECT($Q$44)</formula1>
    </dataValidation>
    <dataValidation type="list" allowBlank="1" showInputMessage="1" showErrorMessage="1" sqref="G44" xr:uid="{835DF96C-2490-406F-8243-58FC049EE4E2}">
      <formula1>INDIRECT($R$44)</formula1>
    </dataValidation>
    <dataValidation type="list" allowBlank="1" showInputMessage="1" showErrorMessage="1" sqref="H44" xr:uid="{F59F14C0-3547-4EB9-A221-5AF9AC4A0773}">
      <formula1>INDIRECT($S$44)</formula1>
    </dataValidation>
    <dataValidation type="list" allowBlank="1" showInputMessage="1" showErrorMessage="1" sqref="D47" xr:uid="{A60B98C9-532F-4A8A-9428-9AB8FCEA1F65}">
      <formula1>INDIRECT($P$47)</formula1>
    </dataValidation>
    <dataValidation type="list" allowBlank="1" showInputMessage="1" showErrorMessage="1" sqref="E47" xr:uid="{6DBFAB56-10DB-460C-A1F2-498014DB3F81}">
      <formula1>INDIRECT($Q$47)</formula1>
    </dataValidation>
    <dataValidation type="list" allowBlank="1" showInputMessage="1" showErrorMessage="1" sqref="G47" xr:uid="{DF36E5EA-9A27-47D9-8E2C-E201A4A0EF70}">
      <formula1>INDIRECT($R$47)</formula1>
    </dataValidation>
    <dataValidation type="list" allowBlank="1" showInputMessage="1" showErrorMessage="1" sqref="H47" xr:uid="{9C409AAA-94ED-4DDA-B0F8-9D1818035EDD}">
      <formula1>INDIRECT($S$47)</formula1>
    </dataValidation>
    <dataValidation type="list" allowBlank="1" showInputMessage="1" showErrorMessage="1" sqref="D48" xr:uid="{50CF133E-2A11-4503-9891-63CC2CA29818}">
      <formula1>INDIRECT($P$48)</formula1>
    </dataValidation>
    <dataValidation type="list" allowBlank="1" showInputMessage="1" showErrorMessage="1" sqref="E48" xr:uid="{244AFA8C-9987-4F5E-8902-2EDB31633794}">
      <formula1>INDIRECT($Q$48)</formula1>
    </dataValidation>
    <dataValidation type="list" allowBlank="1" showInputMessage="1" showErrorMessage="1" sqref="G48" xr:uid="{3C7FDFB4-5665-43E3-8E99-279BB5DE4F4D}">
      <formula1>INDIRECT($R$48)</formula1>
    </dataValidation>
    <dataValidation type="list" allowBlank="1" showInputMessage="1" showErrorMessage="1" sqref="H48" xr:uid="{FAC7FB3E-30E4-4D7C-9A03-4974A0245E22}">
      <formula1>INDIRECT($S$48)</formula1>
    </dataValidation>
    <dataValidation type="list" allowBlank="1" showInputMessage="1" showErrorMessage="1" sqref="D49" xr:uid="{2A40FCB7-E4E0-474A-BD86-7BDAAA0D0D18}">
      <formula1>INDIRECT($P$49)</formula1>
    </dataValidation>
    <dataValidation type="list" allowBlank="1" showInputMessage="1" showErrorMessage="1" sqref="E49" xr:uid="{D48EB4E7-D65D-4584-A59B-D3E63D8500D4}">
      <formula1>INDIRECT($Q$49)</formula1>
    </dataValidation>
    <dataValidation type="list" allowBlank="1" showInputMessage="1" showErrorMessage="1" sqref="G49" xr:uid="{3A95C0CD-52E8-40D5-9374-BDDADF95FF8C}">
      <formula1>INDIRECT($R$49)</formula1>
    </dataValidation>
    <dataValidation type="list" allowBlank="1" showInputMessage="1" showErrorMessage="1" sqref="H49" xr:uid="{3B5C5D5A-9DEB-40A8-B2D1-1F76577EF632}">
      <formula1>INDIRECT($S$49)</formula1>
    </dataValidation>
    <dataValidation type="list" allowBlank="1" showInputMessage="1" showErrorMessage="1" sqref="D52" xr:uid="{EC39D26A-2BE1-4748-9B86-A6BF6F6AA971}">
      <formula1>INDIRECT($P$52)</formula1>
    </dataValidation>
    <dataValidation type="list" allowBlank="1" showInputMessage="1" showErrorMessage="1" sqref="E52" xr:uid="{6117A376-F0E8-4342-AE75-917AEB778432}">
      <formula1>INDIRECT($Q$52)</formula1>
    </dataValidation>
    <dataValidation type="list" allowBlank="1" showInputMessage="1" showErrorMessage="1" sqref="G52" xr:uid="{D6341AD9-FE55-4D19-8F70-9FA3E609F9D0}">
      <formula1>INDIRECT($R$52)</formula1>
    </dataValidation>
    <dataValidation type="list" allowBlank="1" showInputMessage="1" showErrorMessage="1" sqref="H52" xr:uid="{6E301CBF-17CB-497B-8523-466D96EA9FB6}">
      <formula1>INDIRECT($S$52)</formula1>
    </dataValidation>
    <dataValidation type="list" allowBlank="1" showInputMessage="1" showErrorMessage="1" sqref="D53" xr:uid="{D1778B0D-5226-483E-A146-4286A42CB3F0}">
      <formula1>INDIRECT($P$53)</formula1>
    </dataValidation>
    <dataValidation type="list" allowBlank="1" showInputMessage="1" showErrorMessage="1" sqref="E53" xr:uid="{B6304078-79B9-4E54-9185-6F3D7F858F0B}">
      <formula1>INDIRECT($Q$53)</formula1>
    </dataValidation>
    <dataValidation type="list" allowBlank="1" showInputMessage="1" showErrorMessage="1" sqref="G53" xr:uid="{1ED2D588-DF82-4137-8430-EA6499274C28}">
      <formula1>INDIRECT($R$53)</formula1>
    </dataValidation>
    <dataValidation type="list" allowBlank="1" showInputMessage="1" showErrorMessage="1" sqref="H53" xr:uid="{40A47219-A5A4-4AFF-A66E-29275EBFCC4D}">
      <formula1>INDIRECT($S$53)</formula1>
    </dataValidation>
    <dataValidation type="list" allowBlank="1" showInputMessage="1" showErrorMessage="1" sqref="D56" xr:uid="{5D53DD27-4644-43D8-94E4-ABE7B6C23A35}">
      <formula1>INDIRECT($P$56)</formula1>
    </dataValidation>
    <dataValidation type="list" allowBlank="1" showInputMessage="1" showErrorMessage="1" sqref="E56" xr:uid="{A10DB76B-F1AE-4720-A17E-F877A4E64E0C}">
      <formula1>INDIRECT($Q$56)</formula1>
    </dataValidation>
    <dataValidation type="list" allowBlank="1" showInputMessage="1" showErrorMessage="1" sqref="G56" xr:uid="{8AE1505C-46B1-4E2F-BAB4-23E60626486E}">
      <formula1>INDIRECT($R$56)</formula1>
    </dataValidation>
    <dataValidation type="list" allowBlank="1" showInputMessage="1" showErrorMessage="1" sqref="H56" xr:uid="{FDF93795-ED3C-4049-9595-30164EDDA1A8}">
      <formula1>INDIRECT($S$56)</formula1>
    </dataValidation>
    <dataValidation type="list" allowBlank="1" showInputMessage="1" showErrorMessage="1" sqref="D57" xr:uid="{D1AF384D-6D73-495B-AF48-0F512F59BD5F}">
      <formula1>INDIRECT($P$57)</formula1>
    </dataValidation>
    <dataValidation type="list" allowBlank="1" showInputMessage="1" showErrorMessage="1" sqref="E57" xr:uid="{437F523D-3D5B-4AC7-8735-993CF9CEDF7D}">
      <formula1>INDIRECT($Q$57)</formula1>
    </dataValidation>
    <dataValidation type="list" allowBlank="1" showInputMessage="1" showErrorMessage="1" sqref="G57" xr:uid="{785158DE-C4D9-41E6-8622-DCADD4C1E5EA}">
      <formula1>INDIRECT($R$57)</formula1>
    </dataValidation>
    <dataValidation type="list" allowBlank="1" showInputMessage="1" showErrorMessage="1" sqref="H57" xr:uid="{22797025-4D72-4FC9-85F9-79FDB5EB746A}">
      <formula1>INDIRECT($S$57)</formula1>
    </dataValidation>
    <dataValidation type="list" allowBlank="1" showInputMessage="1" showErrorMessage="1" sqref="D60" xr:uid="{EFF03401-7918-4110-A3B6-C475F3AF7B9B}">
      <formula1>INDIRECT($P$60)</formula1>
    </dataValidation>
    <dataValidation type="list" allowBlank="1" showInputMessage="1" showErrorMessage="1" sqref="E60" xr:uid="{79854BF1-84BD-499D-8434-1A17FAB93C6E}">
      <formula1>INDIRECT($Q$60)</formula1>
    </dataValidation>
    <dataValidation type="list" allowBlank="1" showInputMessage="1" showErrorMessage="1" sqref="G60" xr:uid="{DE5E9033-DE2C-44B4-9B3C-0A28013D70C3}">
      <formula1>INDIRECT($R$60)</formula1>
    </dataValidation>
    <dataValidation type="list" allowBlank="1" showInputMessage="1" showErrorMessage="1" sqref="H60" xr:uid="{33FFD9B9-CB2B-4ABC-BC11-539D778B7938}">
      <formula1>INDIRECT($S$60)</formula1>
    </dataValidation>
    <dataValidation type="list" allowBlank="1" showInputMessage="1" showErrorMessage="1" sqref="D61" xr:uid="{0B4B4788-4A21-4358-AE65-3C343CFAF51B}">
      <formula1>INDIRECT($P$61)</formula1>
    </dataValidation>
    <dataValidation type="list" allowBlank="1" showInputMessage="1" showErrorMessage="1" sqref="E61" xr:uid="{3D450126-A5C4-48D8-8E05-FFC850F17814}">
      <formula1>INDIRECT($Q$61)</formula1>
    </dataValidation>
    <dataValidation type="list" allowBlank="1" showInputMessage="1" showErrorMessage="1" sqref="G61" xr:uid="{FDF8F779-5916-4E52-B978-6A824F88CE0E}">
      <formula1>INDIRECT($R$61)</formula1>
    </dataValidation>
    <dataValidation type="list" allowBlank="1" showInputMessage="1" showErrorMessage="1" sqref="H61" xr:uid="{2A89032B-B3C8-4FDC-8DEE-DDF2CF3E6BC3}">
      <formula1>INDIRECT($S$61)</formula1>
    </dataValidation>
    <dataValidation type="list" allowBlank="1" showInputMessage="1" showErrorMessage="1" sqref="D65" xr:uid="{D1DE2A6F-77A9-48A1-93B9-041CDA05D62A}">
      <formula1>INDIRECT($P$65)</formula1>
    </dataValidation>
    <dataValidation type="list" allowBlank="1" showInputMessage="1" showErrorMessage="1" sqref="E65" xr:uid="{4353C788-8908-4127-82B4-352872626AF6}">
      <formula1>INDIRECT($Q$65)</formula1>
    </dataValidation>
    <dataValidation type="list" allowBlank="1" showInputMessage="1" showErrorMessage="1" sqref="G65" xr:uid="{D5628292-5A24-44C8-BDF7-E45CAEC1AD18}">
      <formula1>INDIRECT($R$65)</formula1>
    </dataValidation>
    <dataValidation type="list" allowBlank="1" showInputMessage="1" showErrorMessage="1" sqref="H65" xr:uid="{43B95A8F-42F0-4FDD-AE5B-D712BB729986}">
      <formula1>INDIRECT($S$65)</formula1>
    </dataValidation>
    <dataValidation type="list" allowBlank="1" showInputMessage="1" showErrorMessage="1" sqref="D66" xr:uid="{094B8EE6-B760-40CC-9BE3-3F2B6390AAE7}">
      <formula1>INDIRECT($P$66)</formula1>
    </dataValidation>
    <dataValidation type="list" allowBlank="1" showInputMessage="1" showErrorMessage="1" sqref="E66" xr:uid="{91AD5981-3089-4172-8CA9-ACDDCB9AC43E}">
      <formula1>INDIRECT($Q$66)</formula1>
    </dataValidation>
    <dataValidation type="list" allowBlank="1" showInputMessage="1" showErrorMessage="1" sqref="G66" xr:uid="{4F478A32-EF0E-4F14-B5A7-38F9499B59A4}">
      <formula1>INDIRECT($R$66)</formula1>
    </dataValidation>
    <dataValidation type="list" allowBlank="1" showInputMessage="1" showErrorMessage="1" sqref="H66" xr:uid="{4A073824-B9F9-4E1E-B710-8EEA6827FD10}">
      <formula1>INDIRECT($S$66)</formula1>
    </dataValidation>
    <dataValidation type="list" allowBlank="1" showInputMessage="1" showErrorMessage="1" sqref="D67" xr:uid="{E06CF0EC-3333-40E2-9EC3-9465B70B5A53}">
      <formula1>INDIRECT($P$67)</formula1>
    </dataValidation>
    <dataValidation type="list" allowBlank="1" showInputMessage="1" showErrorMessage="1" sqref="E67" xr:uid="{69AF64C1-2ABD-46C6-80C2-BCCB41909912}">
      <formula1>INDIRECT($Q$67)</formula1>
    </dataValidation>
    <dataValidation type="list" allowBlank="1" showInputMessage="1" showErrorMessage="1" sqref="G67" xr:uid="{C555B4D9-DA17-422B-83C6-5F762A5EA4B2}">
      <formula1>INDIRECT($R$67)</formula1>
    </dataValidation>
    <dataValidation type="list" allowBlank="1" showInputMessage="1" showErrorMessage="1" sqref="H67" xr:uid="{059A0BF2-EB06-46C9-80E3-5C80B967813A}">
      <formula1>INDIRECT($S$67)</formula1>
    </dataValidation>
    <dataValidation type="list" allowBlank="1" showInputMessage="1" showErrorMessage="1" sqref="D70" xr:uid="{F9E28A12-BF65-4AF7-BE6E-73C93A2FA751}">
      <formula1>INDIRECT($P$70)</formula1>
    </dataValidation>
    <dataValidation type="list" allowBlank="1" showInputMessage="1" showErrorMessage="1" sqref="E70" xr:uid="{2967ECFE-B263-43DF-935F-5A8DE78E571F}">
      <formula1>INDIRECT($Q$70)</formula1>
    </dataValidation>
    <dataValidation type="list" allowBlank="1" showInputMessage="1" showErrorMessage="1" sqref="G70" xr:uid="{99A07700-E80D-492A-B619-6371D3560B38}">
      <formula1>INDIRECT($R$70)</formula1>
    </dataValidation>
    <dataValidation type="list" allowBlank="1" showInputMessage="1" showErrorMessage="1" sqref="H70" xr:uid="{39E1FFC3-3FBC-46CB-9C45-400A74429FD1}">
      <formula1>INDIRECT($S$70)</formula1>
    </dataValidation>
    <dataValidation type="list" allowBlank="1" showInputMessage="1" showErrorMessage="1" sqref="D73" xr:uid="{16459F11-02B0-48F1-A502-703B5BD8C831}">
      <formula1>INDIRECT($P$73)</formula1>
    </dataValidation>
    <dataValidation type="list" allowBlank="1" showInputMessage="1" showErrorMessage="1" sqref="E73" xr:uid="{C5E53095-54DC-4437-9C4D-FDCE00E16BAE}">
      <formula1>INDIRECT($Q$73)</formula1>
    </dataValidation>
    <dataValidation type="list" allowBlank="1" showInputMessage="1" showErrorMessage="1" sqref="G73" xr:uid="{07BC9A46-0D0B-4C20-BAF7-A3D70BE75C68}">
      <formula1>INDIRECT($R$73)</formula1>
    </dataValidation>
    <dataValidation type="list" allowBlank="1" showInputMessage="1" showErrorMessage="1" sqref="H73" xr:uid="{2D3A6A44-0C1A-44E3-AD23-9AC91C4F88E9}">
      <formula1>INDIRECT($S$73)</formula1>
    </dataValidation>
    <dataValidation type="list" allowBlank="1" showInputMessage="1" showErrorMessage="1" sqref="D74" xr:uid="{E124E24A-249B-4B91-88DE-694A5080BC48}">
      <formula1>INDIRECT($P$74)</formula1>
    </dataValidation>
    <dataValidation type="list" allowBlank="1" showInputMessage="1" showErrorMessage="1" sqref="E74" xr:uid="{EBF15EDD-F8F6-440F-967B-BFB04E655457}">
      <formula1>INDIRECT($Q$74)</formula1>
    </dataValidation>
    <dataValidation type="list" allowBlank="1" showInputMessage="1" showErrorMessage="1" sqref="G74" xr:uid="{C4F91DC6-2231-45C4-A10F-9AB303999682}">
      <formula1>INDIRECT($R$74)</formula1>
    </dataValidation>
    <dataValidation type="list" allowBlank="1" showInputMessage="1" showErrorMessage="1" sqref="H74" xr:uid="{4F67315C-0787-41CE-921F-E04000DAFD2A}">
      <formula1>INDIRECT($S$74)</formula1>
    </dataValidation>
    <dataValidation type="list" allowBlank="1" showInputMessage="1" showErrorMessage="1" sqref="D14" xr:uid="{0FE1A391-B946-4DC9-A928-30B4079BE91A}">
      <formula1>INDIRECT($P$14)</formula1>
    </dataValidation>
    <dataValidation type="list" allowBlank="1" showInputMessage="1" showErrorMessage="1" sqref="E14" xr:uid="{6520F34A-FE10-492F-AF18-62AD10DAC659}">
      <formula1>INDIRECT($Q$14)</formula1>
    </dataValidation>
    <dataValidation type="list" allowBlank="1" showInputMessage="1" showErrorMessage="1" sqref="G14" xr:uid="{34E25DD1-4D66-46E5-9A4B-A2C6B44D0476}">
      <formula1>INDIRECT($R$14)</formula1>
    </dataValidation>
    <dataValidation type="list" allowBlank="1" showInputMessage="1" showErrorMessage="1" sqref="H14" xr:uid="{E22E4973-4E69-4DDB-8A1F-3E842AB4B71E}">
      <formula1>INDIRECT($S$14)</formula1>
    </dataValidation>
    <dataValidation type="list" allowBlank="1" showInputMessage="1" showErrorMessage="1" sqref="D15" xr:uid="{57A99B86-6D19-4EE7-952F-38A8D695FA20}">
      <formula1>INDIRECT($P$15)</formula1>
    </dataValidation>
    <dataValidation type="list" allowBlank="1" showInputMessage="1" showErrorMessage="1" sqref="E15" xr:uid="{356D9B3E-5701-4D93-8E4B-8A95DA59B870}">
      <formula1>INDIRECT($Q$15)</formula1>
    </dataValidation>
    <dataValidation type="list" allowBlank="1" showInputMessage="1" showErrorMessage="1" sqref="G15" xr:uid="{6D986CC9-E183-4465-907F-02F10BEA2A35}">
      <formula1>INDIRECT($R$15)</formula1>
    </dataValidation>
    <dataValidation type="list" allowBlank="1" showInputMessage="1" showErrorMessage="1" sqref="H15" xr:uid="{31206BF8-6E5A-4EDE-9FAC-D493E8429776}">
      <formula1>INDIRECT($S$15)</formula1>
    </dataValidation>
    <dataValidation type="list" allowBlank="1" showInputMessage="1" showErrorMessage="1" sqref="D16" xr:uid="{D84C50B4-1A1B-43CA-BBF8-95EAD72949B5}">
      <formula1>INDIRECT($P$16)</formula1>
    </dataValidation>
    <dataValidation type="list" allowBlank="1" showInputMessage="1" showErrorMessage="1" sqref="E16" xr:uid="{E8EB53EA-2866-4C99-BB95-60F4F89B902D}">
      <formula1>INDIRECT($Q$16)</formula1>
    </dataValidation>
    <dataValidation type="list" allowBlank="1" showInputMessage="1" showErrorMessage="1" sqref="G16" xr:uid="{FAD29DBB-365D-4D46-8EB7-AEEEEAB5456E}">
      <formula1>INDIRECT($R$16)</formula1>
    </dataValidation>
    <dataValidation type="list" allowBlank="1" showInputMessage="1" showErrorMessage="1" sqref="H16" xr:uid="{D80D8F29-1B31-4C95-AD94-803DC2AE85E7}">
      <formula1>INDIRECT($S$16)</formula1>
    </dataValidation>
    <dataValidation type="list" allowBlank="1" showInputMessage="1" showErrorMessage="1" sqref="D17" xr:uid="{819EBFB5-AB75-44A7-AE58-3846E8E88EFA}">
      <formula1>INDIRECT($P$17)</formula1>
    </dataValidation>
    <dataValidation type="list" allowBlank="1" showInputMessage="1" showErrorMessage="1" sqref="E17" xr:uid="{4E96423B-4414-4FB2-AB60-78B3AB4FA4A9}">
      <formula1>INDIRECT($Q$17)</formula1>
    </dataValidation>
    <dataValidation type="list" allowBlank="1" showInputMessage="1" showErrorMessage="1" sqref="G17" xr:uid="{C3F0A6BF-EC54-47F0-BA14-1CDF17EDA87A}">
      <formula1>INDIRECT($R$17)</formula1>
    </dataValidation>
    <dataValidation type="list" allowBlank="1" showInputMessage="1" showErrorMessage="1" sqref="H17" xr:uid="{5701F182-5614-44E5-8D6C-5C94BC1CB23C}">
      <formula1>INDIRECT($S$17)</formula1>
    </dataValidation>
    <dataValidation type="list" allowBlank="1" showInputMessage="1" showErrorMessage="1" sqref="D18" xr:uid="{BB6C6C19-5227-47C8-AF20-AE378DF3D047}">
      <formula1>INDIRECT($P$18)</formula1>
    </dataValidation>
    <dataValidation type="list" allowBlank="1" showInputMessage="1" showErrorMessage="1" sqref="E18" xr:uid="{38905E07-C1E0-456D-B39A-6B9F8FF60B11}">
      <formula1>INDIRECT($Q$18)</formula1>
    </dataValidation>
    <dataValidation type="list" allowBlank="1" showInputMessage="1" showErrorMessage="1" sqref="G18" xr:uid="{68BAD2DC-C124-4AF3-8C9A-64A1D00D587D}">
      <formula1>INDIRECT($R$18)</formula1>
    </dataValidation>
    <dataValidation type="list" allowBlank="1" showInputMessage="1" showErrorMessage="1" sqref="H18" xr:uid="{E0B32E95-B109-43E5-8F6E-ACAEE75413C3}">
      <formula1>INDIRECT($S$18)</formula1>
    </dataValidation>
    <dataValidation type="list" allowBlank="1" showInputMessage="1" sqref="E110:H110 E116:H116 E113:H114" xr:uid="{23FCF7F2-AD96-4010-9E1D-2655E4FFB5F7}">
      <formula1>$D$195</formula1>
    </dataValidation>
    <dataValidation type="list" allowBlank="1" showInputMessage="1" showErrorMessage="1" sqref="D116 D110 D113:D114" xr:uid="{9A477BEF-26B4-4AC2-ADFD-CD6ED9A00970}">
      <formula1>$D$192:$D$195</formula1>
    </dataValidation>
    <dataValidation type="list" allowBlank="1" showInputMessage="1" showErrorMessage="1" sqref="G84:G89 G115 G92 G95:G96 G99 G102:G103 G106:G109 G112 G118:G120" xr:uid="{7DD2537B-386F-441D-B590-511B5BE9EF37}">
      <formula1>INDIRECT($Q84)</formula1>
    </dataValidation>
    <dataValidation type="list" allowBlank="1" showInputMessage="1" showErrorMessage="1" sqref="H92 H115 H84:H89 H95:H96 H99 H102:H103 H106:H109 H112 H118:H120" xr:uid="{66DD5403-1164-45F1-8300-E156FE45B85C}">
      <formula1>INDIRECT($R84)</formula1>
    </dataValidation>
    <dataValidation type="list" allowBlank="1" showInputMessage="1" showErrorMessage="1" sqref="E84:E89 E92 E95:E96 E99 E102:E103 E118:E120 E112 E115 E106:E109" xr:uid="{78A9DF91-2F99-4772-8446-9F84903F1D29}">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4A8497CD-E3AD-4DAD-A700-D7708D2B6573}">
          <x14:formula1>
            <xm:f>'Menu déroulant'!$F$2:$F$5</xm:f>
          </x14:formula1>
          <xm:sqref>C60:C61 C56:C57 C43:C44 C21:C26 C29:C35 C47:C49 C52:C53 C65:C67 C70 C38:C40 C13:C18 C73:C74</xm:sqref>
        </x14:dataValidation>
        <x14:dataValidation type="list" allowBlank="1" showInputMessage="1" showErrorMessage="1" xr:uid="{835F114D-FD44-4DD5-AD7F-FF9B7DBDC8C9}">
          <x14:formula1>
            <xm:f>'Menu déroulant'!$D$2:$D$3</xm:f>
          </x14:formula1>
          <xm:sqref>C6</xm:sqref>
        </x14:dataValidation>
        <x14:dataValidation type="list" allowBlank="1" showInputMessage="1" showErrorMessage="1" xr:uid="{228F24CA-DCDD-4F6E-891E-FADC867B6EAB}">
          <x14:formula1>
            <xm:f>'Menu déroulant'!$E$2:$E$11</xm:f>
          </x14:formula1>
          <xm:sqref>C4</xm:sqref>
        </x14:dataValidation>
        <x14:dataValidation type="list" allowBlank="1" showInputMessage="1" showErrorMessage="1" xr:uid="{958CEE56-C3A3-4D25-BEB7-3D711D13B99A}">
          <x14:formula1>
            <xm:f>'Menu conditionnel'!$A$14:$A$17</xm:f>
          </x14:formula1>
          <xm:sqref>D84:D89 D92 D95:D96 D99 D102:D103 D106:D109 D112 D115 D118:D120</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BE718-2E14-4148-94AF-05CC695DB731}">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1075</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N°22</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6bXmoXjFOxDfR6OTSn6VsyuMtLkMgP1xkT8LrBtTV0kJTsaX+PbJAol4SQU/lFzUBHW8ivzd8c0whqcIuqPMsA==" saltValue="dBYwfw4VTpN3H6RBbozFz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627" priority="176" operator="equal">
      <formula>"NON"</formula>
    </cfRule>
    <cfRule type="cellIs" dxfId="4626" priority="177" operator="equal">
      <formula>"OUI"</formula>
    </cfRule>
    <cfRule type="cellIs" dxfId="4625" priority="174" operator="equal">
      <formula>"Non concerné"</formula>
    </cfRule>
    <cfRule type="cellIs" dxfId="4624" priority="175" operator="equal">
      <formula>"Ne sait pas"</formula>
    </cfRule>
  </conditionalFormatting>
  <conditionalFormatting sqref="C29:C35">
    <cfRule type="cellIs" dxfId="4623" priority="165" operator="equal">
      <formula>"OUI"</formula>
    </cfRule>
    <cfRule type="cellIs" dxfId="4622" priority="164" operator="equal">
      <formula>"NON"</formula>
    </cfRule>
    <cfRule type="cellIs" dxfId="4621" priority="163" operator="equal">
      <formula>"Ne sait pas"</formula>
    </cfRule>
    <cfRule type="cellIs" dxfId="4620" priority="162" operator="equal">
      <formula>"Non concerné"</formula>
    </cfRule>
  </conditionalFormatting>
  <conditionalFormatting sqref="C38:C40">
    <cfRule type="cellIs" dxfId="4619" priority="156" operator="equal">
      <formula>"OUI"</formula>
    </cfRule>
    <cfRule type="cellIs" dxfId="4618" priority="154" operator="equal">
      <formula>"Ne sait pas"</formula>
    </cfRule>
    <cfRule type="cellIs" dxfId="4617" priority="153" operator="equal">
      <formula>"Non concerné"</formula>
    </cfRule>
    <cfRule type="cellIs" dxfId="4616" priority="155" operator="equal">
      <formula>"NON"</formula>
    </cfRule>
  </conditionalFormatting>
  <conditionalFormatting sqref="C43:C44">
    <cfRule type="cellIs" dxfId="4615" priority="149" operator="equal">
      <formula>"OUI"</formula>
    </cfRule>
    <cfRule type="cellIs" dxfId="4614" priority="148" operator="equal">
      <formula>"NON"</formula>
    </cfRule>
    <cfRule type="cellIs" dxfId="4613" priority="147" operator="equal">
      <formula>"Ne sait pas"</formula>
    </cfRule>
    <cfRule type="cellIs" dxfId="4612" priority="146" operator="equal">
      <formula>"Non concerné"</formula>
    </cfRule>
  </conditionalFormatting>
  <conditionalFormatting sqref="C47:C49">
    <cfRule type="cellIs" dxfId="4611" priority="140" operator="equal">
      <formula>"NON"</formula>
    </cfRule>
    <cfRule type="cellIs" dxfId="4610" priority="141" operator="equal">
      <formula>"OUI"</formula>
    </cfRule>
    <cfRule type="cellIs" dxfId="4609" priority="139" operator="equal">
      <formula>"Ne sait pas"</formula>
    </cfRule>
    <cfRule type="cellIs" dxfId="4608" priority="138" operator="equal">
      <formula>"Non concerné"</formula>
    </cfRule>
  </conditionalFormatting>
  <conditionalFormatting sqref="C52:C53">
    <cfRule type="cellIs" dxfId="4607" priority="132" operator="equal">
      <formula>"NON"</formula>
    </cfRule>
    <cfRule type="cellIs" dxfId="4606" priority="131" operator="equal">
      <formula>"Ne sait pas"</formula>
    </cfRule>
    <cfRule type="cellIs" dxfId="4605" priority="130" operator="equal">
      <formula>"Non concerné"</formula>
    </cfRule>
    <cfRule type="cellIs" dxfId="4604" priority="133" operator="equal">
      <formula>"OUI"</formula>
    </cfRule>
  </conditionalFormatting>
  <conditionalFormatting sqref="C56:C57">
    <cfRule type="cellIs" dxfId="4603" priority="125" operator="equal">
      <formula>"OUI"</formula>
    </cfRule>
    <cfRule type="cellIs" dxfId="4602" priority="124" operator="equal">
      <formula>"NON"</formula>
    </cfRule>
    <cfRule type="cellIs" dxfId="4601" priority="123" operator="equal">
      <formula>"Ne sait pas"</formula>
    </cfRule>
    <cfRule type="cellIs" dxfId="4600" priority="122" operator="equal">
      <formula>"Non concerné"</formula>
    </cfRule>
  </conditionalFormatting>
  <conditionalFormatting sqref="C60:C61">
    <cfRule type="cellIs" dxfId="4599" priority="114" operator="equal">
      <formula>"Non concerné"</formula>
    </cfRule>
    <cfRule type="cellIs" dxfId="4598" priority="115" operator="equal">
      <formula>"Ne sait pas"</formula>
    </cfRule>
    <cfRule type="cellIs" dxfId="4597" priority="116" operator="equal">
      <formula>"NON"</formula>
    </cfRule>
    <cfRule type="cellIs" dxfId="4596" priority="117" operator="equal">
      <formula>"OUI"</formula>
    </cfRule>
  </conditionalFormatting>
  <conditionalFormatting sqref="C65:C67">
    <cfRule type="cellIs" dxfId="4595" priority="107" operator="equal">
      <formula>"Ne sait pas"</formula>
    </cfRule>
    <cfRule type="cellIs" dxfId="4594" priority="106" operator="equal">
      <formula>"Non concerné"</formula>
    </cfRule>
    <cfRule type="cellIs" dxfId="4593" priority="109" operator="equal">
      <formula>"OUI"</formula>
    </cfRule>
    <cfRule type="cellIs" dxfId="4592" priority="108" operator="equal">
      <formula>"NON"</formula>
    </cfRule>
  </conditionalFormatting>
  <conditionalFormatting sqref="C70">
    <cfRule type="cellIs" dxfId="4591" priority="101" operator="equal">
      <formula>"OUI"</formula>
    </cfRule>
    <cfRule type="cellIs" dxfId="4590" priority="100" operator="equal">
      <formula>"NON"</formula>
    </cfRule>
    <cfRule type="cellIs" dxfId="4589" priority="99" operator="equal">
      <formula>"Ne sait pas"</formula>
    </cfRule>
    <cfRule type="cellIs" dxfId="4588" priority="98" operator="equal">
      <formula>"Non concerné"</formula>
    </cfRule>
  </conditionalFormatting>
  <conditionalFormatting sqref="C73:C74">
    <cfRule type="cellIs" dxfId="4587" priority="92" operator="equal">
      <formula>"NON"</formula>
    </cfRule>
    <cfRule type="cellIs" dxfId="4586" priority="91" operator="equal">
      <formula>"Ne sait pas"</formula>
    </cfRule>
    <cfRule type="cellIs" dxfId="4585" priority="93" operator="equal">
      <formula>"OUI"</formula>
    </cfRule>
    <cfRule type="cellIs" dxfId="4584" priority="90" operator="equal">
      <formula>"Non concerné"</formula>
    </cfRule>
  </conditionalFormatting>
  <conditionalFormatting sqref="D84:D89">
    <cfRule type="cellIs" dxfId="4583" priority="79" operator="equal">
      <formula>"Non concerné"</formula>
    </cfRule>
    <cfRule type="cellIs" dxfId="4582" priority="80" operator="equal">
      <formula>"Ne sait pas"</formula>
    </cfRule>
    <cfRule type="cellIs" dxfId="4581" priority="81" operator="equal">
      <formula>"NON"</formula>
    </cfRule>
    <cfRule type="cellIs" dxfId="4580" priority="82" operator="equal">
      <formula>"OUI"</formula>
    </cfRule>
  </conditionalFormatting>
  <conditionalFormatting sqref="D92">
    <cfRule type="cellIs" dxfId="4579" priority="75" operator="equal">
      <formula>"Non concerné"</formula>
    </cfRule>
    <cfRule type="cellIs" dxfId="4578" priority="77" operator="equal">
      <formula>"NON"</formula>
    </cfRule>
    <cfRule type="cellIs" dxfId="4577" priority="76" operator="equal">
      <formula>"Ne sait pas"</formula>
    </cfRule>
    <cfRule type="cellIs" dxfId="4576" priority="78" operator="equal">
      <formula>"OUI"</formula>
    </cfRule>
  </conditionalFormatting>
  <conditionalFormatting sqref="D95:D96">
    <cfRule type="cellIs" dxfId="4575" priority="72" operator="equal">
      <formula>"Ne sait pas"</formula>
    </cfRule>
    <cfRule type="cellIs" dxfId="4574" priority="74" operator="equal">
      <formula>"OUI"</formula>
    </cfRule>
    <cfRule type="cellIs" dxfId="4573" priority="73" operator="equal">
      <formula>"NON"</formula>
    </cfRule>
    <cfRule type="cellIs" dxfId="4572" priority="71" operator="equal">
      <formula>"Non concerné"</formula>
    </cfRule>
  </conditionalFormatting>
  <conditionalFormatting sqref="D99">
    <cfRule type="cellIs" dxfId="4571" priority="70" operator="equal">
      <formula>"OUI"</formula>
    </cfRule>
    <cfRule type="cellIs" dxfId="4570" priority="69" operator="equal">
      <formula>"NON"</formula>
    </cfRule>
    <cfRule type="cellIs" dxfId="4569" priority="68" operator="equal">
      <formula>"Ne sait pas"</formula>
    </cfRule>
    <cfRule type="cellIs" dxfId="4568" priority="67" operator="equal">
      <formula>"Non concerné"</formula>
    </cfRule>
  </conditionalFormatting>
  <conditionalFormatting sqref="D102:D103">
    <cfRule type="cellIs" dxfId="4567" priority="65" operator="equal">
      <formula>"NON"</formula>
    </cfRule>
    <cfRule type="cellIs" dxfId="4566" priority="66" operator="equal">
      <formula>"OUI"</formula>
    </cfRule>
    <cfRule type="cellIs" dxfId="4565" priority="63" operator="equal">
      <formula>"Non concerné"</formula>
    </cfRule>
    <cfRule type="cellIs" dxfId="4564" priority="64" operator="equal">
      <formula>"Ne sait pas"</formula>
    </cfRule>
  </conditionalFormatting>
  <conditionalFormatting sqref="D106:D109">
    <cfRule type="cellIs" dxfId="4563" priority="59" operator="equal">
      <formula>"Non concerné"</formula>
    </cfRule>
    <cfRule type="cellIs" dxfId="4562" priority="60" operator="equal">
      <formula>"Ne sait pas"</formula>
    </cfRule>
    <cfRule type="cellIs" dxfId="4561" priority="61" operator="equal">
      <formula>"NON"</formula>
    </cfRule>
    <cfRule type="cellIs" dxfId="4560" priority="62" operator="equal">
      <formula>"OUI"</formula>
    </cfRule>
  </conditionalFormatting>
  <conditionalFormatting sqref="D112">
    <cfRule type="cellIs" dxfId="4559" priority="58" operator="equal">
      <formula>"OUI"</formula>
    </cfRule>
    <cfRule type="cellIs" dxfId="4558" priority="57" operator="equal">
      <formula>"NON"</formula>
    </cfRule>
    <cfRule type="cellIs" dxfId="4557" priority="56" operator="equal">
      <formula>"Ne sait pas"</formula>
    </cfRule>
    <cfRule type="cellIs" dxfId="4556" priority="55" operator="equal">
      <formula>"Non concerné"</formula>
    </cfRule>
  </conditionalFormatting>
  <conditionalFormatting sqref="D115">
    <cfRule type="cellIs" dxfId="4555" priority="53" operator="equal">
      <formula>"NON"</formula>
    </cfRule>
    <cfRule type="cellIs" dxfId="4554" priority="54" operator="equal">
      <formula>"OUI"</formula>
    </cfRule>
    <cfRule type="cellIs" dxfId="4553" priority="51" operator="equal">
      <formula>"Non concerné"</formula>
    </cfRule>
    <cfRule type="cellIs" dxfId="4552" priority="52" operator="equal">
      <formula>"Ne sait pas"</formula>
    </cfRule>
  </conditionalFormatting>
  <conditionalFormatting sqref="D118:D120">
    <cfRule type="cellIs" dxfId="4551" priority="50" operator="equal">
      <formula>"OUI"</formula>
    </cfRule>
    <cfRule type="cellIs" dxfId="4550" priority="49" operator="equal">
      <formula>"NON"</formula>
    </cfRule>
    <cfRule type="cellIs" dxfId="4549" priority="48" operator="equal">
      <formula>"Ne sait pas"</formula>
    </cfRule>
    <cfRule type="cellIs" dxfId="4548" priority="47" operator="equal">
      <formula>"Non concerné"</formula>
    </cfRule>
  </conditionalFormatting>
  <conditionalFormatting sqref="D13:I18">
    <cfRule type="expression" dxfId="4547" priority="172">
      <formula>$P13="non_prescrit"</formula>
    </cfRule>
  </conditionalFormatting>
  <conditionalFormatting sqref="D21:I26">
    <cfRule type="expression" dxfId="4546" priority="168">
      <formula>$P21="non_prescrit"</formula>
    </cfRule>
  </conditionalFormatting>
  <conditionalFormatting sqref="D29:I35">
    <cfRule type="expression" dxfId="4545" priority="160">
      <formula>$P29="non_prescrit"</formula>
    </cfRule>
  </conditionalFormatting>
  <conditionalFormatting sqref="D38:I40">
    <cfRule type="expression" dxfId="4544" priority="157">
      <formula>$P38="non_prescrit"</formula>
    </cfRule>
  </conditionalFormatting>
  <conditionalFormatting sqref="D43:I44">
    <cfRule type="expression" dxfId="4543" priority="144">
      <formula>$P43="non_prescrit"</formula>
    </cfRule>
  </conditionalFormatting>
  <conditionalFormatting sqref="D47:I49">
    <cfRule type="expression" dxfId="4542" priority="136">
      <formula>$P47="non_prescrit"</formula>
    </cfRule>
  </conditionalFormatting>
  <conditionalFormatting sqref="D52:I53">
    <cfRule type="expression" dxfId="4541" priority="128">
      <formula>$P52="non_prescrit"</formula>
    </cfRule>
  </conditionalFormatting>
  <conditionalFormatting sqref="D56:I57">
    <cfRule type="expression" dxfId="4540" priority="120">
      <formula>$P56="non_prescrit"</formula>
    </cfRule>
  </conditionalFormatting>
  <conditionalFormatting sqref="D60:I61">
    <cfRule type="expression" dxfId="4539" priority="112">
      <formula>$P60="non_prescrit"</formula>
    </cfRule>
  </conditionalFormatting>
  <conditionalFormatting sqref="D65:I67">
    <cfRule type="expression" dxfId="4538" priority="104">
      <formula>$P65="non_prescrit"</formula>
    </cfRule>
  </conditionalFormatting>
  <conditionalFormatting sqref="D70:I70">
    <cfRule type="expression" dxfId="4537" priority="96">
      <formula>$P70="non_prescrit"</formula>
    </cfRule>
  </conditionalFormatting>
  <conditionalFormatting sqref="D73:I74">
    <cfRule type="expression" dxfId="4536" priority="88">
      <formula>$P73="non_prescrit"</formula>
    </cfRule>
  </conditionalFormatting>
  <conditionalFormatting sqref="E13:F18">
    <cfRule type="expression" dxfId="4535" priority="171">
      <formula>$Q13="pas_modification"</formula>
    </cfRule>
  </conditionalFormatting>
  <conditionalFormatting sqref="E21:F26">
    <cfRule type="expression" dxfId="4534" priority="167">
      <formula>$Q21="pas_modification"</formula>
    </cfRule>
  </conditionalFormatting>
  <conditionalFormatting sqref="E29:F35">
    <cfRule type="expression" dxfId="4533" priority="159">
      <formula>$Q29="pas_modification"</formula>
    </cfRule>
  </conditionalFormatting>
  <conditionalFormatting sqref="E38:F40">
    <cfRule type="expression" dxfId="4532" priority="151">
      <formula>$Q38="pas_modification"</formula>
    </cfRule>
  </conditionalFormatting>
  <conditionalFormatting sqref="E43:F44">
    <cfRule type="expression" dxfId="4531" priority="143">
      <formula>$Q43="pas_modification"</formula>
    </cfRule>
  </conditionalFormatting>
  <conditionalFormatting sqref="E47:F49">
    <cfRule type="expression" dxfId="4530" priority="135">
      <formula>$Q47="pas_modification"</formula>
    </cfRule>
  </conditionalFormatting>
  <conditionalFormatting sqref="E52:F53">
    <cfRule type="expression" dxfId="4529" priority="127">
      <formula>$Q52="pas_modification"</formula>
    </cfRule>
  </conditionalFormatting>
  <conditionalFormatting sqref="E56:F57">
    <cfRule type="expression" dxfId="4528" priority="119">
      <formula>$Q56="pas_modification"</formula>
    </cfRule>
  </conditionalFormatting>
  <conditionalFormatting sqref="E60:F61">
    <cfRule type="expression" dxfId="4527" priority="111">
      <formula>$Q60="pas_modification"</formula>
    </cfRule>
  </conditionalFormatting>
  <conditionalFormatting sqref="E65:F67">
    <cfRule type="expression" dxfId="4526" priority="103">
      <formula>$Q65="pas_modification"</formula>
    </cfRule>
  </conditionalFormatting>
  <conditionalFormatting sqref="E70:F70">
    <cfRule type="expression" dxfId="4525" priority="95">
      <formula>$Q70="pas_modification"</formula>
    </cfRule>
  </conditionalFormatting>
  <conditionalFormatting sqref="E73:F74">
    <cfRule type="expression" dxfId="4524" priority="87">
      <formula>$Q73="pas_modification"</formula>
    </cfRule>
  </conditionalFormatting>
  <conditionalFormatting sqref="E7:G7">
    <cfRule type="cellIs" dxfId="4523" priority="1" operator="equal">
      <formula>"ERREUR : nombre médicaments prescrits &gt; nb MIPA"</formula>
    </cfRule>
  </conditionalFormatting>
  <conditionalFormatting sqref="E84:I89">
    <cfRule type="expression" dxfId="4522" priority="32">
      <formula>$P84="non_omi"</formula>
    </cfRule>
  </conditionalFormatting>
  <conditionalFormatting sqref="E92:I92">
    <cfRule type="expression" dxfId="4521" priority="36">
      <formula>$P92="non_omi"</formula>
    </cfRule>
  </conditionalFormatting>
  <conditionalFormatting sqref="E95:I96">
    <cfRule type="expression" dxfId="4520" priority="28">
      <formula>$P95="non_omi"</formula>
    </cfRule>
  </conditionalFormatting>
  <conditionalFormatting sqref="E99:I99">
    <cfRule type="expression" dxfId="4519" priority="24">
      <formula>$P99="non_omi"</formula>
    </cfRule>
  </conditionalFormatting>
  <conditionalFormatting sqref="E102:I103">
    <cfRule type="expression" dxfId="4518" priority="20">
      <formula>$P102="non_omi"</formula>
    </cfRule>
  </conditionalFormatting>
  <conditionalFormatting sqref="E106:I109">
    <cfRule type="expression" dxfId="4517" priority="16">
      <formula>$P106="non_omi"</formula>
    </cfRule>
  </conditionalFormatting>
  <conditionalFormatting sqref="E112:I112">
    <cfRule type="expression" dxfId="4516" priority="12">
      <formula>$P112="non_omi"</formula>
    </cfRule>
  </conditionalFormatting>
  <conditionalFormatting sqref="E115:I115">
    <cfRule type="expression" dxfId="4515" priority="8">
      <formula>$P115="non_omi"</formula>
    </cfRule>
  </conditionalFormatting>
  <conditionalFormatting sqref="E118:I120">
    <cfRule type="expression" dxfId="4514" priority="4">
      <formula>$P118="non_omi"</formula>
    </cfRule>
  </conditionalFormatting>
  <conditionalFormatting sqref="G13:G18">
    <cfRule type="expression" dxfId="4513" priority="170">
      <formula>$R13="pas_justification"</formula>
    </cfRule>
  </conditionalFormatting>
  <conditionalFormatting sqref="G21:G26">
    <cfRule type="expression" dxfId="4512" priority="166">
      <formula>$R21="pas_justification"</formula>
    </cfRule>
  </conditionalFormatting>
  <conditionalFormatting sqref="G29:G35">
    <cfRule type="expression" dxfId="4511" priority="158">
      <formula>$R29="pas_justification"</formula>
    </cfRule>
  </conditionalFormatting>
  <conditionalFormatting sqref="G38:G40">
    <cfRule type="expression" dxfId="4510" priority="150">
      <formula>$R38="pas_justification"</formula>
    </cfRule>
  </conditionalFormatting>
  <conditionalFormatting sqref="G43:G44">
    <cfRule type="expression" dxfId="4509" priority="142">
      <formula>$R43="pas_justification"</formula>
    </cfRule>
  </conditionalFormatting>
  <conditionalFormatting sqref="G47:G49">
    <cfRule type="expression" dxfId="4508" priority="134">
      <formula>$R47="pas_justification"</formula>
    </cfRule>
  </conditionalFormatting>
  <conditionalFormatting sqref="G52:G53">
    <cfRule type="expression" dxfId="4507" priority="126">
      <formula>$R52="pas_justification"</formula>
    </cfRule>
  </conditionalFormatting>
  <conditionalFormatting sqref="G56:G57">
    <cfRule type="expression" dxfId="4506" priority="118">
      <formula>$R56="pas_justification"</formula>
    </cfRule>
  </conditionalFormatting>
  <conditionalFormatting sqref="G60:G61">
    <cfRule type="expression" dxfId="4505" priority="110">
      <formula>$R60="pas_justification"</formula>
    </cfRule>
  </conditionalFormatting>
  <conditionalFormatting sqref="G65:G67">
    <cfRule type="expression" dxfId="4504" priority="102">
      <formula>$R65="pas_justification"</formula>
    </cfRule>
  </conditionalFormatting>
  <conditionalFormatting sqref="G70">
    <cfRule type="expression" dxfId="4503" priority="94">
      <formula>$R70="pas_justification"</formula>
    </cfRule>
  </conditionalFormatting>
  <conditionalFormatting sqref="G73:G74">
    <cfRule type="expression" dxfId="4502" priority="86">
      <formula>$R73="pas_justification"</formula>
    </cfRule>
  </conditionalFormatting>
  <conditionalFormatting sqref="G84:G89">
    <cfRule type="expression" dxfId="4501" priority="46">
      <formula>$Q84="pas_justification_omi"</formula>
    </cfRule>
  </conditionalFormatting>
  <conditionalFormatting sqref="G92">
    <cfRule type="expression" dxfId="4500" priority="45">
      <formula>$Q92="pas_justification_omi"</formula>
    </cfRule>
  </conditionalFormatting>
  <conditionalFormatting sqref="G95:G96">
    <cfRule type="expression" dxfId="4499" priority="44">
      <formula>$Q95="pas_justification_omi"</formula>
    </cfRule>
  </conditionalFormatting>
  <conditionalFormatting sqref="G99">
    <cfRule type="expression" dxfId="4498" priority="43">
      <formula>$Q99="pas_justification_omi"</formula>
    </cfRule>
  </conditionalFormatting>
  <conditionalFormatting sqref="G102:G103">
    <cfRule type="expression" dxfId="4497" priority="42">
      <formula>$Q102="pas_justification_omi"</formula>
    </cfRule>
  </conditionalFormatting>
  <conditionalFormatting sqref="G106:G109">
    <cfRule type="expression" dxfId="4496" priority="41">
      <formula>$Q106="pas_justification_omi"</formula>
    </cfRule>
  </conditionalFormatting>
  <conditionalFormatting sqref="G112">
    <cfRule type="expression" dxfId="4495" priority="40">
      <formula>$Q112="pas_justification_omi"</formula>
    </cfRule>
  </conditionalFormatting>
  <conditionalFormatting sqref="G115">
    <cfRule type="expression" dxfId="4494" priority="39">
      <formula>$Q115="pas_justification_omi"</formula>
    </cfRule>
  </conditionalFormatting>
  <conditionalFormatting sqref="G118:G120">
    <cfRule type="expression" dxfId="4493" priority="38">
      <formula>$Q118="pas_justification_omi"</formula>
    </cfRule>
  </conditionalFormatting>
  <conditionalFormatting sqref="H13:H18">
    <cfRule type="expression" dxfId="4492" priority="173">
      <formula>$Q13="pas_modification"</formula>
    </cfRule>
  </conditionalFormatting>
  <conditionalFormatting sqref="H13:H40 H42:H61">
    <cfRule type="cellIs" dxfId="4491" priority="84" operator="equal">
      <formula>"Refusée"</formula>
    </cfRule>
  </conditionalFormatting>
  <conditionalFormatting sqref="H13:H40 H42:H74">
    <cfRule type="cellIs" dxfId="4490" priority="85" operator="equal">
      <formula>"Acceptée"</formula>
    </cfRule>
    <cfRule type="cellIs" dxfId="4489" priority="83" operator="equal">
      <formula>"NSP"</formula>
    </cfRule>
  </conditionalFormatting>
  <conditionalFormatting sqref="H21:H26">
    <cfRule type="expression" dxfId="4488" priority="169">
      <formula>$Q21="pas_modification"</formula>
    </cfRule>
  </conditionalFormatting>
  <conditionalFormatting sqref="H29:H35">
    <cfRule type="expression" dxfId="4487" priority="161">
      <formula>$Q29="pas_modification"</formula>
    </cfRule>
  </conditionalFormatting>
  <conditionalFormatting sqref="H38:H40">
    <cfRule type="expression" dxfId="4486" priority="152">
      <formula>$Q38="pas_modification"</formula>
    </cfRule>
  </conditionalFormatting>
  <conditionalFormatting sqref="H43:H44">
    <cfRule type="expression" dxfId="4485" priority="145">
      <formula>$Q43="pas_modification"</formula>
    </cfRule>
  </conditionalFormatting>
  <conditionalFormatting sqref="H47:H49">
    <cfRule type="expression" dxfId="4484" priority="137">
      <formula>$Q47="pas_modification"</formula>
    </cfRule>
  </conditionalFormatting>
  <conditionalFormatting sqref="H52:H53">
    <cfRule type="expression" dxfId="4483" priority="129">
      <formula>$Q52="pas_modification"</formula>
    </cfRule>
  </conditionalFormatting>
  <conditionalFormatting sqref="H56:H57">
    <cfRule type="expression" dxfId="4482" priority="121">
      <formula>$Q56="pas_modification"</formula>
    </cfRule>
  </conditionalFormatting>
  <conditionalFormatting sqref="H60:H61">
    <cfRule type="expression" dxfId="4481" priority="113">
      <formula>$Q60="pas_modification"</formula>
    </cfRule>
  </conditionalFormatting>
  <conditionalFormatting sqref="H65:H67">
    <cfRule type="expression" dxfId="4480" priority="105">
      <formula>$Q65="pas_modification"</formula>
    </cfRule>
  </conditionalFormatting>
  <conditionalFormatting sqref="H70">
    <cfRule type="expression" dxfId="4479" priority="97">
      <formula>$Q70="pas_modification"</formula>
    </cfRule>
  </conditionalFormatting>
  <conditionalFormatting sqref="H73:H74">
    <cfRule type="expression" dxfId="4478" priority="89">
      <formula>$Q73="pas_modification"</formula>
    </cfRule>
  </conditionalFormatting>
  <conditionalFormatting sqref="H84:H89">
    <cfRule type="cellIs" dxfId="4477" priority="30" operator="equal">
      <formula>"Refusée"</formula>
    </cfRule>
    <cfRule type="cellIs" dxfId="4476" priority="31" operator="equal">
      <formula>"Acceptée"</formula>
    </cfRule>
  </conditionalFormatting>
  <conditionalFormatting sqref="H92">
    <cfRule type="cellIs" dxfId="4475" priority="34" operator="equal">
      <formula>"Refusée"</formula>
    </cfRule>
    <cfRule type="cellIs" dxfId="4474" priority="35" operator="equal">
      <formula>"Acceptée"</formula>
    </cfRule>
  </conditionalFormatting>
  <conditionalFormatting sqref="H95:H96">
    <cfRule type="cellIs" dxfId="4473" priority="26" operator="equal">
      <formula>"Refusée"</formula>
    </cfRule>
    <cfRule type="cellIs" dxfId="4472" priority="27" operator="equal">
      <formula>"Acceptée"</formula>
    </cfRule>
  </conditionalFormatting>
  <conditionalFormatting sqref="H99">
    <cfRule type="cellIs" dxfId="4471" priority="22" operator="equal">
      <formula>"Refusée"</formula>
    </cfRule>
    <cfRule type="cellIs" dxfId="4470" priority="23" operator="equal">
      <formula>"Acceptée"</formula>
    </cfRule>
  </conditionalFormatting>
  <conditionalFormatting sqref="H102:H103">
    <cfRule type="cellIs" dxfId="4469" priority="18" operator="equal">
      <formula>"Refusée"</formula>
    </cfRule>
    <cfRule type="cellIs" dxfId="4468" priority="19" operator="equal">
      <formula>"Acceptée"</formula>
    </cfRule>
  </conditionalFormatting>
  <conditionalFormatting sqref="H106:H109">
    <cfRule type="cellIs" dxfId="4467" priority="14" operator="equal">
      <formula>"Refusée"</formula>
    </cfRule>
    <cfRule type="cellIs" dxfId="4466" priority="15" operator="equal">
      <formula>"Acceptée"</formula>
    </cfRule>
  </conditionalFormatting>
  <conditionalFormatting sqref="H112">
    <cfRule type="cellIs" dxfId="4465" priority="11" operator="equal">
      <formula>"Acceptée"</formula>
    </cfRule>
    <cfRule type="cellIs" dxfId="4464" priority="10" operator="equal">
      <formula>"Refusée"</formula>
    </cfRule>
  </conditionalFormatting>
  <conditionalFormatting sqref="H115">
    <cfRule type="cellIs" dxfId="4463" priority="7" operator="equal">
      <formula>"Acceptée"</formula>
    </cfRule>
    <cfRule type="cellIs" dxfId="4462" priority="6" operator="equal">
      <formula>"Refusée"</formula>
    </cfRule>
  </conditionalFormatting>
  <conditionalFormatting sqref="H118:H120">
    <cfRule type="cellIs" dxfId="4461" priority="3" operator="equal">
      <formula>"Acceptée"</formula>
    </cfRule>
    <cfRule type="cellIs" dxfId="4460" priority="2" operator="equal">
      <formula>"Refusée"</formula>
    </cfRule>
  </conditionalFormatting>
  <conditionalFormatting sqref="H84:I89">
    <cfRule type="expression" dxfId="4459" priority="33">
      <formula>$R84="pas_proposition_omi"</formula>
    </cfRule>
  </conditionalFormatting>
  <conditionalFormatting sqref="H92:I92">
    <cfRule type="expression" dxfId="4458" priority="37">
      <formula>$R92="pas_proposition_omi"</formula>
    </cfRule>
  </conditionalFormatting>
  <conditionalFormatting sqref="H95:I96">
    <cfRule type="expression" dxfId="4457" priority="29">
      <formula>$R95="pas_proposition_omi"</formula>
    </cfRule>
  </conditionalFormatting>
  <conditionalFormatting sqref="H99:I99">
    <cfRule type="expression" dxfId="4456" priority="25">
      <formula>$R99="pas_proposition_omi"</formula>
    </cfRule>
  </conditionalFormatting>
  <conditionalFormatting sqref="H102:I103">
    <cfRule type="expression" dxfId="4455" priority="21">
      <formula>$R102="pas_proposition_omi"</formula>
    </cfRule>
  </conditionalFormatting>
  <conditionalFormatting sqref="H106:I109">
    <cfRule type="expression" dxfId="4454" priority="17">
      <formula>$R106="pas_proposition_omi"</formula>
    </cfRule>
  </conditionalFormatting>
  <conditionalFormatting sqref="H112:I112">
    <cfRule type="expression" dxfId="4453" priority="13">
      <formula>$R112="pas_proposition_omi"</formula>
    </cfRule>
  </conditionalFormatting>
  <conditionalFormatting sqref="H115:I115">
    <cfRule type="expression" dxfId="4452" priority="9">
      <formula>$R115="pas_proposition_omi"</formula>
    </cfRule>
  </conditionalFormatting>
  <conditionalFormatting sqref="H118:I120">
    <cfRule type="expression" dxfId="4451" priority="5">
      <formula>$R118="pas_proposition_omi"</formula>
    </cfRule>
  </conditionalFormatting>
  <dataValidations count="164">
    <dataValidation type="list" allowBlank="1" showInputMessage="1" showErrorMessage="1" sqref="E84:E89 E92 E95:E96 E99 E102:E103 E118:E120 E112 E115 E106:E109" xr:uid="{B94821DD-53B4-4D4E-8623-CD214654A098}">
      <formula1>INDIRECT($P84)</formula1>
    </dataValidation>
    <dataValidation type="list" allowBlank="1" showInputMessage="1" showErrorMessage="1" sqref="H92 H115 H84:H89 H95:H96 H99 H102:H103 H106:H109 H112 H118:H120" xr:uid="{46DAFEE9-25B9-49E0-8399-8DA7FE8E49C9}">
      <formula1>INDIRECT($R84)</formula1>
    </dataValidation>
    <dataValidation type="list" allowBlank="1" showInputMessage="1" showErrorMessage="1" sqref="G84:G89 G115 G92 G95:G96 G99 G102:G103 G106:G109 G112 G118:G120" xr:uid="{B7E54D1B-6A4F-4F98-8AA5-6C941DCEB5D6}">
      <formula1>INDIRECT($Q84)</formula1>
    </dataValidation>
    <dataValidation type="list" allowBlank="1" showInputMessage="1" showErrorMessage="1" sqref="D116 D110 D113:D114" xr:uid="{25D3ED95-E22A-4F61-BF7B-727E616EDCF8}">
      <formula1>$D$192:$D$195</formula1>
    </dataValidation>
    <dataValidation type="list" allowBlank="1" showInputMessage="1" sqref="E110:H110 E116:H116 E113:H114" xr:uid="{A2A1060B-065B-4E9E-BC12-CB68B7BC01E7}">
      <formula1>$D$195</formula1>
    </dataValidation>
    <dataValidation type="list" allowBlank="1" showInputMessage="1" showErrorMessage="1" sqref="H18" xr:uid="{5FD5BAB1-0B41-4AAC-8EB9-35BA7BC46190}">
      <formula1>INDIRECT($S$18)</formula1>
    </dataValidation>
    <dataValidation type="list" allowBlank="1" showInputMessage="1" showErrorMessage="1" sqref="G18" xr:uid="{80E9F9F4-E383-407E-8D09-4B0D6F8CDE92}">
      <formula1>INDIRECT($R$18)</formula1>
    </dataValidation>
    <dataValidation type="list" allowBlank="1" showInputMessage="1" showErrorMessage="1" sqref="E18" xr:uid="{859BB7E4-229E-4D67-9EC3-972FE94C2974}">
      <formula1>INDIRECT($Q$18)</formula1>
    </dataValidation>
    <dataValidation type="list" allowBlank="1" showInputMessage="1" showErrorMessage="1" sqref="D18" xr:uid="{4FA4DAAD-6B8C-49C8-8522-72B0CC6831E4}">
      <formula1>INDIRECT($P$18)</formula1>
    </dataValidation>
    <dataValidation type="list" allowBlank="1" showInputMessage="1" showErrorMessage="1" sqref="H17" xr:uid="{A145538D-1EAC-4F0B-9B33-F391753CCF2B}">
      <formula1>INDIRECT($S$17)</formula1>
    </dataValidation>
    <dataValidation type="list" allowBlank="1" showInputMessage="1" showErrorMessage="1" sqref="G17" xr:uid="{90EF59AF-B03E-4AB9-9C22-182D3A11672F}">
      <formula1>INDIRECT($R$17)</formula1>
    </dataValidation>
    <dataValidation type="list" allowBlank="1" showInputMessage="1" showErrorMessage="1" sqref="E17" xr:uid="{A3A1E05F-7C44-40DE-8DA3-B5D356AE34DA}">
      <formula1>INDIRECT($Q$17)</formula1>
    </dataValidation>
    <dataValidation type="list" allowBlank="1" showInputMessage="1" showErrorMessage="1" sqref="D17" xr:uid="{F2AA4D0D-1D7D-40D8-A139-A207B64377E6}">
      <formula1>INDIRECT($P$17)</formula1>
    </dataValidation>
    <dataValidation type="list" allowBlank="1" showInputMessage="1" showErrorMessage="1" sqref="H16" xr:uid="{39D5CE4B-F404-425C-BF5A-94F5E46A41EB}">
      <formula1>INDIRECT($S$16)</formula1>
    </dataValidation>
    <dataValidation type="list" allowBlank="1" showInputMessage="1" showErrorMessage="1" sqref="G16" xr:uid="{07D9530B-6150-43A8-9E63-1196EBFCFBAF}">
      <formula1>INDIRECT($R$16)</formula1>
    </dataValidation>
    <dataValidation type="list" allowBlank="1" showInputMessage="1" showErrorMessage="1" sqref="E16" xr:uid="{4EFA135B-C6F3-48CB-BB72-B1C241168D68}">
      <formula1>INDIRECT($Q$16)</formula1>
    </dataValidation>
    <dataValidation type="list" allowBlank="1" showInputMessage="1" showErrorMessage="1" sqref="D16" xr:uid="{4C3F416E-4886-49E5-AD1D-049033586E32}">
      <formula1>INDIRECT($P$16)</formula1>
    </dataValidation>
    <dataValidation type="list" allowBlank="1" showInputMessage="1" showErrorMessage="1" sqref="H15" xr:uid="{64C2FA52-A95B-482F-A74E-8AEA6FE0C52D}">
      <formula1>INDIRECT($S$15)</formula1>
    </dataValidation>
    <dataValidation type="list" allowBlank="1" showInputMessage="1" showErrorMessage="1" sqref="G15" xr:uid="{9A0B16F7-9F60-4A97-83D0-41846D91BB77}">
      <formula1>INDIRECT($R$15)</formula1>
    </dataValidation>
    <dataValidation type="list" allowBlank="1" showInputMessage="1" showErrorMessage="1" sqref="E15" xr:uid="{51571510-05AA-4991-8837-77481494106D}">
      <formula1>INDIRECT($Q$15)</formula1>
    </dataValidation>
    <dataValidation type="list" allowBlank="1" showInputMessage="1" showErrorMessage="1" sqref="D15" xr:uid="{C9FE0DB4-C449-4100-A647-F596631A4CB1}">
      <formula1>INDIRECT($P$15)</formula1>
    </dataValidation>
    <dataValidation type="list" allowBlank="1" showInputMessage="1" showErrorMessage="1" sqref="H14" xr:uid="{E598DD9B-2C66-4C39-921B-54A950229236}">
      <formula1>INDIRECT($S$14)</formula1>
    </dataValidation>
    <dataValidation type="list" allowBlank="1" showInputMessage="1" showErrorMessage="1" sqref="G14" xr:uid="{AA030A6F-BE1B-42EC-A698-68EDCF696B18}">
      <formula1>INDIRECT($R$14)</formula1>
    </dataValidation>
    <dataValidation type="list" allowBlank="1" showInputMessage="1" showErrorMessage="1" sqref="E14" xr:uid="{42E6E384-7555-4449-B52B-1E43271E4773}">
      <formula1>INDIRECT($Q$14)</formula1>
    </dataValidation>
    <dataValidation type="list" allowBlank="1" showInputMessage="1" showErrorMessage="1" sqref="D14" xr:uid="{275E0E10-C86D-4343-B4A6-DC61B977DB86}">
      <formula1>INDIRECT($P$14)</formula1>
    </dataValidation>
    <dataValidation type="list" allowBlank="1" showInputMessage="1" showErrorMessage="1" sqref="H74" xr:uid="{79BFD534-5D4D-4F81-8E27-A7B1422F5B1B}">
      <formula1>INDIRECT($S$74)</formula1>
    </dataValidation>
    <dataValidation type="list" allowBlank="1" showInputMessage="1" showErrorMessage="1" sqref="G74" xr:uid="{6B5003DD-9317-4043-AD4D-37FF6252B60F}">
      <formula1>INDIRECT($R$74)</formula1>
    </dataValidation>
    <dataValidation type="list" allowBlank="1" showInputMessage="1" showErrorMessage="1" sqref="E74" xr:uid="{48FC69AE-D39B-485E-9CCC-FD757EB85D62}">
      <formula1>INDIRECT($Q$74)</formula1>
    </dataValidation>
    <dataValidation type="list" allowBlank="1" showInputMessage="1" showErrorMessage="1" sqref="D74" xr:uid="{747735CE-D35F-4906-B099-A25BF9193CB3}">
      <formula1>INDIRECT($P$74)</formula1>
    </dataValidation>
    <dataValidation type="list" allowBlank="1" showInputMessage="1" showErrorMessage="1" sqref="H73" xr:uid="{C7887A34-F35C-457B-81C8-D06D82AA0F62}">
      <formula1>INDIRECT($S$73)</formula1>
    </dataValidation>
    <dataValidation type="list" allowBlank="1" showInputMessage="1" showErrorMessage="1" sqref="G73" xr:uid="{1EDF5AF8-38C6-4301-A771-7F36924F4611}">
      <formula1>INDIRECT($R$73)</formula1>
    </dataValidation>
    <dataValidation type="list" allowBlank="1" showInputMessage="1" showErrorMessage="1" sqref="E73" xr:uid="{50C9D8E8-5425-4D1B-90C1-DA741676EA56}">
      <formula1>INDIRECT($Q$73)</formula1>
    </dataValidation>
    <dataValidation type="list" allowBlank="1" showInputMessage="1" showErrorMessage="1" sqref="D73" xr:uid="{1D386460-7FA2-482B-B8D1-E6125C38D43F}">
      <formula1>INDIRECT($P$73)</formula1>
    </dataValidation>
    <dataValidation type="list" allowBlank="1" showInputMessage="1" showErrorMessage="1" sqref="H70" xr:uid="{F65C5EF0-D2BB-4C62-8964-75A0DE87A062}">
      <formula1>INDIRECT($S$70)</formula1>
    </dataValidation>
    <dataValidation type="list" allowBlank="1" showInputMessage="1" showErrorMessage="1" sqref="G70" xr:uid="{820B237A-4F5B-49F6-B046-5324D71944F9}">
      <formula1>INDIRECT($R$70)</formula1>
    </dataValidation>
    <dataValidation type="list" allowBlank="1" showInputMessage="1" showErrorMessage="1" sqref="E70" xr:uid="{F597BED6-5FD9-4934-8926-066C0B411C3E}">
      <formula1>INDIRECT($Q$70)</formula1>
    </dataValidation>
    <dataValidation type="list" allowBlank="1" showInputMessage="1" showErrorMessage="1" sqref="D70" xr:uid="{72855709-1E25-4810-8FF2-5D82F9866D9E}">
      <formula1>INDIRECT($P$70)</formula1>
    </dataValidation>
    <dataValidation type="list" allowBlank="1" showInputMessage="1" showErrorMessage="1" sqref="H67" xr:uid="{8758294A-BE64-42AD-9EA7-C45662BE7B82}">
      <formula1>INDIRECT($S$67)</formula1>
    </dataValidation>
    <dataValidation type="list" allowBlank="1" showInputMessage="1" showErrorMessage="1" sqref="G67" xr:uid="{BB8BCD04-0172-4AA6-A85B-24CAAFFDB891}">
      <formula1>INDIRECT($R$67)</formula1>
    </dataValidation>
    <dataValidation type="list" allowBlank="1" showInputMessage="1" showErrorMessage="1" sqref="E67" xr:uid="{32470B0B-1AF5-4DA6-AEA3-925CDF9C7054}">
      <formula1>INDIRECT($Q$67)</formula1>
    </dataValidation>
    <dataValidation type="list" allowBlank="1" showInputMessage="1" showErrorMessage="1" sqref="D67" xr:uid="{1D1464DB-770C-4BE9-B2F8-F7F9034B2404}">
      <formula1>INDIRECT($P$67)</formula1>
    </dataValidation>
    <dataValidation type="list" allowBlank="1" showInputMessage="1" showErrorMessage="1" sqref="H66" xr:uid="{DE9AF1C5-F53C-4362-8D5F-FA7A6B253D1E}">
      <formula1>INDIRECT($S$66)</formula1>
    </dataValidation>
    <dataValidation type="list" allowBlank="1" showInputMessage="1" showErrorMessage="1" sqref="G66" xr:uid="{7A8714FE-B272-4FA4-BBE6-77BB64F7AED1}">
      <formula1>INDIRECT($R$66)</formula1>
    </dataValidation>
    <dataValidation type="list" allowBlank="1" showInputMessage="1" showErrorMessage="1" sqref="E66" xr:uid="{B677CBEA-3E03-452F-A38C-96D6D7F4FDAF}">
      <formula1>INDIRECT($Q$66)</formula1>
    </dataValidation>
    <dataValidation type="list" allowBlank="1" showInputMessage="1" showErrorMessage="1" sqref="D66" xr:uid="{C1AACF9C-9BBE-4239-B407-A21CC6DDA11A}">
      <formula1>INDIRECT($P$66)</formula1>
    </dataValidation>
    <dataValidation type="list" allowBlank="1" showInputMessage="1" showErrorMessage="1" sqref="H65" xr:uid="{FD187AA3-040C-49CA-9109-9E22FFECAEB5}">
      <formula1>INDIRECT($S$65)</formula1>
    </dataValidation>
    <dataValidation type="list" allowBlank="1" showInputMessage="1" showErrorMessage="1" sqref="G65" xr:uid="{4D556076-F5FE-42FA-93DB-D434DB79F468}">
      <formula1>INDIRECT($R$65)</formula1>
    </dataValidation>
    <dataValidation type="list" allowBlank="1" showInputMessage="1" showErrorMessage="1" sqref="E65" xr:uid="{0C59802B-D8D5-4A1D-8E2F-A952D1F1C77C}">
      <formula1>INDIRECT($Q$65)</formula1>
    </dataValidation>
    <dataValidation type="list" allowBlank="1" showInputMessage="1" showErrorMessage="1" sqref="D65" xr:uid="{5F0A4871-07A9-4ADC-B6EF-1E2327539412}">
      <formula1>INDIRECT($P$65)</formula1>
    </dataValidation>
    <dataValidation type="list" allowBlank="1" showInputMessage="1" showErrorMessage="1" sqref="H61" xr:uid="{548BF05D-A38E-4DC3-801F-814A03B04A1A}">
      <formula1>INDIRECT($S$61)</formula1>
    </dataValidation>
    <dataValidation type="list" allowBlank="1" showInputMessage="1" showErrorMessage="1" sqref="G61" xr:uid="{5DD5F518-8F7C-425D-BB62-ECB4370BD92F}">
      <formula1>INDIRECT($R$61)</formula1>
    </dataValidation>
    <dataValidation type="list" allowBlank="1" showInputMessage="1" showErrorMessage="1" sqref="E61" xr:uid="{28E25A65-F132-474D-86AA-614F4FDABAFC}">
      <formula1>INDIRECT($Q$61)</formula1>
    </dataValidation>
    <dataValidation type="list" allowBlank="1" showInputMessage="1" showErrorMessage="1" sqref="D61" xr:uid="{311AE27F-2439-4D1D-9F13-F6D8599015A3}">
      <formula1>INDIRECT($P$61)</formula1>
    </dataValidation>
    <dataValidation type="list" allowBlank="1" showInputMessage="1" showErrorMessage="1" sqref="H60" xr:uid="{44F49271-8A00-484D-A713-3A4FD3B87176}">
      <formula1>INDIRECT($S$60)</formula1>
    </dataValidation>
    <dataValidation type="list" allowBlank="1" showInputMessage="1" showErrorMessage="1" sqref="G60" xr:uid="{58B105AF-9D18-41DF-ACC5-13AFE5C00533}">
      <formula1>INDIRECT($R$60)</formula1>
    </dataValidation>
    <dataValidation type="list" allowBlank="1" showInputMessage="1" showErrorMessage="1" sqref="E60" xr:uid="{8DC5D8C8-7E6A-49EA-9D0C-2FF737D43079}">
      <formula1>INDIRECT($Q$60)</formula1>
    </dataValidation>
    <dataValidation type="list" allowBlank="1" showInputMessage="1" showErrorMessage="1" sqref="D60" xr:uid="{272C7D3C-D2CF-4928-BA31-A40D16B17704}">
      <formula1>INDIRECT($P$60)</formula1>
    </dataValidation>
    <dataValidation type="list" allowBlank="1" showInputMessage="1" showErrorMessage="1" sqref="H57" xr:uid="{249C0C98-F546-49FB-9845-2E62E8262DE0}">
      <formula1>INDIRECT($S$57)</formula1>
    </dataValidation>
    <dataValidation type="list" allowBlank="1" showInputMessage="1" showErrorMessage="1" sqref="G57" xr:uid="{36D63E98-362E-4C41-9D5B-9BFB806D9099}">
      <formula1>INDIRECT($R$57)</formula1>
    </dataValidation>
    <dataValidation type="list" allowBlank="1" showInputMessage="1" showErrorMessage="1" sqref="E57" xr:uid="{15AB1266-941B-41E7-A91D-DAC679DC60B0}">
      <formula1>INDIRECT($Q$57)</formula1>
    </dataValidation>
    <dataValidation type="list" allowBlank="1" showInputMessage="1" showErrorMessage="1" sqref="D57" xr:uid="{A4AD3544-8B2B-48F0-A9A7-24F586A61252}">
      <formula1>INDIRECT($P$57)</formula1>
    </dataValidation>
    <dataValidation type="list" allowBlank="1" showInputMessage="1" showErrorMessage="1" sqref="H56" xr:uid="{85046B2E-4128-497F-93E8-BC5457CB6B96}">
      <formula1>INDIRECT($S$56)</formula1>
    </dataValidation>
    <dataValidation type="list" allowBlank="1" showInputMessage="1" showErrorMessage="1" sqref="G56" xr:uid="{576B270B-0394-4BBD-B866-062A44A1B778}">
      <formula1>INDIRECT($R$56)</formula1>
    </dataValidation>
    <dataValidation type="list" allowBlank="1" showInputMessage="1" showErrorMessage="1" sqref="E56" xr:uid="{5DB517B5-B353-4C57-A6D9-6814B3282889}">
      <formula1>INDIRECT($Q$56)</formula1>
    </dataValidation>
    <dataValidation type="list" allowBlank="1" showInputMessage="1" showErrorMessage="1" sqref="D56" xr:uid="{BD68AF08-03AA-4AED-AF0A-6C55811C2991}">
      <formula1>INDIRECT($P$56)</formula1>
    </dataValidation>
    <dataValidation type="list" allowBlank="1" showInputMessage="1" showErrorMessage="1" sqref="H53" xr:uid="{7541922E-E9EE-4973-A028-8808FB6F0DC2}">
      <formula1>INDIRECT($S$53)</formula1>
    </dataValidation>
    <dataValidation type="list" allowBlank="1" showInputMessage="1" showErrorMessage="1" sqref="G53" xr:uid="{77D051BF-76CE-4E32-8FA5-694232900C5B}">
      <formula1>INDIRECT($R$53)</formula1>
    </dataValidation>
    <dataValidation type="list" allowBlank="1" showInputMessage="1" showErrorMessage="1" sqref="E53" xr:uid="{C461B462-A7D8-4E99-AD3B-271FB24BA74C}">
      <formula1>INDIRECT($Q$53)</formula1>
    </dataValidation>
    <dataValidation type="list" allowBlank="1" showInputMessage="1" showErrorMessage="1" sqref="D53" xr:uid="{2F4A0615-4E74-4ED2-9194-39EE86772438}">
      <formula1>INDIRECT($P$53)</formula1>
    </dataValidation>
    <dataValidation type="list" allowBlank="1" showInputMessage="1" showErrorMessage="1" sqref="H52" xr:uid="{A1C2B6DA-1704-40D3-A890-F479EE4F45F2}">
      <formula1>INDIRECT($S$52)</formula1>
    </dataValidation>
    <dataValidation type="list" allowBlank="1" showInputMessage="1" showErrorMessage="1" sqref="G52" xr:uid="{680C00ED-AF02-496F-AACC-43A9C390DF1C}">
      <formula1>INDIRECT($R$52)</formula1>
    </dataValidation>
    <dataValidation type="list" allowBlank="1" showInputMessage="1" showErrorMessage="1" sqref="E52" xr:uid="{59735D61-F83C-4826-91B3-DA9BB3B16379}">
      <formula1>INDIRECT($Q$52)</formula1>
    </dataValidation>
    <dataValidation type="list" allowBlank="1" showInputMessage="1" showErrorMessage="1" sqref="D52" xr:uid="{2456F6B6-3651-4421-9C82-119E9B597ED6}">
      <formula1>INDIRECT($P$52)</formula1>
    </dataValidation>
    <dataValidation type="list" allowBlank="1" showInputMessage="1" showErrorMessage="1" sqref="H49" xr:uid="{60B91654-A50F-431E-A166-BA5996394CBA}">
      <formula1>INDIRECT($S$49)</formula1>
    </dataValidation>
    <dataValidation type="list" allowBlank="1" showInputMessage="1" showErrorMessage="1" sqref="G49" xr:uid="{FC3F6BC6-AC22-43FD-87C8-185B5DD221C2}">
      <formula1>INDIRECT($R$49)</formula1>
    </dataValidation>
    <dataValidation type="list" allowBlank="1" showInputMessage="1" showErrorMessage="1" sqref="E49" xr:uid="{934810AB-CEC8-4417-A976-4D25B893759C}">
      <formula1>INDIRECT($Q$49)</formula1>
    </dataValidation>
    <dataValidation type="list" allowBlank="1" showInputMessage="1" showErrorMessage="1" sqref="D49" xr:uid="{C95FA584-A5C8-4F14-9B55-D318FCC27E35}">
      <formula1>INDIRECT($P$49)</formula1>
    </dataValidation>
    <dataValidation type="list" allowBlank="1" showInputMessage="1" showErrorMessage="1" sqref="H48" xr:uid="{E8398B74-121F-4223-ABEF-DB6897436BB2}">
      <formula1>INDIRECT($S$48)</formula1>
    </dataValidation>
    <dataValidation type="list" allowBlank="1" showInputMessage="1" showErrorMessage="1" sqref="G48" xr:uid="{499E64E0-12F8-4078-A545-D53DBBA92CA6}">
      <formula1>INDIRECT($R$48)</formula1>
    </dataValidation>
    <dataValidation type="list" allowBlank="1" showInputMessage="1" showErrorMessage="1" sqref="E48" xr:uid="{99905BDB-6941-4A69-A853-76955ED7056E}">
      <formula1>INDIRECT($Q$48)</formula1>
    </dataValidation>
    <dataValidation type="list" allowBlank="1" showInputMessage="1" showErrorMessage="1" sqref="D48" xr:uid="{D75A8532-669D-4190-A52B-39E0F41F85E0}">
      <formula1>INDIRECT($P$48)</formula1>
    </dataValidation>
    <dataValidation type="list" allowBlank="1" showInputMessage="1" showErrorMessage="1" sqref="H47" xr:uid="{14B89637-EEF1-4DAA-9B58-D689103BAA6D}">
      <formula1>INDIRECT($S$47)</formula1>
    </dataValidation>
    <dataValidation type="list" allowBlank="1" showInputMessage="1" showErrorMessage="1" sqref="G47" xr:uid="{BE125A89-572F-46D6-B47F-16D4A8E59B2C}">
      <formula1>INDIRECT($R$47)</formula1>
    </dataValidation>
    <dataValidation type="list" allowBlank="1" showInputMessage="1" showErrorMessage="1" sqref="E47" xr:uid="{8AB4E0D8-D3EB-451C-A4EA-1491FB46634B}">
      <formula1>INDIRECT($Q$47)</formula1>
    </dataValidation>
    <dataValidation type="list" allowBlank="1" showInputMessage="1" showErrorMessage="1" sqref="D47" xr:uid="{C2864CAF-B10F-4EC2-AA2D-2CE780EDF11C}">
      <formula1>INDIRECT($P$47)</formula1>
    </dataValidation>
    <dataValidation type="list" allowBlank="1" showInputMessage="1" showErrorMessage="1" sqref="H44" xr:uid="{1C09BD3B-8F89-4DC2-AA7F-091011F3DC78}">
      <formula1>INDIRECT($S$44)</formula1>
    </dataValidation>
    <dataValidation type="list" allowBlank="1" showInputMessage="1" showErrorMessage="1" sqref="G44" xr:uid="{C11EFFE4-313D-40F7-BEE8-B2ACB3D7690C}">
      <formula1>INDIRECT($R$44)</formula1>
    </dataValidation>
    <dataValidation type="list" allowBlank="1" showInputMessage="1" showErrorMessage="1" sqref="E44" xr:uid="{8E3D1ACB-A08F-4165-8457-EEF9E24BEF39}">
      <formula1>INDIRECT($Q$44)</formula1>
    </dataValidation>
    <dataValidation type="list" allowBlank="1" showInputMessage="1" showErrorMessage="1" sqref="D44" xr:uid="{7964A4F7-FD7D-4C14-88CC-6576B6BE9A14}">
      <formula1>INDIRECT($P$44)</formula1>
    </dataValidation>
    <dataValidation type="list" allowBlank="1" showInputMessage="1" showErrorMessage="1" sqref="H43" xr:uid="{DBA638AE-A031-441F-A00F-365E2702D8E3}">
      <formula1>INDIRECT($S$43)</formula1>
    </dataValidation>
    <dataValidation type="list" allowBlank="1" showInputMessage="1" showErrorMessage="1" sqref="G43" xr:uid="{88B9F721-154C-444E-AC7A-906DF532557F}">
      <formula1>INDIRECT($R$43)</formula1>
    </dataValidation>
    <dataValidation type="list" allowBlank="1" showInputMessage="1" showErrorMessage="1" sqref="E43" xr:uid="{7EDA8623-B26B-486C-BE25-D281C062CA2B}">
      <formula1>INDIRECT($Q$43)</formula1>
    </dataValidation>
    <dataValidation type="list" allowBlank="1" showInputMessage="1" showErrorMessage="1" sqref="D43" xr:uid="{C996B057-56BA-49CE-BE29-A7AE6723D237}">
      <formula1>INDIRECT($P$43)</formula1>
    </dataValidation>
    <dataValidation type="list" allowBlank="1" showInputMessage="1" showErrorMessage="1" sqref="H40" xr:uid="{2AA671E4-B34F-4293-AE0A-94A0C18AB341}">
      <formula1>INDIRECT($S$40)</formula1>
    </dataValidation>
    <dataValidation type="list" allowBlank="1" showInputMessage="1" showErrorMessage="1" sqref="G40" xr:uid="{DA9A914F-5432-4057-9105-97AB8432AB4D}">
      <formula1>INDIRECT($R$40)</formula1>
    </dataValidation>
    <dataValidation type="list" allowBlank="1" showInputMessage="1" showErrorMessage="1" sqref="E40" xr:uid="{BF9BAAF8-A29C-41B4-A972-32E7C444D922}">
      <formula1>INDIRECT($Q$40)</formula1>
    </dataValidation>
    <dataValidation type="list" allowBlank="1" showInputMessage="1" showErrorMessage="1" sqref="D40" xr:uid="{E718A6BB-91B8-415B-B1D6-C8063EB187E0}">
      <formula1>INDIRECT($P$40)</formula1>
    </dataValidation>
    <dataValidation type="list" allowBlank="1" showInputMessage="1" showErrorMessage="1" sqref="H39" xr:uid="{AC54F260-4345-4A9B-942A-57C55A490832}">
      <formula1>INDIRECT($S$39)</formula1>
    </dataValidation>
    <dataValidation type="list" allowBlank="1" showInputMessage="1" showErrorMessage="1" sqref="G39" xr:uid="{B8167F22-F1E1-4857-81FE-C6C00A909C9F}">
      <formula1>INDIRECT($R$39)</formula1>
    </dataValidation>
    <dataValidation type="list" allowBlank="1" showInputMessage="1" showErrorMessage="1" sqref="E39" xr:uid="{BFA09B0C-69B7-466F-8BFA-CF15B56C66C7}">
      <formula1>INDIRECT($Q$39)</formula1>
    </dataValidation>
    <dataValidation type="list" allowBlank="1" showInputMessage="1" showErrorMessage="1" sqref="D39" xr:uid="{CA736324-837C-4177-A083-5B377C439145}">
      <formula1>INDIRECT($P$39)</formula1>
    </dataValidation>
    <dataValidation type="list" allowBlank="1" showInputMessage="1" showErrorMessage="1" sqref="H38" xr:uid="{979C6C3D-671C-40A1-9342-562AC34D278B}">
      <formula1>INDIRECT($S$38)</formula1>
    </dataValidation>
    <dataValidation type="list" allowBlank="1" showInputMessage="1" showErrorMessage="1" sqref="G38" xr:uid="{0A627D2A-CF35-42D2-8F53-4B4FB173FB95}">
      <formula1>INDIRECT($R$38)</formula1>
    </dataValidation>
    <dataValidation type="list" allowBlank="1" showInputMessage="1" showErrorMessage="1" sqref="E38" xr:uid="{64743F33-9DB6-4020-8236-D39111D945A0}">
      <formula1>INDIRECT($Q$38)</formula1>
    </dataValidation>
    <dataValidation type="list" allowBlank="1" showInputMessage="1" showErrorMessage="1" sqref="D38" xr:uid="{94195550-2DAE-4FEA-B2A2-3684902E5239}">
      <formula1>INDIRECT($P$38)</formula1>
    </dataValidation>
    <dataValidation type="list" allowBlank="1" showInputMessage="1" showErrorMessage="1" sqref="H35" xr:uid="{5D894DC2-B745-446B-AB20-2EC03049F52F}">
      <formula1>INDIRECT($S$35)</formula1>
    </dataValidation>
    <dataValidation type="list" allowBlank="1" showInputMessage="1" showErrorMessage="1" sqref="G35" xr:uid="{E954B0D2-CB9D-4C91-80E0-33D157BE91A1}">
      <formula1>INDIRECT($R$35)</formula1>
    </dataValidation>
    <dataValidation type="list" allowBlank="1" showInputMessage="1" showErrorMessage="1" sqref="E35" xr:uid="{77B2E44E-6402-4D67-804A-A0A9BE261E94}">
      <formula1>INDIRECT($Q$35)</formula1>
    </dataValidation>
    <dataValidation type="list" allowBlank="1" showInputMessage="1" showErrorMessage="1" sqref="D35" xr:uid="{6C399050-D584-4FAB-ABF4-E0E82C5A64CC}">
      <formula1>INDIRECT($P$35)</formula1>
    </dataValidation>
    <dataValidation type="list" allowBlank="1" showInputMessage="1" showErrorMessage="1" sqref="H34" xr:uid="{C2CFB9C7-4B1B-4CC5-B0DF-85308C904D71}">
      <formula1>INDIRECT($S$34)</formula1>
    </dataValidation>
    <dataValidation type="list" allowBlank="1" showInputMessage="1" showErrorMessage="1" sqref="G34" xr:uid="{6BF71913-79FD-40E9-9BBF-01A39962108D}">
      <formula1>INDIRECT($R$34)</formula1>
    </dataValidation>
    <dataValidation type="list" allowBlank="1" showInputMessage="1" showErrorMessage="1" sqref="E34" xr:uid="{0D5D0028-EB58-4470-8AF5-A14F3993F767}">
      <formula1>INDIRECT($Q$34)</formula1>
    </dataValidation>
    <dataValidation type="list" allowBlank="1" showInputMessage="1" showErrorMessage="1" sqref="D34" xr:uid="{B52CCE08-DF40-47C0-B8CD-F7CF00A49FEA}">
      <formula1>INDIRECT($P$34)</formula1>
    </dataValidation>
    <dataValidation type="list" allowBlank="1" showInputMessage="1" showErrorMessage="1" sqref="H33" xr:uid="{85FD120F-8AAB-4D69-9A05-0E0253D90DCA}">
      <formula1>INDIRECT($S$33)</formula1>
    </dataValidation>
    <dataValidation type="list" allowBlank="1" showInputMessage="1" showErrorMessage="1" sqref="G33" xr:uid="{87F26E40-E93A-4768-9CD2-BB3CF9DF9D4B}">
      <formula1>INDIRECT($R$33)</formula1>
    </dataValidation>
    <dataValidation type="list" allowBlank="1" showInputMessage="1" showErrorMessage="1" sqref="E33" xr:uid="{B94737F6-2ADB-45B5-95BF-D5DF99578D89}">
      <formula1>INDIRECT($Q$33)</formula1>
    </dataValidation>
    <dataValidation type="list" allowBlank="1" showInputMessage="1" showErrorMessage="1" sqref="D33" xr:uid="{227A0831-BD73-4313-89F5-AC78CF396B18}">
      <formula1>INDIRECT($P$33)</formula1>
    </dataValidation>
    <dataValidation type="list" allowBlank="1" showInputMessage="1" showErrorMessage="1" sqref="H32" xr:uid="{880695C0-8E7D-4BA2-A0EA-AF9981BBBBA3}">
      <formula1>INDIRECT($S$32)</formula1>
    </dataValidation>
    <dataValidation type="list" allowBlank="1" showInputMessage="1" showErrorMessage="1" sqref="G32" xr:uid="{046099D9-5EDA-4E51-8122-BA7338604D01}">
      <formula1>INDIRECT($R$32)</formula1>
    </dataValidation>
    <dataValidation type="list" allowBlank="1" showInputMessage="1" showErrorMessage="1" sqref="E32" xr:uid="{EF5AC841-EF06-4185-8D6C-1888D0D0E695}">
      <formula1>INDIRECT($Q$32)</formula1>
    </dataValidation>
    <dataValidation type="list" allowBlank="1" showInputMessage="1" showErrorMessage="1" sqref="D32" xr:uid="{FEF905FA-4E60-4F7E-8FE6-073B7F5078F2}">
      <formula1>INDIRECT($P$32)</formula1>
    </dataValidation>
    <dataValidation type="list" allowBlank="1" showInputMessage="1" showErrorMessage="1" sqref="H31" xr:uid="{66AD52C4-E633-402C-8CE4-F427DB0B3D5A}">
      <formula1>INDIRECT($S$31)</formula1>
    </dataValidation>
    <dataValidation type="list" allowBlank="1" showInputMessage="1" showErrorMessage="1" sqref="G31" xr:uid="{6309306B-7ED3-4073-870A-7BF07617E89F}">
      <formula1>INDIRECT($R$31)</formula1>
    </dataValidation>
    <dataValidation type="list" allowBlank="1" showInputMessage="1" showErrorMessage="1" sqref="E31" xr:uid="{67EAF34E-883B-4BC1-959D-964D38D7A440}">
      <formula1>INDIRECT($Q$31)</formula1>
    </dataValidation>
    <dataValidation type="list" allowBlank="1" showInputMessage="1" showErrorMessage="1" sqref="D31" xr:uid="{02D2A5EF-7F1A-494B-A53C-04DF057AD9CF}">
      <formula1>INDIRECT($P$31)</formula1>
    </dataValidation>
    <dataValidation type="list" allowBlank="1" showInputMessage="1" showErrorMessage="1" sqref="H30" xr:uid="{5F06F68F-E7F1-422B-A0EA-265CDD1CB90A}">
      <formula1>INDIRECT($S$30)</formula1>
    </dataValidation>
    <dataValidation type="list" allowBlank="1" showInputMessage="1" showErrorMessage="1" sqref="G30" xr:uid="{60A333E6-839E-4BE9-9C56-2BD90C9BA419}">
      <formula1>INDIRECT($R$30)</formula1>
    </dataValidation>
    <dataValidation type="list" allowBlank="1" showInputMessage="1" showErrorMessage="1" sqref="E30" xr:uid="{6764F726-B5D4-4F72-841E-8E6912ABF451}">
      <formula1>INDIRECT($Q$30)</formula1>
    </dataValidation>
    <dataValidation type="list" allowBlank="1" showInputMessage="1" showErrorMessage="1" sqref="D30" xr:uid="{447448F4-4B03-4155-9A19-CD3EE4113BA2}">
      <formula1>INDIRECT($P$30)</formula1>
    </dataValidation>
    <dataValidation type="list" allowBlank="1" showInputMessage="1" showErrorMessage="1" sqref="H29" xr:uid="{3EF026B5-A9B5-46A9-9E60-3510F36DE2DD}">
      <formula1>INDIRECT($S$29)</formula1>
    </dataValidation>
    <dataValidation type="list" allowBlank="1" showInputMessage="1" showErrorMessage="1" sqref="G29" xr:uid="{58CF2F6E-0E38-4193-BB43-1B17201D5585}">
      <formula1>INDIRECT($R$29)</formula1>
    </dataValidation>
    <dataValidation type="list" allowBlank="1" showInputMessage="1" showErrorMessage="1" sqref="E29" xr:uid="{91327E46-D04E-4758-8CAE-8A50E5572C6C}">
      <formula1>INDIRECT($Q$29)</formula1>
    </dataValidation>
    <dataValidation type="list" allowBlank="1" showInputMessage="1" showErrorMessage="1" sqref="D29" xr:uid="{26E4B6A3-5076-47F1-8E69-B2B88D6A2286}">
      <formula1>INDIRECT($P$29)</formula1>
    </dataValidation>
    <dataValidation type="list" allowBlank="1" showInputMessage="1" showErrorMessage="1" sqref="H26" xr:uid="{5F7E7F80-1D69-4AAB-872C-706522914D8C}">
      <formula1>INDIRECT($S$26)</formula1>
    </dataValidation>
    <dataValidation type="list" allowBlank="1" showInputMessage="1" showErrorMessage="1" sqref="G26" xr:uid="{DD2C142C-6CC3-43E7-A277-91C20E6C0AF1}">
      <formula1>INDIRECT($R$26)</formula1>
    </dataValidation>
    <dataValidation type="list" allowBlank="1" showInputMessage="1" showErrorMessage="1" sqref="E26" xr:uid="{800FC268-FF8C-447E-A68E-BC0703D94E1C}">
      <formula1>INDIRECT($Q$26)</formula1>
    </dataValidation>
    <dataValidation type="list" allowBlank="1" showInputMessage="1" showErrorMessage="1" sqref="D26" xr:uid="{A9ABFC2F-97D0-435F-B02C-6627400F406A}">
      <formula1>INDIRECT($P$26)</formula1>
    </dataValidation>
    <dataValidation type="list" allowBlank="1" showInputMessage="1" showErrorMessage="1" sqref="H25" xr:uid="{4A89058B-D41F-4EF8-B20E-7EC0CF5642F7}">
      <formula1>INDIRECT($S$25)</formula1>
    </dataValidation>
    <dataValidation type="list" allowBlank="1" showInputMessage="1" showErrorMessage="1" sqref="G25" xr:uid="{D1FFA91F-9EEF-4068-A688-228239FCA5A4}">
      <formula1>INDIRECT($R$25)</formula1>
    </dataValidation>
    <dataValidation type="list" allowBlank="1" showInputMessage="1" showErrorMessage="1" sqref="E25" xr:uid="{1D7FA597-0620-4237-A713-A5D1AD81D3E0}">
      <formula1>INDIRECT($Q$25)</formula1>
    </dataValidation>
    <dataValidation type="list" allowBlank="1" showInputMessage="1" showErrorMessage="1" sqref="D25" xr:uid="{63ADAEC6-2E35-46D0-A90F-E75A03CC1198}">
      <formula1>INDIRECT($P$25)</formula1>
    </dataValidation>
    <dataValidation type="list" allowBlank="1" showInputMessage="1" showErrorMessage="1" sqref="H24" xr:uid="{FC2F82B9-915A-42A1-9999-5264ED91F5FC}">
      <formula1>INDIRECT($S$24)</formula1>
    </dataValidation>
    <dataValidation type="list" allowBlank="1" showInputMessage="1" showErrorMessage="1" sqref="G24" xr:uid="{33E2F904-26EC-4612-8AD0-17CB5A907E49}">
      <formula1>INDIRECT($R$24)</formula1>
    </dataValidation>
    <dataValidation type="list" allowBlank="1" showInputMessage="1" showErrorMessage="1" sqref="E24" xr:uid="{6EBFDE82-E1A4-4881-9834-6EC30BBDCCD4}">
      <formula1>INDIRECT($Q$24)</formula1>
    </dataValidation>
    <dataValidation type="list" allowBlank="1" showInputMessage="1" showErrorMessage="1" sqref="D24" xr:uid="{9B362CCC-6ED0-407B-AB58-F4D26D47B404}">
      <formula1>INDIRECT($P$24)</formula1>
    </dataValidation>
    <dataValidation type="list" allowBlank="1" showInputMessage="1" showErrorMessage="1" sqref="H23" xr:uid="{9BB105C9-78FF-42E3-B0B0-0106EFC5B41A}">
      <formula1>INDIRECT($S$23)</formula1>
    </dataValidation>
    <dataValidation type="list" allowBlank="1" showInputMessage="1" showErrorMessage="1" sqref="G23" xr:uid="{63578D07-45D4-4788-9F31-BF6441B2041A}">
      <formula1>INDIRECT($R$23)</formula1>
    </dataValidation>
    <dataValidation type="list" allowBlank="1" showInputMessage="1" showErrorMessage="1" sqref="E23" xr:uid="{07D802BB-A6BA-4434-A25C-BFAF94DDB0EE}">
      <formula1>INDIRECT($Q$23)</formula1>
    </dataValidation>
    <dataValidation type="list" allowBlank="1" showInputMessage="1" showErrorMessage="1" sqref="D23" xr:uid="{AA16AD5A-9B01-4117-8B75-602558EDACED}">
      <formula1>INDIRECT($P$23)</formula1>
    </dataValidation>
    <dataValidation type="list" allowBlank="1" showInputMessage="1" showErrorMessage="1" sqref="H22" xr:uid="{A196889F-1C0E-430D-B13D-EAD6C88DF67C}">
      <formula1>INDIRECT($S$22)</formula1>
    </dataValidation>
    <dataValidation type="list" allowBlank="1" showInputMessage="1" showErrorMessage="1" sqref="G22" xr:uid="{3AEB8B4D-4888-475F-8F91-157FB8C89C2D}">
      <formula1>INDIRECT($R$22)</formula1>
    </dataValidation>
    <dataValidation type="list" allowBlank="1" showInputMessage="1" showErrorMessage="1" sqref="E22" xr:uid="{596B8EAB-BCC7-41B4-B4E0-06F433889BF5}">
      <formula1>INDIRECT($Q$22)</formula1>
    </dataValidation>
    <dataValidation type="list" allowBlank="1" showInputMessage="1" showErrorMessage="1" sqref="D22" xr:uid="{2BAC72A1-04A7-489B-BADE-F41282A48385}">
      <formula1>INDIRECT($P$22)</formula1>
    </dataValidation>
    <dataValidation type="list" allowBlank="1" showInputMessage="1" showErrorMessage="1" sqref="H21" xr:uid="{B088033D-002F-4928-92EF-B3FC6FBF914D}">
      <formula1>INDIRECT($S$21)</formula1>
    </dataValidation>
    <dataValidation type="list" allowBlank="1" showInputMessage="1" showErrorMessage="1" sqref="G21" xr:uid="{A3C3F3C0-FA84-46AD-BDBF-0FA8312223E9}">
      <formula1>INDIRECT($R$21)</formula1>
    </dataValidation>
    <dataValidation type="list" allowBlank="1" showInputMessage="1" showErrorMessage="1" sqref="E21" xr:uid="{6C223DF6-159E-4323-8895-BD0822CA9528}">
      <formula1>INDIRECT($Q$21)</formula1>
    </dataValidation>
    <dataValidation type="list" allowBlank="1" showInputMessage="1" showErrorMessage="1" sqref="D21" xr:uid="{B9019AB4-2FAB-4218-80F1-44470FD3DABA}">
      <formula1>INDIRECT($P$21)</formula1>
    </dataValidation>
    <dataValidation type="textLength" allowBlank="1" showInputMessage="1" showErrorMessage="1" sqref="G5" xr:uid="{54E32610-E61F-468B-94A0-2760FD2831D1}">
      <formula1>0</formula1>
      <formula2>0</formula2>
    </dataValidation>
    <dataValidation type="whole" allowBlank="1" showInputMessage="1" showErrorMessage="1" errorTitle="Chiffre uniquement" error="Saisir une valeur en chiffre/nombre (pas de texte)" sqref="G4 G6" xr:uid="{6A9E9F46-9026-4B4D-B08B-1A91A4CEEFA2}">
      <formula1>0</formula1>
      <formula2>100</formula2>
    </dataValidation>
    <dataValidation type="list" allowBlank="1" showInputMessage="1" showErrorMessage="1" sqref="H13" xr:uid="{E11A26D5-9DD2-4EB2-85A6-35ACF293AFF2}">
      <formula1>INDIRECT($S$13)</formula1>
    </dataValidation>
    <dataValidation type="list" allowBlank="1" showInputMessage="1" showErrorMessage="1" sqref="G13" xr:uid="{D2088300-79FE-4908-B9EA-1FF48514280A}">
      <formula1>INDIRECT($R$13)</formula1>
    </dataValidation>
    <dataValidation type="list" allowBlank="1" showInputMessage="1" showErrorMessage="1" sqref="E13" xr:uid="{3DBA703C-59C1-48F8-B8F8-D101C7787127}">
      <formula1>INDIRECT($Q$13)</formula1>
    </dataValidation>
    <dataValidation type="list" allowBlank="1" showInputMessage="1" showErrorMessage="1" sqref="D13" xr:uid="{55240FC1-1A7F-4DF3-8E74-16EAAE9EBE1B}">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21495A3A-D7EF-4A4E-BF91-62EA8A5A1298}">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A059C0E6-AE85-49AB-B268-F9B5C45D0AAC}">
          <x14:formula1>
            <xm:f>'Menu conditionnel'!$A$14:$A$17</xm:f>
          </x14:formula1>
          <xm:sqref>D84:D89 D92 D95:D96 D99 D102:D103 D106:D109 D112 D115 D118:D120</xm:sqref>
        </x14:dataValidation>
        <x14:dataValidation type="list" allowBlank="1" showInputMessage="1" showErrorMessage="1" xr:uid="{9DBB3C19-E504-474A-B02D-185DE077F48C}">
          <x14:formula1>
            <xm:f>'Menu déroulant'!$E$2:$E$11</xm:f>
          </x14:formula1>
          <xm:sqref>C4</xm:sqref>
        </x14:dataValidation>
        <x14:dataValidation type="list" allowBlank="1" showInputMessage="1" showErrorMessage="1" xr:uid="{3930AE38-74EB-4094-A9B8-3E800DABE64E}">
          <x14:formula1>
            <xm:f>'Menu déroulant'!$D$2:$D$3</xm:f>
          </x14:formula1>
          <xm:sqref>C6</xm:sqref>
        </x14:dataValidation>
        <x14:dataValidation type="list" allowBlank="1" showInputMessage="1" showErrorMessage="1" xr:uid="{8E9FFBDD-2D36-43B7-93B5-3721D88D6638}">
          <x14:formula1>
            <xm:f>'Menu déroulant'!$F$2:$F$5</xm:f>
          </x14:formula1>
          <xm:sqref>C60:C61 C56:C57 C43:C44 C21:C26 C29:C35 C47:C49 C52:C53 C65:C67 C70 C38:C40 C13:C18 C73:C74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C7AC3-3109-44D2-99A1-DB31F2475367}">
  <dimension ref="A1:I17"/>
  <sheetViews>
    <sheetView workbookViewId="0">
      <selection activeCell="J17" sqref="J17"/>
    </sheetView>
  </sheetViews>
  <sheetFormatPr baseColWidth="10" defaultRowHeight="15"/>
  <cols>
    <col min="2" max="2" width="13.140625" customWidth="1"/>
    <col min="3" max="3" width="11.5703125" bestFit="1" customWidth="1"/>
    <col min="4" max="4" width="19.42578125" bestFit="1" customWidth="1"/>
    <col min="5" max="5" width="15.7109375" customWidth="1"/>
    <col min="6" max="6" width="17.5703125" customWidth="1"/>
    <col min="7" max="7" width="22.5703125" customWidth="1"/>
    <col min="8" max="8" width="16.5703125" customWidth="1"/>
    <col min="9" max="9" width="23.28515625" customWidth="1"/>
  </cols>
  <sheetData>
    <row r="1" spans="1:9">
      <c r="B1" s="502" t="s">
        <v>24</v>
      </c>
      <c r="C1" s="502"/>
      <c r="D1" s="502" t="s">
        <v>25</v>
      </c>
      <c r="E1" s="502"/>
      <c r="F1" s="503" t="s">
        <v>27</v>
      </c>
      <c r="G1" s="503"/>
      <c r="H1" s="503" t="s">
        <v>28</v>
      </c>
      <c r="I1" s="503"/>
    </row>
    <row r="2" spans="1:9">
      <c r="B2" s="93" t="s">
        <v>297</v>
      </c>
      <c r="C2" s="93" t="s">
        <v>298</v>
      </c>
      <c r="D2" s="93" t="s">
        <v>299</v>
      </c>
      <c r="E2" s="93" t="s">
        <v>300</v>
      </c>
      <c r="F2" s="93" t="s">
        <v>303</v>
      </c>
      <c r="G2" s="93" t="s">
        <v>304</v>
      </c>
      <c r="H2" s="94" t="s">
        <v>306</v>
      </c>
      <c r="I2" s="94" t="s">
        <v>305</v>
      </c>
    </row>
    <row r="3" spans="1:9">
      <c r="B3" s="95" t="s">
        <v>301</v>
      </c>
      <c r="C3" s="63" t="s">
        <v>415</v>
      </c>
      <c r="D3" s="96" t="s">
        <v>260</v>
      </c>
      <c r="E3" s="97" t="s">
        <v>415</v>
      </c>
      <c r="F3" s="63" t="s">
        <v>301</v>
      </c>
      <c r="G3" s="98" t="s">
        <v>415</v>
      </c>
      <c r="H3" s="96" t="s">
        <v>261</v>
      </c>
      <c r="I3" s="99" t="s">
        <v>415</v>
      </c>
    </row>
    <row r="4" spans="1:9" ht="26.25">
      <c r="B4" s="95" t="s">
        <v>302</v>
      </c>
      <c r="D4" s="96" t="s">
        <v>422</v>
      </c>
      <c r="F4" s="63" t="s">
        <v>302</v>
      </c>
      <c r="H4" s="96" t="s">
        <v>263</v>
      </c>
    </row>
    <row r="5" spans="1:9" ht="26.25">
      <c r="B5" s="95"/>
      <c r="D5" s="96" t="s">
        <v>265</v>
      </c>
      <c r="H5" s="96" t="s">
        <v>414</v>
      </c>
    </row>
    <row r="6" spans="1:9">
      <c r="B6" s="15"/>
      <c r="D6" s="96" t="s">
        <v>121</v>
      </c>
    </row>
    <row r="7" spans="1:9">
      <c r="D7" s="96" t="s">
        <v>414</v>
      </c>
    </row>
    <row r="8" spans="1:9">
      <c r="D8" s="92"/>
    </row>
    <row r="11" spans="1:9" ht="23.25">
      <c r="A11" s="269" t="s">
        <v>972</v>
      </c>
    </row>
    <row r="12" spans="1:9" ht="16.5" thickBot="1">
      <c r="A12" s="51" t="s">
        <v>627</v>
      </c>
      <c r="B12" s="504" t="s">
        <v>628</v>
      </c>
      <c r="C12" s="505"/>
      <c r="D12" s="502" t="s">
        <v>966</v>
      </c>
      <c r="E12" s="502"/>
      <c r="F12" s="503" t="s">
        <v>967</v>
      </c>
      <c r="G12" s="503"/>
      <c r="H12" s="503" t="s">
        <v>631</v>
      </c>
      <c r="I12" s="503"/>
    </row>
    <row r="13" spans="1:9" ht="15.75">
      <c r="A13" s="65"/>
      <c r="B13" s="93" t="s">
        <v>968</v>
      </c>
      <c r="C13" s="93" t="s">
        <v>969</v>
      </c>
      <c r="F13" s="93" t="s">
        <v>970</v>
      </c>
      <c r="G13" s="93" t="s">
        <v>971</v>
      </c>
      <c r="H13" s="270" t="s">
        <v>973</v>
      </c>
      <c r="I13" s="270" t="s">
        <v>974</v>
      </c>
    </row>
    <row r="14" spans="1:9">
      <c r="A14" s="19" t="s">
        <v>301</v>
      </c>
      <c r="B14" t="s">
        <v>301</v>
      </c>
      <c r="C14" t="s">
        <v>415</v>
      </c>
      <c r="F14" t="s">
        <v>301</v>
      </c>
      <c r="G14" t="s">
        <v>415</v>
      </c>
      <c r="H14" s="96" t="s">
        <v>261</v>
      </c>
      <c r="I14" s="99" t="s">
        <v>415</v>
      </c>
    </row>
    <row r="15" spans="1:9">
      <c r="A15" s="19" t="s">
        <v>302</v>
      </c>
      <c r="B15" t="s">
        <v>302</v>
      </c>
      <c r="F15" t="s">
        <v>302</v>
      </c>
      <c r="H15" s="96" t="s">
        <v>263</v>
      </c>
    </row>
    <row r="16" spans="1:9">
      <c r="A16" s="19" t="s">
        <v>414</v>
      </c>
      <c r="H16" s="96" t="s">
        <v>414</v>
      </c>
    </row>
    <row r="17" spans="1:1">
      <c r="A17" s="19" t="s">
        <v>415</v>
      </c>
    </row>
  </sheetData>
  <mergeCells count="8">
    <mergeCell ref="B1:C1"/>
    <mergeCell ref="D1:E1"/>
    <mergeCell ref="F1:G1"/>
    <mergeCell ref="H1:I1"/>
    <mergeCell ref="B12:C12"/>
    <mergeCell ref="D12:E12"/>
    <mergeCell ref="F12:G12"/>
    <mergeCell ref="H12:I12"/>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C5B6F-E8B7-4DB6-9C07-A6FB31768044}">
  <sheetPr>
    <tabColor rgb="FF89EFDE"/>
    <pageSetUpPr fitToPage="1"/>
  </sheetPr>
  <dimension ref="A1:Y696"/>
  <sheetViews>
    <sheetView zoomScale="60" zoomScaleNormal="60" zoomScaleSheetLayoutView="70" zoomScalePageLayoutView="70" workbookViewId="0">
      <selection activeCell="J16" sqref="J16"/>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1076</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N°23</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kt82+J5O3s6TlZA1wikEJvJlGyyfG7ckwD9Lp0z17ue/fUtfq9eobG2pUoUT5/7PPy3GOmUSLilfBs1QBbuJGA==" saltValue="7uf1xkoTv+CioDZmTOrS+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450" priority="176" operator="equal">
      <formula>"NON"</formula>
    </cfRule>
    <cfRule type="cellIs" dxfId="4449" priority="177" operator="equal">
      <formula>"OUI"</formula>
    </cfRule>
    <cfRule type="cellIs" dxfId="4448" priority="174" operator="equal">
      <formula>"Non concerné"</formula>
    </cfRule>
    <cfRule type="cellIs" dxfId="4447" priority="175" operator="equal">
      <formula>"Ne sait pas"</formula>
    </cfRule>
  </conditionalFormatting>
  <conditionalFormatting sqref="C29:C35">
    <cfRule type="cellIs" dxfId="4446" priority="165" operator="equal">
      <formula>"OUI"</formula>
    </cfRule>
    <cfRule type="cellIs" dxfId="4445" priority="164" operator="equal">
      <formula>"NON"</formula>
    </cfRule>
    <cfRule type="cellIs" dxfId="4444" priority="163" operator="equal">
      <formula>"Ne sait pas"</formula>
    </cfRule>
    <cfRule type="cellIs" dxfId="4443" priority="162" operator="equal">
      <formula>"Non concerné"</formula>
    </cfRule>
  </conditionalFormatting>
  <conditionalFormatting sqref="C38:C40">
    <cfRule type="cellIs" dxfId="4442" priority="156" operator="equal">
      <formula>"OUI"</formula>
    </cfRule>
    <cfRule type="cellIs" dxfId="4441" priority="154" operator="equal">
      <formula>"Ne sait pas"</formula>
    </cfRule>
    <cfRule type="cellIs" dxfId="4440" priority="153" operator="equal">
      <formula>"Non concerné"</formula>
    </cfRule>
    <cfRule type="cellIs" dxfId="4439" priority="155" operator="equal">
      <formula>"NON"</formula>
    </cfRule>
  </conditionalFormatting>
  <conditionalFormatting sqref="C43:C44">
    <cfRule type="cellIs" dxfId="4438" priority="149" operator="equal">
      <formula>"OUI"</formula>
    </cfRule>
    <cfRule type="cellIs" dxfId="4437" priority="148" operator="equal">
      <formula>"NON"</formula>
    </cfRule>
    <cfRule type="cellIs" dxfId="4436" priority="147" operator="equal">
      <formula>"Ne sait pas"</formula>
    </cfRule>
    <cfRule type="cellIs" dxfId="4435" priority="146" operator="equal">
      <formula>"Non concerné"</formula>
    </cfRule>
  </conditionalFormatting>
  <conditionalFormatting sqref="C47:C49">
    <cfRule type="cellIs" dxfId="4434" priority="140" operator="equal">
      <formula>"NON"</formula>
    </cfRule>
    <cfRule type="cellIs" dxfId="4433" priority="141" operator="equal">
      <formula>"OUI"</formula>
    </cfRule>
    <cfRule type="cellIs" dxfId="4432" priority="139" operator="equal">
      <formula>"Ne sait pas"</formula>
    </cfRule>
    <cfRule type="cellIs" dxfId="4431" priority="138" operator="equal">
      <formula>"Non concerné"</formula>
    </cfRule>
  </conditionalFormatting>
  <conditionalFormatting sqref="C52:C53">
    <cfRule type="cellIs" dxfId="4430" priority="132" operator="equal">
      <formula>"NON"</formula>
    </cfRule>
    <cfRule type="cellIs" dxfId="4429" priority="131" operator="equal">
      <formula>"Ne sait pas"</formula>
    </cfRule>
    <cfRule type="cellIs" dxfId="4428" priority="130" operator="equal">
      <formula>"Non concerné"</formula>
    </cfRule>
    <cfRule type="cellIs" dxfId="4427" priority="133" operator="equal">
      <formula>"OUI"</formula>
    </cfRule>
  </conditionalFormatting>
  <conditionalFormatting sqref="C56:C57">
    <cfRule type="cellIs" dxfId="4426" priority="125" operator="equal">
      <formula>"OUI"</formula>
    </cfRule>
    <cfRule type="cellIs" dxfId="4425" priority="124" operator="equal">
      <formula>"NON"</formula>
    </cfRule>
    <cfRule type="cellIs" dxfId="4424" priority="123" operator="equal">
      <formula>"Ne sait pas"</formula>
    </cfRule>
    <cfRule type="cellIs" dxfId="4423" priority="122" operator="equal">
      <formula>"Non concerné"</formula>
    </cfRule>
  </conditionalFormatting>
  <conditionalFormatting sqref="C60:C61">
    <cfRule type="cellIs" dxfId="4422" priority="114" operator="equal">
      <formula>"Non concerné"</formula>
    </cfRule>
    <cfRule type="cellIs" dxfId="4421" priority="115" operator="equal">
      <formula>"Ne sait pas"</formula>
    </cfRule>
    <cfRule type="cellIs" dxfId="4420" priority="116" operator="equal">
      <formula>"NON"</formula>
    </cfRule>
    <cfRule type="cellIs" dxfId="4419" priority="117" operator="equal">
      <formula>"OUI"</formula>
    </cfRule>
  </conditionalFormatting>
  <conditionalFormatting sqref="C65:C67">
    <cfRule type="cellIs" dxfId="4418" priority="107" operator="equal">
      <formula>"Ne sait pas"</formula>
    </cfRule>
    <cfRule type="cellIs" dxfId="4417" priority="106" operator="equal">
      <formula>"Non concerné"</formula>
    </cfRule>
    <cfRule type="cellIs" dxfId="4416" priority="109" operator="equal">
      <formula>"OUI"</formula>
    </cfRule>
    <cfRule type="cellIs" dxfId="4415" priority="108" operator="equal">
      <formula>"NON"</formula>
    </cfRule>
  </conditionalFormatting>
  <conditionalFormatting sqref="C70">
    <cfRule type="cellIs" dxfId="4414" priority="101" operator="equal">
      <formula>"OUI"</formula>
    </cfRule>
    <cfRule type="cellIs" dxfId="4413" priority="100" operator="equal">
      <formula>"NON"</formula>
    </cfRule>
    <cfRule type="cellIs" dxfId="4412" priority="99" operator="equal">
      <formula>"Ne sait pas"</formula>
    </cfRule>
    <cfRule type="cellIs" dxfId="4411" priority="98" operator="equal">
      <formula>"Non concerné"</formula>
    </cfRule>
  </conditionalFormatting>
  <conditionalFormatting sqref="C73:C74">
    <cfRule type="cellIs" dxfId="4410" priority="92" operator="equal">
      <formula>"NON"</formula>
    </cfRule>
    <cfRule type="cellIs" dxfId="4409" priority="91" operator="equal">
      <formula>"Ne sait pas"</formula>
    </cfRule>
    <cfRule type="cellIs" dxfId="4408" priority="93" operator="equal">
      <formula>"OUI"</formula>
    </cfRule>
    <cfRule type="cellIs" dxfId="4407" priority="90" operator="equal">
      <formula>"Non concerné"</formula>
    </cfRule>
  </conditionalFormatting>
  <conditionalFormatting sqref="D84:D89">
    <cfRule type="cellIs" dxfId="4406" priority="79" operator="equal">
      <formula>"Non concerné"</formula>
    </cfRule>
    <cfRule type="cellIs" dxfId="4405" priority="80" operator="equal">
      <formula>"Ne sait pas"</formula>
    </cfRule>
    <cfRule type="cellIs" dxfId="4404" priority="81" operator="equal">
      <formula>"NON"</formula>
    </cfRule>
    <cfRule type="cellIs" dxfId="4403" priority="82" operator="equal">
      <formula>"OUI"</formula>
    </cfRule>
  </conditionalFormatting>
  <conditionalFormatting sqref="D92">
    <cfRule type="cellIs" dxfId="4402" priority="75" operator="equal">
      <formula>"Non concerné"</formula>
    </cfRule>
    <cfRule type="cellIs" dxfId="4401" priority="77" operator="equal">
      <formula>"NON"</formula>
    </cfRule>
    <cfRule type="cellIs" dxfId="4400" priority="76" operator="equal">
      <formula>"Ne sait pas"</formula>
    </cfRule>
    <cfRule type="cellIs" dxfId="4399" priority="78" operator="equal">
      <formula>"OUI"</formula>
    </cfRule>
  </conditionalFormatting>
  <conditionalFormatting sqref="D95:D96">
    <cfRule type="cellIs" dxfId="4398" priority="72" operator="equal">
      <formula>"Ne sait pas"</formula>
    </cfRule>
    <cfRule type="cellIs" dxfId="4397" priority="74" operator="equal">
      <formula>"OUI"</formula>
    </cfRule>
    <cfRule type="cellIs" dxfId="4396" priority="73" operator="equal">
      <formula>"NON"</formula>
    </cfRule>
    <cfRule type="cellIs" dxfId="4395" priority="71" operator="equal">
      <formula>"Non concerné"</formula>
    </cfRule>
  </conditionalFormatting>
  <conditionalFormatting sqref="D99">
    <cfRule type="cellIs" dxfId="4394" priority="70" operator="equal">
      <formula>"OUI"</formula>
    </cfRule>
    <cfRule type="cellIs" dxfId="4393" priority="69" operator="equal">
      <formula>"NON"</formula>
    </cfRule>
    <cfRule type="cellIs" dxfId="4392" priority="68" operator="equal">
      <formula>"Ne sait pas"</formula>
    </cfRule>
    <cfRule type="cellIs" dxfId="4391" priority="67" operator="equal">
      <formula>"Non concerné"</formula>
    </cfRule>
  </conditionalFormatting>
  <conditionalFormatting sqref="D102:D103">
    <cfRule type="cellIs" dxfId="4390" priority="65" operator="equal">
      <formula>"NON"</formula>
    </cfRule>
    <cfRule type="cellIs" dxfId="4389" priority="66" operator="equal">
      <formula>"OUI"</formula>
    </cfRule>
    <cfRule type="cellIs" dxfId="4388" priority="63" operator="equal">
      <formula>"Non concerné"</formula>
    </cfRule>
    <cfRule type="cellIs" dxfId="4387" priority="64" operator="equal">
      <formula>"Ne sait pas"</formula>
    </cfRule>
  </conditionalFormatting>
  <conditionalFormatting sqref="D106:D109">
    <cfRule type="cellIs" dxfId="4386" priority="59" operator="equal">
      <formula>"Non concerné"</formula>
    </cfRule>
    <cfRule type="cellIs" dxfId="4385" priority="60" operator="equal">
      <formula>"Ne sait pas"</formula>
    </cfRule>
    <cfRule type="cellIs" dxfId="4384" priority="61" operator="equal">
      <formula>"NON"</formula>
    </cfRule>
    <cfRule type="cellIs" dxfId="4383" priority="62" operator="equal">
      <formula>"OUI"</formula>
    </cfRule>
  </conditionalFormatting>
  <conditionalFormatting sqref="D112">
    <cfRule type="cellIs" dxfId="4382" priority="58" operator="equal">
      <formula>"OUI"</formula>
    </cfRule>
    <cfRule type="cellIs" dxfId="4381" priority="57" operator="equal">
      <formula>"NON"</formula>
    </cfRule>
    <cfRule type="cellIs" dxfId="4380" priority="56" operator="equal">
      <formula>"Ne sait pas"</formula>
    </cfRule>
    <cfRule type="cellIs" dxfId="4379" priority="55" operator="equal">
      <formula>"Non concerné"</formula>
    </cfRule>
  </conditionalFormatting>
  <conditionalFormatting sqref="D115">
    <cfRule type="cellIs" dxfId="4378" priority="53" operator="equal">
      <formula>"NON"</formula>
    </cfRule>
    <cfRule type="cellIs" dxfId="4377" priority="54" operator="equal">
      <formula>"OUI"</formula>
    </cfRule>
    <cfRule type="cellIs" dxfId="4376" priority="51" operator="equal">
      <formula>"Non concerné"</formula>
    </cfRule>
    <cfRule type="cellIs" dxfId="4375" priority="52" operator="equal">
      <formula>"Ne sait pas"</formula>
    </cfRule>
  </conditionalFormatting>
  <conditionalFormatting sqref="D118:D120">
    <cfRule type="cellIs" dxfId="4374" priority="50" operator="equal">
      <formula>"OUI"</formula>
    </cfRule>
    <cfRule type="cellIs" dxfId="4373" priority="49" operator="equal">
      <formula>"NON"</formula>
    </cfRule>
    <cfRule type="cellIs" dxfId="4372" priority="48" operator="equal">
      <formula>"Ne sait pas"</formula>
    </cfRule>
    <cfRule type="cellIs" dxfId="4371" priority="47" operator="equal">
      <formula>"Non concerné"</formula>
    </cfRule>
  </conditionalFormatting>
  <conditionalFormatting sqref="D13:I18">
    <cfRule type="expression" dxfId="4370" priority="172">
      <formula>$P13="non_prescrit"</formula>
    </cfRule>
  </conditionalFormatting>
  <conditionalFormatting sqref="D21:I26">
    <cfRule type="expression" dxfId="4369" priority="168">
      <formula>$P21="non_prescrit"</formula>
    </cfRule>
  </conditionalFormatting>
  <conditionalFormatting sqref="D29:I35">
    <cfRule type="expression" dxfId="4368" priority="160">
      <formula>$P29="non_prescrit"</formula>
    </cfRule>
  </conditionalFormatting>
  <conditionalFormatting sqref="D38:I40">
    <cfRule type="expression" dxfId="4367" priority="157">
      <formula>$P38="non_prescrit"</formula>
    </cfRule>
  </conditionalFormatting>
  <conditionalFormatting sqref="D43:I44">
    <cfRule type="expression" dxfId="4366" priority="144">
      <formula>$P43="non_prescrit"</formula>
    </cfRule>
  </conditionalFormatting>
  <conditionalFormatting sqref="D47:I49">
    <cfRule type="expression" dxfId="4365" priority="136">
      <formula>$P47="non_prescrit"</formula>
    </cfRule>
  </conditionalFormatting>
  <conditionalFormatting sqref="D52:I53">
    <cfRule type="expression" dxfId="4364" priority="128">
      <formula>$P52="non_prescrit"</formula>
    </cfRule>
  </conditionalFormatting>
  <conditionalFormatting sqref="D56:I57">
    <cfRule type="expression" dxfId="4363" priority="120">
      <formula>$P56="non_prescrit"</formula>
    </cfRule>
  </conditionalFormatting>
  <conditionalFormatting sqref="D60:I61">
    <cfRule type="expression" dxfId="4362" priority="112">
      <formula>$P60="non_prescrit"</formula>
    </cfRule>
  </conditionalFormatting>
  <conditionalFormatting sqref="D65:I67">
    <cfRule type="expression" dxfId="4361" priority="104">
      <formula>$P65="non_prescrit"</formula>
    </cfRule>
  </conditionalFormatting>
  <conditionalFormatting sqref="D70:I70">
    <cfRule type="expression" dxfId="4360" priority="96">
      <formula>$P70="non_prescrit"</formula>
    </cfRule>
  </conditionalFormatting>
  <conditionalFormatting sqref="D73:I74">
    <cfRule type="expression" dxfId="4359" priority="88">
      <formula>$P73="non_prescrit"</formula>
    </cfRule>
  </conditionalFormatting>
  <conditionalFormatting sqref="E13:F18">
    <cfRule type="expression" dxfId="4358" priority="171">
      <formula>$Q13="pas_modification"</formula>
    </cfRule>
  </conditionalFormatting>
  <conditionalFormatting sqref="E21:F26">
    <cfRule type="expression" dxfId="4357" priority="167">
      <formula>$Q21="pas_modification"</formula>
    </cfRule>
  </conditionalFormatting>
  <conditionalFormatting sqref="E29:F35">
    <cfRule type="expression" dxfId="4356" priority="159">
      <formula>$Q29="pas_modification"</formula>
    </cfRule>
  </conditionalFormatting>
  <conditionalFormatting sqref="E38:F40">
    <cfRule type="expression" dxfId="4355" priority="151">
      <formula>$Q38="pas_modification"</formula>
    </cfRule>
  </conditionalFormatting>
  <conditionalFormatting sqref="E43:F44">
    <cfRule type="expression" dxfId="4354" priority="143">
      <formula>$Q43="pas_modification"</formula>
    </cfRule>
  </conditionalFormatting>
  <conditionalFormatting sqref="E47:F49">
    <cfRule type="expression" dxfId="4353" priority="135">
      <formula>$Q47="pas_modification"</formula>
    </cfRule>
  </conditionalFormatting>
  <conditionalFormatting sqref="E52:F53">
    <cfRule type="expression" dxfId="4352" priority="127">
      <formula>$Q52="pas_modification"</formula>
    </cfRule>
  </conditionalFormatting>
  <conditionalFormatting sqref="E56:F57">
    <cfRule type="expression" dxfId="4351" priority="119">
      <formula>$Q56="pas_modification"</formula>
    </cfRule>
  </conditionalFormatting>
  <conditionalFormatting sqref="E60:F61">
    <cfRule type="expression" dxfId="4350" priority="111">
      <formula>$Q60="pas_modification"</formula>
    </cfRule>
  </conditionalFormatting>
  <conditionalFormatting sqref="E65:F67">
    <cfRule type="expression" dxfId="4349" priority="103">
      <formula>$Q65="pas_modification"</formula>
    </cfRule>
  </conditionalFormatting>
  <conditionalFormatting sqref="E70:F70">
    <cfRule type="expression" dxfId="4348" priority="95">
      <formula>$Q70="pas_modification"</formula>
    </cfRule>
  </conditionalFormatting>
  <conditionalFormatting sqref="E73:F74">
    <cfRule type="expression" dxfId="4347" priority="87">
      <formula>$Q73="pas_modification"</formula>
    </cfRule>
  </conditionalFormatting>
  <conditionalFormatting sqref="E7:G7">
    <cfRule type="cellIs" dxfId="4346" priority="1" operator="equal">
      <formula>"ERREUR : nombre médicaments prescrits &gt; nb MIPA"</formula>
    </cfRule>
  </conditionalFormatting>
  <conditionalFormatting sqref="E84:I89">
    <cfRule type="expression" dxfId="4345" priority="32">
      <formula>$P84="non_omi"</formula>
    </cfRule>
  </conditionalFormatting>
  <conditionalFormatting sqref="E92:I92">
    <cfRule type="expression" dxfId="4344" priority="36">
      <formula>$P92="non_omi"</formula>
    </cfRule>
  </conditionalFormatting>
  <conditionalFormatting sqref="E95:I96">
    <cfRule type="expression" dxfId="4343" priority="28">
      <formula>$P95="non_omi"</formula>
    </cfRule>
  </conditionalFormatting>
  <conditionalFormatting sqref="E99:I99">
    <cfRule type="expression" dxfId="4342" priority="24">
      <formula>$P99="non_omi"</formula>
    </cfRule>
  </conditionalFormatting>
  <conditionalFormatting sqref="E102:I103">
    <cfRule type="expression" dxfId="4341" priority="20">
      <formula>$P102="non_omi"</formula>
    </cfRule>
  </conditionalFormatting>
  <conditionalFormatting sqref="E106:I109">
    <cfRule type="expression" dxfId="4340" priority="16">
      <formula>$P106="non_omi"</formula>
    </cfRule>
  </conditionalFormatting>
  <conditionalFormatting sqref="E112:I112">
    <cfRule type="expression" dxfId="4339" priority="12">
      <formula>$P112="non_omi"</formula>
    </cfRule>
  </conditionalFormatting>
  <conditionalFormatting sqref="E115:I115">
    <cfRule type="expression" dxfId="4338" priority="8">
      <formula>$P115="non_omi"</formula>
    </cfRule>
  </conditionalFormatting>
  <conditionalFormatting sqref="E118:I120">
    <cfRule type="expression" dxfId="4337" priority="4">
      <formula>$P118="non_omi"</formula>
    </cfRule>
  </conditionalFormatting>
  <conditionalFormatting sqref="G13:G18">
    <cfRule type="expression" dxfId="4336" priority="170">
      <formula>$R13="pas_justification"</formula>
    </cfRule>
  </conditionalFormatting>
  <conditionalFormatting sqref="G21:G26">
    <cfRule type="expression" dxfId="4335" priority="166">
      <formula>$R21="pas_justification"</formula>
    </cfRule>
  </conditionalFormatting>
  <conditionalFormatting sqref="G29:G35">
    <cfRule type="expression" dxfId="4334" priority="158">
      <formula>$R29="pas_justification"</formula>
    </cfRule>
  </conditionalFormatting>
  <conditionalFormatting sqref="G38:G40">
    <cfRule type="expression" dxfId="4333" priority="150">
      <formula>$R38="pas_justification"</formula>
    </cfRule>
  </conditionalFormatting>
  <conditionalFormatting sqref="G43:G44">
    <cfRule type="expression" dxfId="4332" priority="142">
      <formula>$R43="pas_justification"</formula>
    </cfRule>
  </conditionalFormatting>
  <conditionalFormatting sqref="G47:G49">
    <cfRule type="expression" dxfId="4331" priority="134">
      <formula>$R47="pas_justification"</formula>
    </cfRule>
  </conditionalFormatting>
  <conditionalFormatting sqref="G52:G53">
    <cfRule type="expression" dxfId="4330" priority="126">
      <formula>$R52="pas_justification"</formula>
    </cfRule>
  </conditionalFormatting>
  <conditionalFormatting sqref="G56:G57">
    <cfRule type="expression" dxfId="4329" priority="118">
      <formula>$R56="pas_justification"</formula>
    </cfRule>
  </conditionalFormatting>
  <conditionalFormatting sqref="G60:G61">
    <cfRule type="expression" dxfId="4328" priority="110">
      <formula>$R60="pas_justification"</formula>
    </cfRule>
  </conditionalFormatting>
  <conditionalFormatting sqref="G65:G67">
    <cfRule type="expression" dxfId="4327" priority="102">
      <formula>$R65="pas_justification"</formula>
    </cfRule>
  </conditionalFormatting>
  <conditionalFormatting sqref="G70">
    <cfRule type="expression" dxfId="4326" priority="94">
      <formula>$R70="pas_justification"</formula>
    </cfRule>
  </conditionalFormatting>
  <conditionalFormatting sqref="G73:G74">
    <cfRule type="expression" dxfId="4325" priority="86">
      <formula>$R73="pas_justification"</formula>
    </cfRule>
  </conditionalFormatting>
  <conditionalFormatting sqref="G84:G89">
    <cfRule type="expression" dxfId="4324" priority="46">
      <formula>$Q84="pas_justification_omi"</formula>
    </cfRule>
  </conditionalFormatting>
  <conditionalFormatting sqref="G92">
    <cfRule type="expression" dxfId="4323" priority="45">
      <formula>$Q92="pas_justification_omi"</formula>
    </cfRule>
  </conditionalFormatting>
  <conditionalFormatting sqref="G95:G96">
    <cfRule type="expression" dxfId="4322" priority="44">
      <formula>$Q95="pas_justification_omi"</formula>
    </cfRule>
  </conditionalFormatting>
  <conditionalFormatting sqref="G99">
    <cfRule type="expression" dxfId="4321" priority="43">
      <formula>$Q99="pas_justification_omi"</formula>
    </cfRule>
  </conditionalFormatting>
  <conditionalFormatting sqref="G102:G103">
    <cfRule type="expression" dxfId="4320" priority="42">
      <formula>$Q102="pas_justification_omi"</formula>
    </cfRule>
  </conditionalFormatting>
  <conditionalFormatting sqref="G106:G109">
    <cfRule type="expression" dxfId="4319" priority="41">
      <formula>$Q106="pas_justification_omi"</formula>
    </cfRule>
  </conditionalFormatting>
  <conditionalFormatting sqref="G112">
    <cfRule type="expression" dxfId="4318" priority="40">
      <formula>$Q112="pas_justification_omi"</formula>
    </cfRule>
  </conditionalFormatting>
  <conditionalFormatting sqref="G115">
    <cfRule type="expression" dxfId="4317" priority="39">
      <formula>$Q115="pas_justification_omi"</formula>
    </cfRule>
  </conditionalFormatting>
  <conditionalFormatting sqref="G118:G120">
    <cfRule type="expression" dxfId="4316" priority="38">
      <formula>$Q118="pas_justification_omi"</formula>
    </cfRule>
  </conditionalFormatting>
  <conditionalFormatting sqref="H13:H18">
    <cfRule type="expression" dxfId="4315" priority="173">
      <formula>$Q13="pas_modification"</formula>
    </cfRule>
  </conditionalFormatting>
  <conditionalFormatting sqref="H13:H40 H42:H61">
    <cfRule type="cellIs" dxfId="4314" priority="84" operator="equal">
      <formula>"Refusée"</formula>
    </cfRule>
  </conditionalFormatting>
  <conditionalFormatting sqref="H13:H40 H42:H74">
    <cfRule type="cellIs" dxfId="4313" priority="85" operator="equal">
      <formula>"Acceptée"</formula>
    </cfRule>
    <cfRule type="cellIs" dxfId="4312" priority="83" operator="equal">
      <formula>"NSP"</formula>
    </cfRule>
  </conditionalFormatting>
  <conditionalFormatting sqref="H21:H26">
    <cfRule type="expression" dxfId="4311" priority="169">
      <formula>$Q21="pas_modification"</formula>
    </cfRule>
  </conditionalFormatting>
  <conditionalFormatting sqref="H29:H35">
    <cfRule type="expression" dxfId="4310" priority="161">
      <formula>$Q29="pas_modification"</formula>
    </cfRule>
  </conditionalFormatting>
  <conditionalFormatting sqref="H38:H40">
    <cfRule type="expression" dxfId="4309" priority="152">
      <formula>$Q38="pas_modification"</formula>
    </cfRule>
  </conditionalFormatting>
  <conditionalFormatting sqref="H43:H44">
    <cfRule type="expression" dxfId="4308" priority="145">
      <formula>$Q43="pas_modification"</formula>
    </cfRule>
  </conditionalFormatting>
  <conditionalFormatting sqref="H47:H49">
    <cfRule type="expression" dxfId="4307" priority="137">
      <formula>$Q47="pas_modification"</formula>
    </cfRule>
  </conditionalFormatting>
  <conditionalFormatting sqref="H52:H53">
    <cfRule type="expression" dxfId="4306" priority="129">
      <formula>$Q52="pas_modification"</formula>
    </cfRule>
  </conditionalFormatting>
  <conditionalFormatting sqref="H56:H57">
    <cfRule type="expression" dxfId="4305" priority="121">
      <formula>$Q56="pas_modification"</formula>
    </cfRule>
  </conditionalFormatting>
  <conditionalFormatting sqref="H60:H61">
    <cfRule type="expression" dxfId="4304" priority="113">
      <formula>$Q60="pas_modification"</formula>
    </cfRule>
  </conditionalFormatting>
  <conditionalFormatting sqref="H65:H67">
    <cfRule type="expression" dxfId="4303" priority="105">
      <formula>$Q65="pas_modification"</formula>
    </cfRule>
  </conditionalFormatting>
  <conditionalFormatting sqref="H70">
    <cfRule type="expression" dxfId="4302" priority="97">
      <formula>$Q70="pas_modification"</formula>
    </cfRule>
  </conditionalFormatting>
  <conditionalFormatting sqref="H73:H74">
    <cfRule type="expression" dxfId="4301" priority="89">
      <formula>$Q73="pas_modification"</formula>
    </cfRule>
  </conditionalFormatting>
  <conditionalFormatting sqref="H84:H89">
    <cfRule type="cellIs" dxfId="4300" priority="30" operator="equal">
      <formula>"Refusée"</formula>
    </cfRule>
    <cfRule type="cellIs" dxfId="4299" priority="31" operator="equal">
      <formula>"Acceptée"</formula>
    </cfRule>
  </conditionalFormatting>
  <conditionalFormatting sqref="H92">
    <cfRule type="cellIs" dxfId="4298" priority="34" operator="equal">
      <formula>"Refusée"</formula>
    </cfRule>
    <cfRule type="cellIs" dxfId="4297" priority="35" operator="equal">
      <formula>"Acceptée"</formula>
    </cfRule>
  </conditionalFormatting>
  <conditionalFormatting sqref="H95:H96">
    <cfRule type="cellIs" dxfId="4296" priority="26" operator="equal">
      <formula>"Refusée"</formula>
    </cfRule>
    <cfRule type="cellIs" dxfId="4295" priority="27" operator="equal">
      <formula>"Acceptée"</formula>
    </cfRule>
  </conditionalFormatting>
  <conditionalFormatting sqref="H99">
    <cfRule type="cellIs" dxfId="4294" priority="22" operator="equal">
      <formula>"Refusée"</formula>
    </cfRule>
    <cfRule type="cellIs" dxfId="4293" priority="23" operator="equal">
      <formula>"Acceptée"</formula>
    </cfRule>
  </conditionalFormatting>
  <conditionalFormatting sqref="H102:H103">
    <cfRule type="cellIs" dxfId="4292" priority="18" operator="equal">
      <formula>"Refusée"</formula>
    </cfRule>
    <cfRule type="cellIs" dxfId="4291" priority="19" operator="equal">
      <formula>"Acceptée"</formula>
    </cfRule>
  </conditionalFormatting>
  <conditionalFormatting sqref="H106:H109">
    <cfRule type="cellIs" dxfId="4290" priority="14" operator="equal">
      <formula>"Refusée"</formula>
    </cfRule>
    <cfRule type="cellIs" dxfId="4289" priority="15" operator="equal">
      <formula>"Acceptée"</formula>
    </cfRule>
  </conditionalFormatting>
  <conditionalFormatting sqref="H112">
    <cfRule type="cellIs" dxfId="4288" priority="11" operator="equal">
      <formula>"Acceptée"</formula>
    </cfRule>
    <cfRule type="cellIs" dxfId="4287" priority="10" operator="equal">
      <formula>"Refusée"</formula>
    </cfRule>
  </conditionalFormatting>
  <conditionalFormatting sqref="H115">
    <cfRule type="cellIs" dxfId="4286" priority="7" operator="equal">
      <formula>"Acceptée"</formula>
    </cfRule>
    <cfRule type="cellIs" dxfId="4285" priority="6" operator="equal">
      <formula>"Refusée"</formula>
    </cfRule>
  </conditionalFormatting>
  <conditionalFormatting sqref="H118:H120">
    <cfRule type="cellIs" dxfId="4284" priority="3" operator="equal">
      <formula>"Acceptée"</formula>
    </cfRule>
    <cfRule type="cellIs" dxfId="4283" priority="2" operator="equal">
      <formula>"Refusée"</formula>
    </cfRule>
  </conditionalFormatting>
  <conditionalFormatting sqref="H84:I89">
    <cfRule type="expression" dxfId="4282" priority="33">
      <formula>$R84="pas_proposition_omi"</formula>
    </cfRule>
  </conditionalFormatting>
  <conditionalFormatting sqref="H92:I92">
    <cfRule type="expression" dxfId="4281" priority="37">
      <formula>$R92="pas_proposition_omi"</formula>
    </cfRule>
  </conditionalFormatting>
  <conditionalFormatting sqref="H95:I96">
    <cfRule type="expression" dxfId="4280" priority="29">
      <formula>$R95="pas_proposition_omi"</formula>
    </cfRule>
  </conditionalFormatting>
  <conditionalFormatting sqref="H99:I99">
    <cfRule type="expression" dxfId="4279" priority="25">
      <formula>$R99="pas_proposition_omi"</formula>
    </cfRule>
  </conditionalFormatting>
  <conditionalFormatting sqref="H102:I103">
    <cfRule type="expression" dxfId="4278" priority="21">
      <formula>$R102="pas_proposition_omi"</formula>
    </cfRule>
  </conditionalFormatting>
  <conditionalFormatting sqref="H106:I109">
    <cfRule type="expression" dxfId="4277" priority="17">
      <formula>$R106="pas_proposition_omi"</formula>
    </cfRule>
  </conditionalFormatting>
  <conditionalFormatting sqref="H112:I112">
    <cfRule type="expression" dxfId="4276" priority="13">
      <formula>$R112="pas_proposition_omi"</formula>
    </cfRule>
  </conditionalFormatting>
  <conditionalFormatting sqref="H115:I115">
    <cfRule type="expression" dxfId="4275" priority="9">
      <formula>$R115="pas_proposition_omi"</formula>
    </cfRule>
  </conditionalFormatting>
  <conditionalFormatting sqref="H118:I120">
    <cfRule type="expression" dxfId="4274" priority="5">
      <formula>$R118="pas_proposition_omi"</formula>
    </cfRule>
  </conditionalFormatting>
  <dataValidations count="164">
    <dataValidation type="list" allowBlank="1" showInputMessage="1" showErrorMessage="1" sqref="E84:E89 E92 E95:E96 E99 E102:E103 E118:E120 E112 E115 E106:E109" xr:uid="{129EF865-0DD7-471A-BF9E-42098E385E03}">
      <formula1>INDIRECT($P84)</formula1>
    </dataValidation>
    <dataValidation type="list" allowBlank="1" showInputMessage="1" showErrorMessage="1" sqref="H92 H115 H84:H89 H95:H96 H99 H102:H103 H106:H109 H112 H118:H120" xr:uid="{CF160502-0804-4A80-8F7B-E1B2BF2264AA}">
      <formula1>INDIRECT($R84)</formula1>
    </dataValidation>
    <dataValidation type="list" allowBlank="1" showInputMessage="1" showErrorMessage="1" sqref="G84:G89 G115 G92 G95:G96 G99 G102:G103 G106:G109 G112 G118:G120" xr:uid="{0698F472-C5F1-486E-B11E-B69580E6318B}">
      <formula1>INDIRECT($Q84)</formula1>
    </dataValidation>
    <dataValidation type="list" allowBlank="1" showInputMessage="1" showErrorMessage="1" sqref="D116 D110 D113:D114" xr:uid="{67FD0B9E-7225-4F62-A6B7-95C1FB6E1D8A}">
      <formula1>$D$192:$D$195</formula1>
    </dataValidation>
    <dataValidation type="list" allowBlank="1" showInputMessage="1" sqref="E110:H110 E116:H116 E113:H114" xr:uid="{7CA5EA93-BC78-45B7-9455-25F221C41FF6}">
      <formula1>$D$195</formula1>
    </dataValidation>
    <dataValidation type="list" allowBlank="1" showInputMessage="1" showErrorMessage="1" sqref="H18" xr:uid="{836F0326-785B-4A10-BC77-975F0E9261DF}">
      <formula1>INDIRECT($S$18)</formula1>
    </dataValidation>
    <dataValidation type="list" allowBlank="1" showInputMessage="1" showErrorMessage="1" sqref="G18" xr:uid="{5C4E3803-94B8-4AB7-AF9F-49227FD71106}">
      <formula1>INDIRECT($R$18)</formula1>
    </dataValidation>
    <dataValidation type="list" allowBlank="1" showInputMessage="1" showErrorMessage="1" sqref="E18" xr:uid="{32E88A53-B323-4A96-88A8-A5A74C72D5C7}">
      <formula1>INDIRECT($Q$18)</formula1>
    </dataValidation>
    <dataValidation type="list" allowBlank="1" showInputMessage="1" showErrorMessage="1" sqref="D18" xr:uid="{EF54BC8B-8CF5-4D68-BB5E-D4FEFC86FEC7}">
      <formula1>INDIRECT($P$18)</formula1>
    </dataValidation>
    <dataValidation type="list" allowBlank="1" showInputMessage="1" showErrorMessage="1" sqref="H17" xr:uid="{C0DD85B1-C9AC-4F52-8FB9-0200D12F98B4}">
      <formula1>INDIRECT($S$17)</formula1>
    </dataValidation>
    <dataValidation type="list" allowBlank="1" showInputMessage="1" showErrorMessage="1" sqref="G17" xr:uid="{E477FA5E-D468-48DE-AC69-3A49E5C4BE95}">
      <formula1>INDIRECT($R$17)</formula1>
    </dataValidation>
    <dataValidation type="list" allowBlank="1" showInputMessage="1" showErrorMessage="1" sqref="E17" xr:uid="{8F5CE149-AE7B-42E3-90FF-FF4AA77FD55B}">
      <formula1>INDIRECT($Q$17)</formula1>
    </dataValidation>
    <dataValidation type="list" allowBlank="1" showInputMessage="1" showErrorMessage="1" sqref="D17" xr:uid="{99C1659C-54BC-47EA-87B8-0AA92D8B8151}">
      <formula1>INDIRECT($P$17)</formula1>
    </dataValidation>
    <dataValidation type="list" allowBlank="1" showInputMessage="1" showErrorMessage="1" sqref="H16" xr:uid="{4AC74971-CD48-4B44-942C-55CFBAE5C931}">
      <formula1>INDIRECT($S$16)</formula1>
    </dataValidation>
    <dataValidation type="list" allowBlank="1" showInputMessage="1" showErrorMessage="1" sqref="G16" xr:uid="{A57FF8B9-D189-4308-8584-0A55E187534E}">
      <formula1>INDIRECT($R$16)</formula1>
    </dataValidation>
    <dataValidation type="list" allowBlank="1" showInputMessage="1" showErrorMessage="1" sqref="E16" xr:uid="{E5035502-7C90-45DC-8FD5-508965968790}">
      <formula1>INDIRECT($Q$16)</formula1>
    </dataValidation>
    <dataValidation type="list" allowBlank="1" showInputMessage="1" showErrorMessage="1" sqref="D16" xr:uid="{6829A37D-3FA7-4BC6-83B1-7927D7A11C1D}">
      <formula1>INDIRECT($P$16)</formula1>
    </dataValidation>
    <dataValidation type="list" allowBlank="1" showInputMessage="1" showErrorMessage="1" sqref="H15" xr:uid="{79AA2941-5E9C-4FDB-907C-0964030CEBBB}">
      <formula1>INDIRECT($S$15)</formula1>
    </dataValidation>
    <dataValidation type="list" allowBlank="1" showInputMessage="1" showErrorMessage="1" sqref="G15" xr:uid="{AA00CFCB-C614-4E4D-883D-9A3B6F478DD0}">
      <formula1>INDIRECT($R$15)</formula1>
    </dataValidation>
    <dataValidation type="list" allowBlank="1" showInputMessage="1" showErrorMessage="1" sqref="E15" xr:uid="{73DA5116-6F5F-4675-8511-ACD5E79F6C0C}">
      <formula1>INDIRECT($Q$15)</formula1>
    </dataValidation>
    <dataValidation type="list" allowBlank="1" showInputMessage="1" showErrorMessage="1" sqref="D15" xr:uid="{D4C41B0F-FB08-4863-8AD5-C55B13BA5F92}">
      <formula1>INDIRECT($P$15)</formula1>
    </dataValidation>
    <dataValidation type="list" allowBlank="1" showInputMessage="1" showErrorMessage="1" sqref="H14" xr:uid="{F62812D0-0E9B-4A72-B202-028D33F5A054}">
      <formula1>INDIRECT($S$14)</formula1>
    </dataValidation>
    <dataValidation type="list" allowBlank="1" showInputMessage="1" showErrorMessage="1" sqref="G14" xr:uid="{1B3891BB-FEE4-4D9F-824F-491874910228}">
      <formula1>INDIRECT($R$14)</formula1>
    </dataValidation>
    <dataValidation type="list" allowBlank="1" showInputMessage="1" showErrorMessage="1" sqref="E14" xr:uid="{E15BAC0F-E419-45EC-B68A-05EB02655711}">
      <formula1>INDIRECT($Q$14)</formula1>
    </dataValidation>
    <dataValidation type="list" allowBlank="1" showInputMessage="1" showErrorMessage="1" sqref="D14" xr:uid="{94BDE8AF-50FE-481C-8C32-6E4D365DC4CF}">
      <formula1>INDIRECT($P$14)</formula1>
    </dataValidation>
    <dataValidation type="list" allowBlank="1" showInputMessage="1" showErrorMessage="1" sqref="H74" xr:uid="{BE051D69-CE82-4406-854B-A2288F2FA775}">
      <formula1>INDIRECT($S$74)</formula1>
    </dataValidation>
    <dataValidation type="list" allowBlank="1" showInputMessage="1" showErrorMessage="1" sqref="G74" xr:uid="{CDE32F55-0ED1-4E9F-BDBA-484391572C7C}">
      <formula1>INDIRECT($R$74)</formula1>
    </dataValidation>
    <dataValidation type="list" allowBlank="1" showInputMessage="1" showErrorMessage="1" sqref="E74" xr:uid="{FAC57A59-945C-4434-8DBB-E34B37581C05}">
      <formula1>INDIRECT($Q$74)</formula1>
    </dataValidation>
    <dataValidation type="list" allowBlank="1" showInputMessage="1" showErrorMessage="1" sqref="D74" xr:uid="{22C1F26A-B9D0-4FA9-A9A4-BB0DB1F3661D}">
      <formula1>INDIRECT($P$74)</formula1>
    </dataValidation>
    <dataValidation type="list" allowBlank="1" showInputMessage="1" showErrorMessage="1" sqref="H73" xr:uid="{6460E807-9CC4-4C86-A759-48F86BE539B9}">
      <formula1>INDIRECT($S$73)</formula1>
    </dataValidation>
    <dataValidation type="list" allowBlank="1" showInputMessage="1" showErrorMessage="1" sqref="G73" xr:uid="{1504C2B0-D5C9-4759-9C05-017AD0BD0BAE}">
      <formula1>INDIRECT($R$73)</formula1>
    </dataValidation>
    <dataValidation type="list" allowBlank="1" showInputMessage="1" showErrorMessage="1" sqref="E73" xr:uid="{4684930F-386D-4E87-B373-603F4BAA4BDC}">
      <formula1>INDIRECT($Q$73)</formula1>
    </dataValidation>
    <dataValidation type="list" allowBlank="1" showInputMessage="1" showErrorMessage="1" sqref="D73" xr:uid="{5D2C1C31-3F60-462E-B301-8D42A6A0AEA9}">
      <formula1>INDIRECT($P$73)</formula1>
    </dataValidation>
    <dataValidation type="list" allowBlank="1" showInputMessage="1" showErrorMessage="1" sqref="H70" xr:uid="{EC023997-2B55-4D25-B1C2-019492262461}">
      <formula1>INDIRECT($S$70)</formula1>
    </dataValidation>
    <dataValidation type="list" allowBlank="1" showInputMessage="1" showErrorMessage="1" sqref="G70" xr:uid="{EFBC5BCA-8873-4971-8CB3-EAF8F197F99C}">
      <formula1>INDIRECT($R$70)</formula1>
    </dataValidation>
    <dataValidation type="list" allowBlank="1" showInputMessage="1" showErrorMessage="1" sqref="E70" xr:uid="{23ACF713-C30B-4ADD-8910-37649ACF558C}">
      <formula1>INDIRECT($Q$70)</formula1>
    </dataValidation>
    <dataValidation type="list" allowBlank="1" showInputMessage="1" showErrorMessage="1" sqref="D70" xr:uid="{A910EC1D-BB93-4128-BC58-8DDACF777AA1}">
      <formula1>INDIRECT($P$70)</formula1>
    </dataValidation>
    <dataValidation type="list" allowBlank="1" showInputMessage="1" showErrorMessage="1" sqref="H67" xr:uid="{8E181828-B6DA-4136-8A91-A1917BFBF357}">
      <formula1>INDIRECT($S$67)</formula1>
    </dataValidation>
    <dataValidation type="list" allowBlank="1" showInputMessage="1" showErrorMessage="1" sqref="G67" xr:uid="{285F3E95-466D-4270-8A7E-EFB27F2D7F5C}">
      <formula1>INDIRECT($R$67)</formula1>
    </dataValidation>
    <dataValidation type="list" allowBlank="1" showInputMessage="1" showErrorMessage="1" sqref="E67" xr:uid="{ED66B47E-9E9C-417C-BA9A-2D6628E6BA82}">
      <formula1>INDIRECT($Q$67)</formula1>
    </dataValidation>
    <dataValidation type="list" allowBlank="1" showInputMessage="1" showErrorMessage="1" sqref="D67" xr:uid="{D067CE24-228C-4212-A2C2-680986DE50A0}">
      <formula1>INDIRECT($P$67)</formula1>
    </dataValidation>
    <dataValidation type="list" allowBlank="1" showInputMessage="1" showErrorMessage="1" sqref="H66" xr:uid="{BB2ABF4D-D0A2-48E7-A499-E5ECC7329C8B}">
      <formula1>INDIRECT($S$66)</formula1>
    </dataValidation>
    <dataValidation type="list" allowBlank="1" showInputMessage="1" showErrorMessage="1" sqref="G66" xr:uid="{AD62B58F-297B-43F6-8829-7491E1D74CCC}">
      <formula1>INDIRECT($R$66)</formula1>
    </dataValidation>
    <dataValidation type="list" allowBlank="1" showInputMessage="1" showErrorMessage="1" sqref="E66" xr:uid="{2F4A0B02-4A7B-47B7-89D5-1FC4F7CB7F14}">
      <formula1>INDIRECT($Q$66)</formula1>
    </dataValidation>
    <dataValidation type="list" allowBlank="1" showInputMessage="1" showErrorMessage="1" sqref="D66" xr:uid="{118D6CF9-C91E-464E-B4AA-9334C73EF4A7}">
      <formula1>INDIRECT($P$66)</formula1>
    </dataValidation>
    <dataValidation type="list" allowBlank="1" showInputMessage="1" showErrorMessage="1" sqref="H65" xr:uid="{39ECBE73-EACE-4669-B8AB-69BCFFD81974}">
      <formula1>INDIRECT($S$65)</formula1>
    </dataValidation>
    <dataValidation type="list" allowBlank="1" showInputMessage="1" showErrorMessage="1" sqref="G65" xr:uid="{8B44A3C5-47D5-491B-8E7A-895500498A4A}">
      <formula1>INDIRECT($R$65)</formula1>
    </dataValidation>
    <dataValidation type="list" allowBlank="1" showInputMessage="1" showErrorMessage="1" sqref="E65" xr:uid="{E4197D11-14FE-440C-A5CC-4E37A9272659}">
      <formula1>INDIRECT($Q$65)</formula1>
    </dataValidation>
    <dataValidation type="list" allowBlank="1" showInputMessage="1" showErrorMessage="1" sqref="D65" xr:uid="{B2290ED7-4DA0-435E-A772-4C856B3179A1}">
      <formula1>INDIRECT($P$65)</formula1>
    </dataValidation>
    <dataValidation type="list" allowBlank="1" showInputMessage="1" showErrorMessage="1" sqref="H61" xr:uid="{94D1CAD0-A5B5-4F9E-9FDC-698B51CBF712}">
      <formula1>INDIRECT($S$61)</formula1>
    </dataValidation>
    <dataValidation type="list" allowBlank="1" showInputMessage="1" showErrorMessage="1" sqref="G61" xr:uid="{18D7DF2C-980D-4BF1-9312-66A1CC32D603}">
      <formula1>INDIRECT($R$61)</formula1>
    </dataValidation>
    <dataValidation type="list" allowBlank="1" showInputMessage="1" showErrorMessage="1" sqref="E61" xr:uid="{809FCD96-9CBB-431F-B02C-943964029B9D}">
      <formula1>INDIRECT($Q$61)</formula1>
    </dataValidation>
    <dataValidation type="list" allowBlank="1" showInputMessage="1" showErrorMessage="1" sqref="D61" xr:uid="{196FA0EA-8156-4074-A7B8-8C1B58893744}">
      <formula1>INDIRECT($P$61)</formula1>
    </dataValidation>
    <dataValidation type="list" allowBlank="1" showInputMessage="1" showErrorMessage="1" sqref="H60" xr:uid="{C8DFD84C-201E-48E2-AFCA-ABFB6AE5E242}">
      <formula1>INDIRECT($S$60)</formula1>
    </dataValidation>
    <dataValidation type="list" allowBlank="1" showInputMessage="1" showErrorMessage="1" sqref="G60" xr:uid="{F9A3A566-AB9C-4D5D-9BAB-E7A3A10F9D1B}">
      <formula1>INDIRECT($R$60)</formula1>
    </dataValidation>
    <dataValidation type="list" allowBlank="1" showInputMessage="1" showErrorMessage="1" sqref="E60" xr:uid="{FC328F3D-506F-4B60-8DE2-5A2330A463FE}">
      <formula1>INDIRECT($Q$60)</formula1>
    </dataValidation>
    <dataValidation type="list" allowBlank="1" showInputMessage="1" showErrorMessage="1" sqref="D60" xr:uid="{1EBA7018-F1CC-47F8-849C-4129C5CDA759}">
      <formula1>INDIRECT($P$60)</formula1>
    </dataValidation>
    <dataValidation type="list" allowBlank="1" showInputMessage="1" showErrorMessage="1" sqref="H57" xr:uid="{F89C5DF2-05A7-4E37-81C5-88170DB8D1D5}">
      <formula1>INDIRECT($S$57)</formula1>
    </dataValidation>
    <dataValidation type="list" allowBlank="1" showInputMessage="1" showErrorMessage="1" sqref="G57" xr:uid="{5FACEEF8-81E0-4DFE-9277-B7FA0BD9AA7E}">
      <formula1>INDIRECT($R$57)</formula1>
    </dataValidation>
    <dataValidation type="list" allowBlank="1" showInputMessage="1" showErrorMessage="1" sqref="E57" xr:uid="{5D9B02E5-1EE4-4A44-83BC-3FB17624C499}">
      <formula1>INDIRECT($Q$57)</formula1>
    </dataValidation>
    <dataValidation type="list" allowBlank="1" showInputMessage="1" showErrorMessage="1" sqref="D57" xr:uid="{6CA20215-165E-4560-9484-690E85378FAD}">
      <formula1>INDIRECT($P$57)</formula1>
    </dataValidation>
    <dataValidation type="list" allowBlank="1" showInputMessage="1" showErrorMessage="1" sqref="H56" xr:uid="{4FE090F0-C240-46CA-98C5-42C5659558E9}">
      <formula1>INDIRECT($S$56)</formula1>
    </dataValidation>
    <dataValidation type="list" allowBlank="1" showInputMessage="1" showErrorMessage="1" sqref="G56" xr:uid="{34A9517D-7668-48B2-9C8A-B561FD4F008E}">
      <formula1>INDIRECT($R$56)</formula1>
    </dataValidation>
    <dataValidation type="list" allowBlank="1" showInputMessage="1" showErrorMessage="1" sqref="E56" xr:uid="{5C4186B2-E2CD-45B1-98E6-172F860ADA92}">
      <formula1>INDIRECT($Q$56)</formula1>
    </dataValidation>
    <dataValidation type="list" allowBlank="1" showInputMessage="1" showErrorMessage="1" sqref="D56" xr:uid="{0F8452DD-36B8-42D9-8FA0-AFBDE4AF5561}">
      <formula1>INDIRECT($P$56)</formula1>
    </dataValidation>
    <dataValidation type="list" allowBlank="1" showInputMessage="1" showErrorMessage="1" sqref="H53" xr:uid="{B1CFE460-735A-4A1C-9080-E00E7BDF5163}">
      <formula1>INDIRECT($S$53)</formula1>
    </dataValidation>
    <dataValidation type="list" allowBlank="1" showInputMessage="1" showErrorMessage="1" sqref="G53" xr:uid="{13029BE6-99A3-4ACC-B4D0-510226B62BA5}">
      <formula1>INDIRECT($R$53)</formula1>
    </dataValidation>
    <dataValidation type="list" allowBlank="1" showInputMessage="1" showErrorMessage="1" sqref="E53" xr:uid="{4EA31AC7-4DD6-41C3-BA5C-B6FFC842F5EA}">
      <formula1>INDIRECT($Q$53)</formula1>
    </dataValidation>
    <dataValidation type="list" allowBlank="1" showInputMessage="1" showErrorMessage="1" sqref="D53" xr:uid="{B184518E-92FF-47EB-B0F7-AD79200E7C37}">
      <formula1>INDIRECT($P$53)</formula1>
    </dataValidation>
    <dataValidation type="list" allowBlank="1" showInputMessage="1" showErrorMessage="1" sqref="H52" xr:uid="{CB152ACE-292B-47FB-9487-F6FE5A888924}">
      <formula1>INDIRECT($S$52)</formula1>
    </dataValidation>
    <dataValidation type="list" allowBlank="1" showInputMessage="1" showErrorMessage="1" sqref="G52" xr:uid="{FD23780E-E475-43F1-8590-F5CE51541D68}">
      <formula1>INDIRECT($R$52)</formula1>
    </dataValidation>
    <dataValidation type="list" allowBlank="1" showInputMessage="1" showErrorMessage="1" sqref="E52" xr:uid="{97E67729-EE9B-4863-862C-72BB0F8D53EC}">
      <formula1>INDIRECT($Q$52)</formula1>
    </dataValidation>
    <dataValidation type="list" allowBlank="1" showInputMessage="1" showErrorMessage="1" sqref="D52" xr:uid="{ECFCD73F-4753-479E-A1B1-6D4B816FCB44}">
      <formula1>INDIRECT($P$52)</formula1>
    </dataValidation>
    <dataValidation type="list" allowBlank="1" showInputMessage="1" showErrorMessage="1" sqref="H49" xr:uid="{CCA98C06-2C20-4D73-8254-9D58AE6BDB77}">
      <formula1>INDIRECT($S$49)</formula1>
    </dataValidation>
    <dataValidation type="list" allowBlank="1" showInputMessage="1" showErrorMessage="1" sqref="G49" xr:uid="{348D411D-BAC7-4C26-9B3A-653A4B804446}">
      <formula1>INDIRECT($R$49)</formula1>
    </dataValidation>
    <dataValidation type="list" allowBlank="1" showInputMessage="1" showErrorMessage="1" sqref="E49" xr:uid="{B0609885-9ABD-41FE-828A-1DDE15415631}">
      <formula1>INDIRECT($Q$49)</formula1>
    </dataValidation>
    <dataValidation type="list" allowBlank="1" showInputMessage="1" showErrorMessage="1" sqref="D49" xr:uid="{10CE84FC-FC13-4AA0-8307-B1F2F5D55E86}">
      <formula1>INDIRECT($P$49)</formula1>
    </dataValidation>
    <dataValidation type="list" allowBlank="1" showInputMessage="1" showErrorMessage="1" sqref="H48" xr:uid="{C8DD950A-EF19-4A6A-BCDC-EDF1D847F97B}">
      <formula1>INDIRECT($S$48)</formula1>
    </dataValidation>
    <dataValidation type="list" allowBlank="1" showInputMessage="1" showErrorMessage="1" sqref="G48" xr:uid="{3DC345B9-1B1E-4923-B69D-BA48CE042AFB}">
      <formula1>INDIRECT($R$48)</formula1>
    </dataValidation>
    <dataValidation type="list" allowBlank="1" showInputMessage="1" showErrorMessage="1" sqref="E48" xr:uid="{B539D439-D813-4D07-9B7B-C0C06DE81F79}">
      <formula1>INDIRECT($Q$48)</formula1>
    </dataValidation>
    <dataValidation type="list" allowBlank="1" showInputMessage="1" showErrorMessage="1" sqref="D48" xr:uid="{06A4EA11-20BF-457E-9C07-99F66442B239}">
      <formula1>INDIRECT($P$48)</formula1>
    </dataValidation>
    <dataValidation type="list" allowBlank="1" showInputMessage="1" showErrorMessage="1" sqref="H47" xr:uid="{5B6FBC7D-210F-41B2-AA7D-0AC176D0EA1A}">
      <formula1>INDIRECT($S$47)</formula1>
    </dataValidation>
    <dataValidation type="list" allowBlank="1" showInputMessage="1" showErrorMessage="1" sqref="G47" xr:uid="{462CB207-CA17-4237-9CC7-63295C3FB0D7}">
      <formula1>INDIRECT($R$47)</formula1>
    </dataValidation>
    <dataValidation type="list" allowBlank="1" showInputMessage="1" showErrorMessage="1" sqref="E47" xr:uid="{59D69A4A-9A0D-4221-BABB-53226E9BCAC0}">
      <formula1>INDIRECT($Q$47)</formula1>
    </dataValidation>
    <dataValidation type="list" allowBlank="1" showInputMessage="1" showErrorMessage="1" sqref="D47" xr:uid="{C5F3D1FA-46C4-4CBF-917C-88E8DDA60DD2}">
      <formula1>INDIRECT($P$47)</formula1>
    </dataValidation>
    <dataValidation type="list" allowBlank="1" showInputMessage="1" showErrorMessage="1" sqref="H44" xr:uid="{1EB28460-5692-48CD-B040-BE2389F64240}">
      <formula1>INDIRECT($S$44)</formula1>
    </dataValidation>
    <dataValidation type="list" allowBlank="1" showInputMessage="1" showErrorMessage="1" sqref="G44" xr:uid="{494C9146-DC96-4398-A0C1-B908C4C7F9B7}">
      <formula1>INDIRECT($R$44)</formula1>
    </dataValidation>
    <dataValidation type="list" allowBlank="1" showInputMessage="1" showErrorMessage="1" sqref="E44" xr:uid="{58014D9D-3ABF-43F6-A34A-F4F05B02F3AD}">
      <formula1>INDIRECT($Q$44)</formula1>
    </dataValidation>
    <dataValidation type="list" allowBlank="1" showInputMessage="1" showErrorMessage="1" sqref="D44" xr:uid="{1CD13169-3C85-4BFF-B903-ED063BC7F478}">
      <formula1>INDIRECT($P$44)</formula1>
    </dataValidation>
    <dataValidation type="list" allowBlank="1" showInputMessage="1" showErrorMessage="1" sqref="H43" xr:uid="{6FD5BC69-1892-4D94-862C-09E615F32AEA}">
      <formula1>INDIRECT($S$43)</formula1>
    </dataValidation>
    <dataValidation type="list" allowBlank="1" showInputMessage="1" showErrorMessage="1" sqref="G43" xr:uid="{7CC6FD63-B994-4F4A-9EDE-CB6860D76962}">
      <formula1>INDIRECT($R$43)</formula1>
    </dataValidation>
    <dataValidation type="list" allowBlank="1" showInputMessage="1" showErrorMessage="1" sqref="E43" xr:uid="{7AC1DF77-D463-4A9C-BB82-8D7B036A1BE1}">
      <formula1>INDIRECT($Q$43)</formula1>
    </dataValidation>
    <dataValidation type="list" allowBlank="1" showInputMessage="1" showErrorMessage="1" sqref="D43" xr:uid="{9D024868-D3B3-40EB-95BD-5DC14599CAC3}">
      <formula1>INDIRECT($P$43)</formula1>
    </dataValidation>
    <dataValidation type="list" allowBlank="1" showInputMessage="1" showErrorMessage="1" sqref="H40" xr:uid="{241E171C-548D-44D4-9014-D0B9574C54F3}">
      <formula1>INDIRECT($S$40)</formula1>
    </dataValidation>
    <dataValidation type="list" allowBlank="1" showInputMessage="1" showErrorMessage="1" sqref="G40" xr:uid="{476BFEA1-E30D-4860-9E67-1E769D2BC80D}">
      <formula1>INDIRECT($R$40)</formula1>
    </dataValidation>
    <dataValidation type="list" allowBlank="1" showInputMessage="1" showErrorMessage="1" sqref="E40" xr:uid="{90550A80-D254-48B4-9330-26FD6938EDA6}">
      <formula1>INDIRECT($Q$40)</formula1>
    </dataValidation>
    <dataValidation type="list" allowBlank="1" showInputMessage="1" showErrorMessage="1" sqref="D40" xr:uid="{9C4A4415-903E-496F-8F77-9256CF9CDF89}">
      <formula1>INDIRECT($P$40)</formula1>
    </dataValidation>
    <dataValidation type="list" allowBlank="1" showInputMessage="1" showErrorMessage="1" sqref="H39" xr:uid="{F46EFDA6-A7CA-4692-921E-87BFE411933C}">
      <formula1>INDIRECT($S$39)</formula1>
    </dataValidation>
    <dataValidation type="list" allowBlank="1" showInputMessage="1" showErrorMessage="1" sqref="G39" xr:uid="{B7E0E5B8-05E9-44AE-B2A5-A6570EE45633}">
      <formula1>INDIRECT($R$39)</formula1>
    </dataValidation>
    <dataValidation type="list" allowBlank="1" showInputMessage="1" showErrorMessage="1" sqref="E39" xr:uid="{CB3C4157-CE6E-4C2A-AA49-00652FA9BA89}">
      <formula1>INDIRECT($Q$39)</formula1>
    </dataValidation>
    <dataValidation type="list" allowBlank="1" showInputMessage="1" showErrorMessage="1" sqref="D39" xr:uid="{36ED073B-A77A-4742-A844-017A836A8A45}">
      <formula1>INDIRECT($P$39)</formula1>
    </dataValidation>
    <dataValidation type="list" allowBlank="1" showInputMessage="1" showErrorMessage="1" sqref="H38" xr:uid="{7ECFCF66-4ADD-4609-9005-B3F980C53DE8}">
      <formula1>INDIRECT($S$38)</formula1>
    </dataValidation>
    <dataValidation type="list" allowBlank="1" showInputMessage="1" showErrorMessage="1" sqref="G38" xr:uid="{2B9D27C2-2C0C-43E2-B2F0-918EE816F56C}">
      <formula1>INDIRECT($R$38)</formula1>
    </dataValidation>
    <dataValidation type="list" allowBlank="1" showInputMessage="1" showErrorMessage="1" sqref="E38" xr:uid="{5043F6D3-6E20-43BE-98D6-B3CA3BB80E62}">
      <formula1>INDIRECT($Q$38)</formula1>
    </dataValidation>
    <dataValidation type="list" allowBlank="1" showInputMessage="1" showErrorMessage="1" sqref="D38" xr:uid="{09D306EC-4740-40A9-95D3-1567F05DDD70}">
      <formula1>INDIRECT($P$38)</formula1>
    </dataValidation>
    <dataValidation type="list" allowBlank="1" showInputMessage="1" showErrorMessage="1" sqref="H35" xr:uid="{A35A386F-FB1E-4052-8056-59D48FA15EE2}">
      <formula1>INDIRECT($S$35)</formula1>
    </dataValidation>
    <dataValidation type="list" allowBlank="1" showInputMessage="1" showErrorMessage="1" sqref="G35" xr:uid="{273BDA6E-8A45-4B9D-82F8-51FAEBE5D283}">
      <formula1>INDIRECT($R$35)</formula1>
    </dataValidation>
    <dataValidation type="list" allowBlank="1" showInputMessage="1" showErrorMessage="1" sqref="E35" xr:uid="{0A69CBFB-1DB9-4FFD-B932-6B854E38BD50}">
      <formula1>INDIRECT($Q$35)</formula1>
    </dataValidation>
    <dataValidation type="list" allowBlank="1" showInputMessage="1" showErrorMessage="1" sqref="D35" xr:uid="{0421A3EB-CD34-4617-B0C0-B9EE50964270}">
      <formula1>INDIRECT($P$35)</formula1>
    </dataValidation>
    <dataValidation type="list" allowBlank="1" showInputMessage="1" showErrorMessage="1" sqref="H34" xr:uid="{78F62EA2-DDBA-4514-A1AD-18C3CFEB5EA8}">
      <formula1>INDIRECT($S$34)</formula1>
    </dataValidation>
    <dataValidation type="list" allowBlank="1" showInputMessage="1" showErrorMessage="1" sqref="G34" xr:uid="{A86BB9F4-44EF-41D6-9901-70B178FAA7CA}">
      <formula1>INDIRECT($R$34)</formula1>
    </dataValidation>
    <dataValidation type="list" allowBlank="1" showInputMessage="1" showErrorMessage="1" sqref="E34" xr:uid="{1F387B19-7F29-45A5-A622-28283301F8DA}">
      <formula1>INDIRECT($Q$34)</formula1>
    </dataValidation>
    <dataValidation type="list" allowBlank="1" showInputMessage="1" showErrorMessage="1" sqref="D34" xr:uid="{1380F771-EE30-494A-84BC-AA395439F3D3}">
      <formula1>INDIRECT($P$34)</formula1>
    </dataValidation>
    <dataValidation type="list" allowBlank="1" showInputMessage="1" showErrorMessage="1" sqref="H33" xr:uid="{5CF3D980-724F-474A-AA84-A0C5E4F3E6C9}">
      <formula1>INDIRECT($S$33)</formula1>
    </dataValidation>
    <dataValidation type="list" allowBlank="1" showInputMessage="1" showErrorMessage="1" sqref="G33" xr:uid="{3D71AE11-9508-4BE0-A5A3-B51EAF5026F6}">
      <formula1>INDIRECT($R$33)</formula1>
    </dataValidation>
    <dataValidation type="list" allowBlank="1" showInputMessage="1" showErrorMessage="1" sqref="E33" xr:uid="{9D0EDD71-B8E0-4596-B143-C383E3562779}">
      <formula1>INDIRECT($Q$33)</formula1>
    </dataValidation>
    <dataValidation type="list" allowBlank="1" showInputMessage="1" showErrorMessage="1" sqref="D33" xr:uid="{8AB5C4B2-CB21-459C-8CE0-3EBC757D400E}">
      <formula1>INDIRECT($P$33)</formula1>
    </dataValidation>
    <dataValidation type="list" allowBlank="1" showInputMessage="1" showErrorMessage="1" sqref="H32" xr:uid="{7B83CF51-422B-45AD-9858-819AE4AAE644}">
      <formula1>INDIRECT($S$32)</formula1>
    </dataValidation>
    <dataValidation type="list" allowBlank="1" showInputMessage="1" showErrorMessage="1" sqref="G32" xr:uid="{556A51F3-55F1-45B9-A65D-127E7D770548}">
      <formula1>INDIRECT($R$32)</formula1>
    </dataValidation>
    <dataValidation type="list" allowBlank="1" showInputMessage="1" showErrorMessage="1" sqref="E32" xr:uid="{A8CDB418-1F3D-412A-8BC8-1DB856A2CDB3}">
      <formula1>INDIRECT($Q$32)</formula1>
    </dataValidation>
    <dataValidation type="list" allowBlank="1" showInputMessage="1" showErrorMessage="1" sqref="D32" xr:uid="{5499D165-77B7-489A-9AE0-757BF5A99D5A}">
      <formula1>INDIRECT($P$32)</formula1>
    </dataValidation>
    <dataValidation type="list" allowBlank="1" showInputMessage="1" showErrorMessage="1" sqref="H31" xr:uid="{54D6B0C5-16D8-4DD2-9A5A-305106E9E887}">
      <formula1>INDIRECT($S$31)</formula1>
    </dataValidation>
    <dataValidation type="list" allowBlank="1" showInputMessage="1" showErrorMessage="1" sqref="G31" xr:uid="{79D9411B-4B1F-4976-9D17-D0AEEDDB44EA}">
      <formula1>INDIRECT($R$31)</formula1>
    </dataValidation>
    <dataValidation type="list" allowBlank="1" showInputMessage="1" showErrorMessage="1" sqref="E31" xr:uid="{973B89BB-7021-4264-9A69-37351A50B770}">
      <formula1>INDIRECT($Q$31)</formula1>
    </dataValidation>
    <dataValidation type="list" allowBlank="1" showInputMessage="1" showErrorMessage="1" sqref="D31" xr:uid="{E8A8F6B4-903B-46FD-B02C-4105E49A42C8}">
      <formula1>INDIRECT($P$31)</formula1>
    </dataValidation>
    <dataValidation type="list" allowBlank="1" showInputMessage="1" showErrorMessage="1" sqref="H30" xr:uid="{C4287968-3B14-40A4-AF3E-9DDDEB9F95E5}">
      <formula1>INDIRECT($S$30)</formula1>
    </dataValidation>
    <dataValidation type="list" allowBlank="1" showInputMessage="1" showErrorMessage="1" sqref="G30" xr:uid="{1835641E-762B-4C79-99D0-08BBB135D158}">
      <formula1>INDIRECT($R$30)</formula1>
    </dataValidation>
    <dataValidation type="list" allowBlank="1" showInputMessage="1" showErrorMessage="1" sqref="E30" xr:uid="{CDF9023A-059C-47F3-B5A8-2875D5838DEE}">
      <formula1>INDIRECT($Q$30)</formula1>
    </dataValidation>
    <dataValidation type="list" allowBlank="1" showInputMessage="1" showErrorMessage="1" sqref="D30" xr:uid="{25A1E921-5821-471F-88A1-E7D3BDFA83D8}">
      <formula1>INDIRECT($P$30)</formula1>
    </dataValidation>
    <dataValidation type="list" allowBlank="1" showInputMessage="1" showErrorMessage="1" sqref="H29" xr:uid="{DAE3680D-F37C-4363-9049-F568F597F759}">
      <formula1>INDIRECT($S$29)</formula1>
    </dataValidation>
    <dataValidation type="list" allowBlank="1" showInputMessage="1" showErrorMessage="1" sqref="G29" xr:uid="{08B63D88-171F-4AE1-9B64-883FE64E06AD}">
      <formula1>INDIRECT($R$29)</formula1>
    </dataValidation>
    <dataValidation type="list" allowBlank="1" showInputMessage="1" showErrorMessage="1" sqref="E29" xr:uid="{610A5E01-64AE-48F6-9AD7-694AD313F864}">
      <formula1>INDIRECT($Q$29)</formula1>
    </dataValidation>
    <dataValidation type="list" allowBlank="1" showInputMessage="1" showErrorMessage="1" sqref="D29" xr:uid="{5AA9A63F-D251-4818-A216-BA39E372695E}">
      <formula1>INDIRECT($P$29)</formula1>
    </dataValidation>
    <dataValidation type="list" allowBlank="1" showInputMessage="1" showErrorMessage="1" sqref="H26" xr:uid="{C183E3D9-4EEB-455E-B0D6-C39DDB7D6803}">
      <formula1>INDIRECT($S$26)</formula1>
    </dataValidation>
    <dataValidation type="list" allowBlank="1" showInputMessage="1" showErrorMessage="1" sqref="G26" xr:uid="{021C9BB6-0304-4633-9C1B-76DF6C9D9156}">
      <formula1>INDIRECT($R$26)</formula1>
    </dataValidation>
    <dataValidation type="list" allowBlank="1" showInputMessage="1" showErrorMessage="1" sqref="E26" xr:uid="{7B66CF0C-FC1F-4A36-9724-4981E98243C0}">
      <formula1>INDIRECT($Q$26)</formula1>
    </dataValidation>
    <dataValidation type="list" allowBlank="1" showInputMessage="1" showErrorMessage="1" sqref="D26" xr:uid="{02E213CF-BAF2-414E-A71F-AC834FBAD32E}">
      <formula1>INDIRECT($P$26)</formula1>
    </dataValidation>
    <dataValidation type="list" allowBlank="1" showInputMessage="1" showErrorMessage="1" sqref="H25" xr:uid="{39E7F400-1D9E-4546-AFDE-A3BE87907A3F}">
      <formula1>INDIRECT($S$25)</formula1>
    </dataValidation>
    <dataValidation type="list" allowBlank="1" showInputMessage="1" showErrorMessage="1" sqref="G25" xr:uid="{C64BC54A-0910-4D7E-91A8-FF9D5424EFF6}">
      <formula1>INDIRECT($R$25)</formula1>
    </dataValidation>
    <dataValidation type="list" allowBlank="1" showInputMessage="1" showErrorMessage="1" sqref="E25" xr:uid="{9C009E52-4127-456D-91DF-96EFEC540228}">
      <formula1>INDIRECT($Q$25)</formula1>
    </dataValidation>
    <dataValidation type="list" allowBlank="1" showInputMessage="1" showErrorMessage="1" sqref="D25" xr:uid="{28A4C375-2C2B-4547-B32D-1F6AC2D26512}">
      <formula1>INDIRECT($P$25)</formula1>
    </dataValidation>
    <dataValidation type="list" allowBlank="1" showInputMessage="1" showErrorMessage="1" sqref="H24" xr:uid="{EE623F00-1647-45B9-AE92-E3062C03E02A}">
      <formula1>INDIRECT($S$24)</formula1>
    </dataValidation>
    <dataValidation type="list" allowBlank="1" showInputMessage="1" showErrorMessage="1" sqref="G24" xr:uid="{68D30711-A2EE-413F-8655-0DD5B89CDB60}">
      <formula1>INDIRECT($R$24)</formula1>
    </dataValidation>
    <dataValidation type="list" allowBlank="1" showInputMessage="1" showErrorMessage="1" sqref="E24" xr:uid="{EB3F6BD2-AD2A-404D-B081-ADF905BD5635}">
      <formula1>INDIRECT($Q$24)</formula1>
    </dataValidation>
    <dataValidation type="list" allowBlank="1" showInputMessage="1" showErrorMessage="1" sqref="D24" xr:uid="{EF24CCBD-0761-4360-B439-99CCBDC5388A}">
      <formula1>INDIRECT($P$24)</formula1>
    </dataValidation>
    <dataValidation type="list" allowBlank="1" showInputMessage="1" showErrorMessage="1" sqref="H23" xr:uid="{B3402748-9BE0-435E-86D7-6788950B34D1}">
      <formula1>INDIRECT($S$23)</formula1>
    </dataValidation>
    <dataValidation type="list" allowBlank="1" showInputMessage="1" showErrorMessage="1" sqref="G23" xr:uid="{A08466F0-E540-4CAC-9E88-D2A4F16E5038}">
      <formula1>INDIRECT($R$23)</formula1>
    </dataValidation>
    <dataValidation type="list" allowBlank="1" showInputMessage="1" showErrorMessage="1" sqref="E23" xr:uid="{EEDCCAAC-453D-450B-8128-430D330554DA}">
      <formula1>INDIRECT($Q$23)</formula1>
    </dataValidation>
    <dataValidation type="list" allowBlank="1" showInputMessage="1" showErrorMessage="1" sqref="D23" xr:uid="{E86F11F0-6FBC-42F0-A0F4-B6F9A5EB3833}">
      <formula1>INDIRECT($P$23)</formula1>
    </dataValidation>
    <dataValidation type="list" allowBlank="1" showInputMessage="1" showErrorMessage="1" sqref="H22" xr:uid="{F39FD6C4-1033-46C2-993D-E40CF40FEAB2}">
      <formula1>INDIRECT($S$22)</formula1>
    </dataValidation>
    <dataValidation type="list" allowBlank="1" showInputMessage="1" showErrorMessage="1" sqref="G22" xr:uid="{28972078-CCC3-416E-AE1E-8E5774460B58}">
      <formula1>INDIRECT($R$22)</formula1>
    </dataValidation>
    <dataValidation type="list" allowBlank="1" showInputMessage="1" showErrorMessage="1" sqref="E22" xr:uid="{3D904BCE-DB88-4834-995D-ED23C1BBC7D4}">
      <formula1>INDIRECT($Q$22)</formula1>
    </dataValidation>
    <dataValidation type="list" allowBlank="1" showInputMessage="1" showErrorMessage="1" sqref="D22" xr:uid="{DEF5C3DE-6AA3-4DED-B6EC-A0B437812610}">
      <formula1>INDIRECT($P$22)</formula1>
    </dataValidation>
    <dataValidation type="list" allowBlank="1" showInputMessage="1" showErrorMessage="1" sqref="H21" xr:uid="{0BFD9FF2-3BD4-4360-9650-90FFA304A63F}">
      <formula1>INDIRECT($S$21)</formula1>
    </dataValidation>
    <dataValidation type="list" allowBlank="1" showInputMessage="1" showErrorMessage="1" sqref="G21" xr:uid="{6C2FAA33-D2E7-4E18-A106-D9BEABF2E93A}">
      <formula1>INDIRECT($R$21)</formula1>
    </dataValidation>
    <dataValidation type="list" allowBlank="1" showInputMessage="1" showErrorMessage="1" sqref="E21" xr:uid="{EC2DE432-C7B7-448C-9439-9F448C50F0FC}">
      <formula1>INDIRECT($Q$21)</formula1>
    </dataValidation>
    <dataValidation type="list" allowBlank="1" showInputMessage="1" showErrorMessage="1" sqref="D21" xr:uid="{B35D5D18-0274-4112-B6C4-4AE6501B4929}">
      <formula1>INDIRECT($P$21)</formula1>
    </dataValidation>
    <dataValidation type="textLength" allowBlank="1" showInputMessage="1" showErrorMessage="1" sqref="G5" xr:uid="{434769E5-B1A7-4179-B82B-7FE13908929D}">
      <formula1>0</formula1>
      <formula2>0</formula2>
    </dataValidation>
    <dataValidation type="whole" allowBlank="1" showInputMessage="1" showErrorMessage="1" errorTitle="Chiffre uniquement" error="Saisir une valeur en chiffre/nombre (pas de texte)" sqref="G4 G6" xr:uid="{7FB9D2FA-4466-4B0C-8DF2-52CA9BC7DF37}">
      <formula1>0</formula1>
      <formula2>100</formula2>
    </dataValidation>
    <dataValidation type="list" allowBlank="1" showInputMessage="1" showErrorMessage="1" sqref="H13" xr:uid="{3A9F9E43-4F0F-49FF-A6CA-B6CDDCADE87E}">
      <formula1>INDIRECT($S$13)</formula1>
    </dataValidation>
    <dataValidation type="list" allowBlank="1" showInputMessage="1" showErrorMessage="1" sqref="G13" xr:uid="{50BC7D55-7462-4219-B20C-DD06FCDA6D67}">
      <formula1>INDIRECT($R$13)</formula1>
    </dataValidation>
    <dataValidation type="list" allowBlank="1" showInputMessage="1" showErrorMessage="1" sqref="E13" xr:uid="{200254BC-7234-4774-AD8C-AB9ED54A9C11}">
      <formula1>INDIRECT($Q$13)</formula1>
    </dataValidation>
    <dataValidation type="list" allowBlank="1" showInputMessage="1" showErrorMessage="1" sqref="D13" xr:uid="{F0FD84C9-F354-48DC-A569-59C937AE7A7C}">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2B6922E8-EDF6-4DD2-9E22-043B1AC9E512}">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F643320-66BB-41BF-A58C-6BDE6C3F46D2}">
          <x14:formula1>
            <xm:f>'Menu conditionnel'!$A$14:$A$17</xm:f>
          </x14:formula1>
          <xm:sqref>D84:D89 D92 D95:D96 D99 D102:D103 D106:D109 D112 D115 D118:D120</xm:sqref>
        </x14:dataValidation>
        <x14:dataValidation type="list" allowBlank="1" showInputMessage="1" showErrorMessage="1" xr:uid="{F8B9475A-11D7-4B3B-ADAA-D2D142A4585D}">
          <x14:formula1>
            <xm:f>'Menu déroulant'!$E$2:$E$11</xm:f>
          </x14:formula1>
          <xm:sqref>C4</xm:sqref>
        </x14:dataValidation>
        <x14:dataValidation type="list" allowBlank="1" showInputMessage="1" showErrorMessage="1" xr:uid="{A0673EF2-A8C6-483E-949E-434C3C883653}">
          <x14:formula1>
            <xm:f>'Menu déroulant'!$D$2:$D$3</xm:f>
          </x14:formula1>
          <xm:sqref>C6</xm:sqref>
        </x14:dataValidation>
        <x14:dataValidation type="list" allowBlank="1" showInputMessage="1" showErrorMessage="1" xr:uid="{D52DE72E-8F14-4886-890A-952684B414D5}">
          <x14:formula1>
            <xm:f>'Menu déroulant'!$F$2:$F$5</xm:f>
          </x14:formula1>
          <xm:sqref>C60:C61 C56:C57 C43:C44 C21:C26 C29:C35 C47:C49 C52:C53 C65:C67 C70 C38:C40 C13:C18 C73:C74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01354-F328-4691-A8D5-2477DC0D950E}">
  <sheetPr>
    <tabColor rgb="FF89EFDE"/>
    <pageSetUpPr fitToPage="1"/>
  </sheetPr>
  <dimension ref="A1:Y696"/>
  <sheetViews>
    <sheetView zoomScale="55" zoomScaleNormal="55" zoomScaleSheetLayoutView="70" zoomScalePageLayoutView="70" workbookViewId="0">
      <selection activeCell="J7" sqref="J7"/>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1077</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N°24</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L5MTb+CvIBNbB0fypIfOBinL5EtdjrpdAsDrWZ610L7fSAbdPeQaq+FIunOBOie1k7MFzEIKmU2CS/u9U8QYiA==" saltValue="Cpkxxca/y3dYnNUxaUZRO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273" priority="176" operator="equal">
      <formula>"NON"</formula>
    </cfRule>
    <cfRule type="cellIs" dxfId="4272" priority="177" operator="equal">
      <formula>"OUI"</formula>
    </cfRule>
    <cfRule type="cellIs" dxfId="4271" priority="174" operator="equal">
      <formula>"Non concerné"</formula>
    </cfRule>
    <cfRule type="cellIs" dxfId="4270" priority="175" operator="equal">
      <formula>"Ne sait pas"</formula>
    </cfRule>
  </conditionalFormatting>
  <conditionalFormatting sqref="C29:C35">
    <cfRule type="cellIs" dxfId="4269" priority="165" operator="equal">
      <formula>"OUI"</formula>
    </cfRule>
    <cfRule type="cellIs" dxfId="4268" priority="164" operator="equal">
      <formula>"NON"</formula>
    </cfRule>
    <cfRule type="cellIs" dxfId="4267" priority="163" operator="equal">
      <formula>"Ne sait pas"</formula>
    </cfRule>
    <cfRule type="cellIs" dxfId="4266" priority="162" operator="equal">
      <formula>"Non concerné"</formula>
    </cfRule>
  </conditionalFormatting>
  <conditionalFormatting sqref="C38:C40">
    <cfRule type="cellIs" dxfId="4265" priority="156" operator="equal">
      <formula>"OUI"</formula>
    </cfRule>
    <cfRule type="cellIs" dxfId="4264" priority="154" operator="equal">
      <formula>"Ne sait pas"</formula>
    </cfRule>
    <cfRule type="cellIs" dxfId="4263" priority="153" operator="equal">
      <formula>"Non concerné"</formula>
    </cfRule>
    <cfRule type="cellIs" dxfId="4262" priority="155" operator="equal">
      <formula>"NON"</formula>
    </cfRule>
  </conditionalFormatting>
  <conditionalFormatting sqref="C43:C44">
    <cfRule type="cellIs" dxfId="4261" priority="149" operator="equal">
      <formula>"OUI"</formula>
    </cfRule>
    <cfRule type="cellIs" dxfId="4260" priority="148" operator="equal">
      <formula>"NON"</formula>
    </cfRule>
    <cfRule type="cellIs" dxfId="4259" priority="147" operator="equal">
      <formula>"Ne sait pas"</formula>
    </cfRule>
    <cfRule type="cellIs" dxfId="4258" priority="146" operator="equal">
      <formula>"Non concerné"</formula>
    </cfRule>
  </conditionalFormatting>
  <conditionalFormatting sqref="C47:C49">
    <cfRule type="cellIs" dxfId="4257" priority="140" operator="equal">
      <formula>"NON"</formula>
    </cfRule>
    <cfRule type="cellIs" dxfId="4256" priority="141" operator="equal">
      <formula>"OUI"</formula>
    </cfRule>
    <cfRule type="cellIs" dxfId="4255" priority="139" operator="equal">
      <formula>"Ne sait pas"</formula>
    </cfRule>
    <cfRule type="cellIs" dxfId="4254" priority="138" operator="equal">
      <formula>"Non concerné"</formula>
    </cfRule>
  </conditionalFormatting>
  <conditionalFormatting sqref="C52:C53">
    <cfRule type="cellIs" dxfId="4253" priority="132" operator="equal">
      <formula>"NON"</formula>
    </cfRule>
    <cfRule type="cellIs" dxfId="4252" priority="131" operator="equal">
      <formula>"Ne sait pas"</formula>
    </cfRule>
    <cfRule type="cellIs" dxfId="4251" priority="130" operator="equal">
      <formula>"Non concerné"</formula>
    </cfRule>
    <cfRule type="cellIs" dxfId="4250" priority="133" operator="equal">
      <formula>"OUI"</formula>
    </cfRule>
  </conditionalFormatting>
  <conditionalFormatting sqref="C56:C57">
    <cfRule type="cellIs" dxfId="4249" priority="125" operator="equal">
      <formula>"OUI"</formula>
    </cfRule>
    <cfRule type="cellIs" dxfId="4248" priority="124" operator="equal">
      <formula>"NON"</formula>
    </cfRule>
    <cfRule type="cellIs" dxfId="4247" priority="123" operator="equal">
      <formula>"Ne sait pas"</formula>
    </cfRule>
    <cfRule type="cellIs" dxfId="4246" priority="122" operator="equal">
      <formula>"Non concerné"</formula>
    </cfRule>
  </conditionalFormatting>
  <conditionalFormatting sqref="C60:C61">
    <cfRule type="cellIs" dxfId="4245" priority="114" operator="equal">
      <formula>"Non concerné"</formula>
    </cfRule>
    <cfRule type="cellIs" dxfId="4244" priority="115" operator="equal">
      <formula>"Ne sait pas"</formula>
    </cfRule>
    <cfRule type="cellIs" dxfId="4243" priority="116" operator="equal">
      <formula>"NON"</formula>
    </cfRule>
    <cfRule type="cellIs" dxfId="4242" priority="117" operator="equal">
      <formula>"OUI"</formula>
    </cfRule>
  </conditionalFormatting>
  <conditionalFormatting sqref="C65:C67">
    <cfRule type="cellIs" dxfId="4241" priority="107" operator="equal">
      <formula>"Ne sait pas"</formula>
    </cfRule>
    <cfRule type="cellIs" dxfId="4240" priority="106" operator="equal">
      <formula>"Non concerné"</formula>
    </cfRule>
    <cfRule type="cellIs" dxfId="4239" priority="109" operator="equal">
      <formula>"OUI"</formula>
    </cfRule>
    <cfRule type="cellIs" dxfId="4238" priority="108" operator="equal">
      <formula>"NON"</formula>
    </cfRule>
  </conditionalFormatting>
  <conditionalFormatting sqref="C70">
    <cfRule type="cellIs" dxfId="4237" priority="101" operator="equal">
      <formula>"OUI"</formula>
    </cfRule>
    <cfRule type="cellIs" dxfId="4236" priority="100" operator="equal">
      <formula>"NON"</formula>
    </cfRule>
    <cfRule type="cellIs" dxfId="4235" priority="99" operator="equal">
      <formula>"Ne sait pas"</formula>
    </cfRule>
    <cfRule type="cellIs" dxfId="4234" priority="98" operator="equal">
      <formula>"Non concerné"</formula>
    </cfRule>
  </conditionalFormatting>
  <conditionalFormatting sqref="C73:C74">
    <cfRule type="cellIs" dxfId="4233" priority="92" operator="equal">
      <formula>"NON"</formula>
    </cfRule>
    <cfRule type="cellIs" dxfId="4232" priority="91" operator="equal">
      <formula>"Ne sait pas"</formula>
    </cfRule>
    <cfRule type="cellIs" dxfId="4231" priority="93" operator="equal">
      <formula>"OUI"</formula>
    </cfRule>
    <cfRule type="cellIs" dxfId="4230" priority="90" operator="equal">
      <formula>"Non concerné"</formula>
    </cfRule>
  </conditionalFormatting>
  <conditionalFormatting sqref="D84:D89">
    <cfRule type="cellIs" dxfId="4229" priority="79" operator="equal">
      <formula>"Non concerné"</formula>
    </cfRule>
    <cfRule type="cellIs" dxfId="4228" priority="80" operator="equal">
      <formula>"Ne sait pas"</formula>
    </cfRule>
    <cfRule type="cellIs" dxfId="4227" priority="81" operator="equal">
      <formula>"NON"</formula>
    </cfRule>
    <cfRule type="cellIs" dxfId="4226" priority="82" operator="equal">
      <formula>"OUI"</formula>
    </cfRule>
  </conditionalFormatting>
  <conditionalFormatting sqref="D92">
    <cfRule type="cellIs" dxfId="4225" priority="75" operator="equal">
      <formula>"Non concerné"</formula>
    </cfRule>
    <cfRule type="cellIs" dxfId="4224" priority="77" operator="equal">
      <formula>"NON"</formula>
    </cfRule>
    <cfRule type="cellIs" dxfId="4223" priority="76" operator="equal">
      <formula>"Ne sait pas"</formula>
    </cfRule>
    <cfRule type="cellIs" dxfId="4222" priority="78" operator="equal">
      <formula>"OUI"</formula>
    </cfRule>
  </conditionalFormatting>
  <conditionalFormatting sqref="D95:D96">
    <cfRule type="cellIs" dxfId="4221" priority="72" operator="equal">
      <formula>"Ne sait pas"</formula>
    </cfRule>
    <cfRule type="cellIs" dxfId="4220" priority="74" operator="equal">
      <formula>"OUI"</formula>
    </cfRule>
    <cfRule type="cellIs" dxfId="4219" priority="73" operator="equal">
      <formula>"NON"</formula>
    </cfRule>
    <cfRule type="cellIs" dxfId="4218" priority="71" operator="equal">
      <formula>"Non concerné"</formula>
    </cfRule>
  </conditionalFormatting>
  <conditionalFormatting sqref="D99">
    <cfRule type="cellIs" dxfId="4217" priority="70" operator="equal">
      <formula>"OUI"</formula>
    </cfRule>
    <cfRule type="cellIs" dxfId="4216" priority="69" operator="equal">
      <formula>"NON"</formula>
    </cfRule>
    <cfRule type="cellIs" dxfId="4215" priority="68" operator="equal">
      <formula>"Ne sait pas"</formula>
    </cfRule>
    <cfRule type="cellIs" dxfId="4214" priority="67" operator="equal">
      <formula>"Non concerné"</formula>
    </cfRule>
  </conditionalFormatting>
  <conditionalFormatting sqref="D102:D103">
    <cfRule type="cellIs" dxfId="4213" priority="65" operator="equal">
      <formula>"NON"</formula>
    </cfRule>
    <cfRule type="cellIs" dxfId="4212" priority="66" operator="equal">
      <formula>"OUI"</formula>
    </cfRule>
    <cfRule type="cellIs" dxfId="4211" priority="63" operator="equal">
      <formula>"Non concerné"</formula>
    </cfRule>
    <cfRule type="cellIs" dxfId="4210" priority="64" operator="equal">
      <formula>"Ne sait pas"</formula>
    </cfRule>
  </conditionalFormatting>
  <conditionalFormatting sqref="D106:D109">
    <cfRule type="cellIs" dxfId="4209" priority="59" operator="equal">
      <formula>"Non concerné"</formula>
    </cfRule>
    <cfRule type="cellIs" dxfId="4208" priority="60" operator="equal">
      <formula>"Ne sait pas"</formula>
    </cfRule>
    <cfRule type="cellIs" dxfId="4207" priority="61" operator="equal">
      <formula>"NON"</formula>
    </cfRule>
    <cfRule type="cellIs" dxfId="4206" priority="62" operator="equal">
      <formula>"OUI"</formula>
    </cfRule>
  </conditionalFormatting>
  <conditionalFormatting sqref="D112">
    <cfRule type="cellIs" dxfId="4205" priority="58" operator="equal">
      <formula>"OUI"</formula>
    </cfRule>
    <cfRule type="cellIs" dxfId="4204" priority="57" operator="equal">
      <formula>"NON"</formula>
    </cfRule>
    <cfRule type="cellIs" dxfId="4203" priority="56" operator="equal">
      <formula>"Ne sait pas"</formula>
    </cfRule>
    <cfRule type="cellIs" dxfId="4202" priority="55" operator="equal">
      <formula>"Non concerné"</formula>
    </cfRule>
  </conditionalFormatting>
  <conditionalFormatting sqref="D115">
    <cfRule type="cellIs" dxfId="4201" priority="53" operator="equal">
      <formula>"NON"</formula>
    </cfRule>
    <cfRule type="cellIs" dxfId="4200" priority="54" operator="equal">
      <formula>"OUI"</formula>
    </cfRule>
    <cfRule type="cellIs" dxfId="4199" priority="51" operator="equal">
      <formula>"Non concerné"</formula>
    </cfRule>
    <cfRule type="cellIs" dxfId="4198" priority="52" operator="equal">
      <formula>"Ne sait pas"</formula>
    </cfRule>
  </conditionalFormatting>
  <conditionalFormatting sqref="D118:D120">
    <cfRule type="cellIs" dxfId="4197" priority="50" operator="equal">
      <formula>"OUI"</formula>
    </cfRule>
    <cfRule type="cellIs" dxfId="4196" priority="49" operator="equal">
      <formula>"NON"</formula>
    </cfRule>
    <cfRule type="cellIs" dxfId="4195" priority="48" operator="equal">
      <formula>"Ne sait pas"</formula>
    </cfRule>
    <cfRule type="cellIs" dxfId="4194" priority="47" operator="equal">
      <formula>"Non concerné"</formula>
    </cfRule>
  </conditionalFormatting>
  <conditionalFormatting sqref="D13:I18">
    <cfRule type="expression" dxfId="4193" priority="172">
      <formula>$P13="non_prescrit"</formula>
    </cfRule>
  </conditionalFormatting>
  <conditionalFormatting sqref="D21:I26">
    <cfRule type="expression" dxfId="4192" priority="168">
      <formula>$P21="non_prescrit"</formula>
    </cfRule>
  </conditionalFormatting>
  <conditionalFormatting sqref="D29:I35">
    <cfRule type="expression" dxfId="4191" priority="160">
      <formula>$P29="non_prescrit"</formula>
    </cfRule>
  </conditionalFormatting>
  <conditionalFormatting sqref="D38:I40">
    <cfRule type="expression" dxfId="4190" priority="157">
      <formula>$P38="non_prescrit"</formula>
    </cfRule>
  </conditionalFormatting>
  <conditionalFormatting sqref="D43:I44">
    <cfRule type="expression" dxfId="4189" priority="144">
      <formula>$P43="non_prescrit"</formula>
    </cfRule>
  </conditionalFormatting>
  <conditionalFormatting sqref="D47:I49">
    <cfRule type="expression" dxfId="4188" priority="136">
      <formula>$P47="non_prescrit"</formula>
    </cfRule>
  </conditionalFormatting>
  <conditionalFormatting sqref="D52:I53">
    <cfRule type="expression" dxfId="4187" priority="128">
      <formula>$P52="non_prescrit"</formula>
    </cfRule>
  </conditionalFormatting>
  <conditionalFormatting sqref="D56:I57">
    <cfRule type="expression" dxfId="4186" priority="120">
      <formula>$P56="non_prescrit"</formula>
    </cfRule>
  </conditionalFormatting>
  <conditionalFormatting sqref="D60:I61">
    <cfRule type="expression" dxfId="4185" priority="112">
      <formula>$P60="non_prescrit"</formula>
    </cfRule>
  </conditionalFormatting>
  <conditionalFormatting sqref="D65:I67">
    <cfRule type="expression" dxfId="4184" priority="104">
      <formula>$P65="non_prescrit"</formula>
    </cfRule>
  </conditionalFormatting>
  <conditionalFormatting sqref="D70:I70">
    <cfRule type="expression" dxfId="4183" priority="96">
      <formula>$P70="non_prescrit"</formula>
    </cfRule>
  </conditionalFormatting>
  <conditionalFormatting sqref="D73:I74">
    <cfRule type="expression" dxfId="4182" priority="88">
      <formula>$P73="non_prescrit"</formula>
    </cfRule>
  </conditionalFormatting>
  <conditionalFormatting sqref="E13:F18">
    <cfRule type="expression" dxfId="4181" priority="171">
      <formula>$Q13="pas_modification"</formula>
    </cfRule>
  </conditionalFormatting>
  <conditionalFormatting sqref="E21:F26">
    <cfRule type="expression" dxfId="4180" priority="167">
      <formula>$Q21="pas_modification"</formula>
    </cfRule>
  </conditionalFormatting>
  <conditionalFormatting sqref="E29:F35">
    <cfRule type="expression" dxfId="4179" priority="159">
      <formula>$Q29="pas_modification"</formula>
    </cfRule>
  </conditionalFormatting>
  <conditionalFormatting sqref="E38:F40">
    <cfRule type="expression" dxfId="4178" priority="151">
      <formula>$Q38="pas_modification"</formula>
    </cfRule>
  </conditionalFormatting>
  <conditionalFormatting sqref="E43:F44">
    <cfRule type="expression" dxfId="4177" priority="143">
      <formula>$Q43="pas_modification"</formula>
    </cfRule>
  </conditionalFormatting>
  <conditionalFormatting sqref="E47:F49">
    <cfRule type="expression" dxfId="4176" priority="135">
      <formula>$Q47="pas_modification"</formula>
    </cfRule>
  </conditionalFormatting>
  <conditionalFormatting sqref="E52:F53">
    <cfRule type="expression" dxfId="4175" priority="127">
      <formula>$Q52="pas_modification"</formula>
    </cfRule>
  </conditionalFormatting>
  <conditionalFormatting sqref="E56:F57">
    <cfRule type="expression" dxfId="4174" priority="119">
      <formula>$Q56="pas_modification"</formula>
    </cfRule>
  </conditionalFormatting>
  <conditionalFormatting sqref="E60:F61">
    <cfRule type="expression" dxfId="4173" priority="111">
      <formula>$Q60="pas_modification"</formula>
    </cfRule>
  </conditionalFormatting>
  <conditionalFormatting sqref="E65:F67">
    <cfRule type="expression" dxfId="4172" priority="103">
      <formula>$Q65="pas_modification"</formula>
    </cfRule>
  </conditionalFormatting>
  <conditionalFormatting sqref="E70:F70">
    <cfRule type="expression" dxfId="4171" priority="95">
      <formula>$Q70="pas_modification"</formula>
    </cfRule>
  </conditionalFormatting>
  <conditionalFormatting sqref="E73:F74">
    <cfRule type="expression" dxfId="4170" priority="87">
      <formula>$Q73="pas_modification"</formula>
    </cfRule>
  </conditionalFormatting>
  <conditionalFormatting sqref="E7:G7">
    <cfRule type="cellIs" dxfId="4169" priority="1" operator="equal">
      <formula>"ERREUR : nombre médicaments prescrits &gt; nb MIPA"</formula>
    </cfRule>
  </conditionalFormatting>
  <conditionalFormatting sqref="E84:I89">
    <cfRule type="expression" dxfId="4168" priority="32">
      <formula>$P84="non_omi"</formula>
    </cfRule>
  </conditionalFormatting>
  <conditionalFormatting sqref="E92:I92">
    <cfRule type="expression" dxfId="4167" priority="36">
      <formula>$P92="non_omi"</formula>
    </cfRule>
  </conditionalFormatting>
  <conditionalFormatting sqref="E95:I96">
    <cfRule type="expression" dxfId="4166" priority="28">
      <formula>$P95="non_omi"</formula>
    </cfRule>
  </conditionalFormatting>
  <conditionalFormatting sqref="E99:I99">
    <cfRule type="expression" dxfId="4165" priority="24">
      <formula>$P99="non_omi"</formula>
    </cfRule>
  </conditionalFormatting>
  <conditionalFormatting sqref="E102:I103">
    <cfRule type="expression" dxfId="4164" priority="20">
      <formula>$P102="non_omi"</formula>
    </cfRule>
  </conditionalFormatting>
  <conditionalFormatting sqref="E106:I109">
    <cfRule type="expression" dxfId="4163" priority="16">
      <formula>$P106="non_omi"</formula>
    </cfRule>
  </conditionalFormatting>
  <conditionalFormatting sqref="E112:I112">
    <cfRule type="expression" dxfId="4162" priority="12">
      <formula>$P112="non_omi"</formula>
    </cfRule>
  </conditionalFormatting>
  <conditionalFormatting sqref="E115:I115">
    <cfRule type="expression" dxfId="4161" priority="8">
      <formula>$P115="non_omi"</formula>
    </cfRule>
  </conditionalFormatting>
  <conditionalFormatting sqref="E118:I120">
    <cfRule type="expression" dxfId="4160" priority="4">
      <formula>$P118="non_omi"</formula>
    </cfRule>
  </conditionalFormatting>
  <conditionalFormatting sqref="G13:G18">
    <cfRule type="expression" dxfId="4159" priority="170">
      <formula>$R13="pas_justification"</formula>
    </cfRule>
  </conditionalFormatting>
  <conditionalFormatting sqref="G21:G26">
    <cfRule type="expression" dxfId="4158" priority="166">
      <formula>$R21="pas_justification"</formula>
    </cfRule>
  </conditionalFormatting>
  <conditionalFormatting sqref="G29:G35">
    <cfRule type="expression" dxfId="4157" priority="158">
      <formula>$R29="pas_justification"</formula>
    </cfRule>
  </conditionalFormatting>
  <conditionalFormatting sqref="G38:G40">
    <cfRule type="expression" dxfId="4156" priority="150">
      <formula>$R38="pas_justification"</formula>
    </cfRule>
  </conditionalFormatting>
  <conditionalFormatting sqref="G43:G44">
    <cfRule type="expression" dxfId="4155" priority="142">
      <formula>$R43="pas_justification"</formula>
    </cfRule>
  </conditionalFormatting>
  <conditionalFormatting sqref="G47:G49">
    <cfRule type="expression" dxfId="4154" priority="134">
      <formula>$R47="pas_justification"</formula>
    </cfRule>
  </conditionalFormatting>
  <conditionalFormatting sqref="G52:G53">
    <cfRule type="expression" dxfId="4153" priority="126">
      <formula>$R52="pas_justification"</formula>
    </cfRule>
  </conditionalFormatting>
  <conditionalFormatting sqref="G56:G57">
    <cfRule type="expression" dxfId="4152" priority="118">
      <formula>$R56="pas_justification"</formula>
    </cfRule>
  </conditionalFormatting>
  <conditionalFormatting sqref="G60:G61">
    <cfRule type="expression" dxfId="4151" priority="110">
      <formula>$R60="pas_justification"</formula>
    </cfRule>
  </conditionalFormatting>
  <conditionalFormatting sqref="G65:G67">
    <cfRule type="expression" dxfId="4150" priority="102">
      <formula>$R65="pas_justification"</formula>
    </cfRule>
  </conditionalFormatting>
  <conditionalFormatting sqref="G70">
    <cfRule type="expression" dxfId="4149" priority="94">
      <formula>$R70="pas_justification"</formula>
    </cfRule>
  </conditionalFormatting>
  <conditionalFormatting sqref="G73:G74">
    <cfRule type="expression" dxfId="4148" priority="86">
      <formula>$R73="pas_justification"</formula>
    </cfRule>
  </conditionalFormatting>
  <conditionalFormatting sqref="G84:G89">
    <cfRule type="expression" dxfId="4147" priority="46">
      <formula>$Q84="pas_justification_omi"</formula>
    </cfRule>
  </conditionalFormatting>
  <conditionalFormatting sqref="G92">
    <cfRule type="expression" dxfId="4146" priority="45">
      <formula>$Q92="pas_justification_omi"</formula>
    </cfRule>
  </conditionalFormatting>
  <conditionalFormatting sqref="G95:G96">
    <cfRule type="expression" dxfId="4145" priority="44">
      <formula>$Q95="pas_justification_omi"</formula>
    </cfRule>
  </conditionalFormatting>
  <conditionalFormatting sqref="G99">
    <cfRule type="expression" dxfId="4144" priority="43">
      <formula>$Q99="pas_justification_omi"</formula>
    </cfRule>
  </conditionalFormatting>
  <conditionalFormatting sqref="G102:G103">
    <cfRule type="expression" dxfId="4143" priority="42">
      <formula>$Q102="pas_justification_omi"</formula>
    </cfRule>
  </conditionalFormatting>
  <conditionalFormatting sqref="G106:G109">
    <cfRule type="expression" dxfId="4142" priority="41">
      <formula>$Q106="pas_justification_omi"</formula>
    </cfRule>
  </conditionalFormatting>
  <conditionalFormatting sqref="G112">
    <cfRule type="expression" dxfId="4141" priority="40">
      <formula>$Q112="pas_justification_omi"</formula>
    </cfRule>
  </conditionalFormatting>
  <conditionalFormatting sqref="G115">
    <cfRule type="expression" dxfId="4140" priority="39">
      <formula>$Q115="pas_justification_omi"</formula>
    </cfRule>
  </conditionalFormatting>
  <conditionalFormatting sqref="G118:G120">
    <cfRule type="expression" dxfId="4139" priority="38">
      <formula>$Q118="pas_justification_omi"</formula>
    </cfRule>
  </conditionalFormatting>
  <conditionalFormatting sqref="H13:H18">
    <cfRule type="expression" dxfId="4138" priority="173">
      <formula>$Q13="pas_modification"</formula>
    </cfRule>
  </conditionalFormatting>
  <conditionalFormatting sqref="H13:H40 H42:H61">
    <cfRule type="cellIs" dxfId="4137" priority="84" operator="equal">
      <formula>"Refusée"</formula>
    </cfRule>
  </conditionalFormatting>
  <conditionalFormatting sqref="H13:H40 H42:H74">
    <cfRule type="cellIs" dxfId="4136" priority="85" operator="equal">
      <formula>"Acceptée"</formula>
    </cfRule>
    <cfRule type="cellIs" dxfId="4135" priority="83" operator="equal">
      <formula>"NSP"</formula>
    </cfRule>
  </conditionalFormatting>
  <conditionalFormatting sqref="H21:H26">
    <cfRule type="expression" dxfId="4134" priority="169">
      <formula>$Q21="pas_modification"</formula>
    </cfRule>
  </conditionalFormatting>
  <conditionalFormatting sqref="H29:H35">
    <cfRule type="expression" dxfId="4133" priority="161">
      <formula>$Q29="pas_modification"</formula>
    </cfRule>
  </conditionalFormatting>
  <conditionalFormatting sqref="H38:H40">
    <cfRule type="expression" dxfId="4132" priority="152">
      <formula>$Q38="pas_modification"</formula>
    </cfRule>
  </conditionalFormatting>
  <conditionalFormatting sqref="H43:H44">
    <cfRule type="expression" dxfId="4131" priority="145">
      <formula>$Q43="pas_modification"</formula>
    </cfRule>
  </conditionalFormatting>
  <conditionalFormatting sqref="H47:H49">
    <cfRule type="expression" dxfId="4130" priority="137">
      <formula>$Q47="pas_modification"</formula>
    </cfRule>
  </conditionalFormatting>
  <conditionalFormatting sqref="H52:H53">
    <cfRule type="expression" dxfId="4129" priority="129">
      <formula>$Q52="pas_modification"</formula>
    </cfRule>
  </conditionalFormatting>
  <conditionalFormatting sqref="H56:H57">
    <cfRule type="expression" dxfId="4128" priority="121">
      <formula>$Q56="pas_modification"</formula>
    </cfRule>
  </conditionalFormatting>
  <conditionalFormatting sqref="H60:H61">
    <cfRule type="expression" dxfId="4127" priority="113">
      <formula>$Q60="pas_modification"</formula>
    </cfRule>
  </conditionalFormatting>
  <conditionalFormatting sqref="H65:H67">
    <cfRule type="expression" dxfId="4126" priority="105">
      <formula>$Q65="pas_modification"</formula>
    </cfRule>
  </conditionalFormatting>
  <conditionalFormatting sqref="H70">
    <cfRule type="expression" dxfId="4125" priority="97">
      <formula>$Q70="pas_modification"</formula>
    </cfRule>
  </conditionalFormatting>
  <conditionalFormatting sqref="H73:H74">
    <cfRule type="expression" dxfId="4124" priority="89">
      <formula>$Q73="pas_modification"</formula>
    </cfRule>
  </conditionalFormatting>
  <conditionalFormatting sqref="H84:H89">
    <cfRule type="cellIs" dxfId="4123" priority="30" operator="equal">
      <formula>"Refusée"</formula>
    </cfRule>
    <cfRule type="cellIs" dxfId="4122" priority="31" operator="equal">
      <formula>"Acceptée"</formula>
    </cfRule>
  </conditionalFormatting>
  <conditionalFormatting sqref="H92">
    <cfRule type="cellIs" dxfId="4121" priority="34" operator="equal">
      <formula>"Refusée"</formula>
    </cfRule>
    <cfRule type="cellIs" dxfId="4120" priority="35" operator="equal">
      <formula>"Acceptée"</formula>
    </cfRule>
  </conditionalFormatting>
  <conditionalFormatting sqref="H95:H96">
    <cfRule type="cellIs" dxfId="4119" priority="26" operator="equal">
      <formula>"Refusée"</formula>
    </cfRule>
    <cfRule type="cellIs" dxfId="4118" priority="27" operator="equal">
      <formula>"Acceptée"</formula>
    </cfRule>
  </conditionalFormatting>
  <conditionalFormatting sqref="H99">
    <cfRule type="cellIs" dxfId="4117" priority="22" operator="equal">
      <formula>"Refusée"</formula>
    </cfRule>
    <cfRule type="cellIs" dxfId="4116" priority="23" operator="equal">
      <formula>"Acceptée"</formula>
    </cfRule>
  </conditionalFormatting>
  <conditionalFormatting sqref="H102:H103">
    <cfRule type="cellIs" dxfId="4115" priority="18" operator="equal">
      <formula>"Refusée"</formula>
    </cfRule>
    <cfRule type="cellIs" dxfId="4114" priority="19" operator="equal">
      <formula>"Acceptée"</formula>
    </cfRule>
  </conditionalFormatting>
  <conditionalFormatting sqref="H106:H109">
    <cfRule type="cellIs" dxfId="4113" priority="14" operator="equal">
      <formula>"Refusée"</formula>
    </cfRule>
    <cfRule type="cellIs" dxfId="4112" priority="15" operator="equal">
      <formula>"Acceptée"</formula>
    </cfRule>
  </conditionalFormatting>
  <conditionalFormatting sqref="H112">
    <cfRule type="cellIs" dxfId="4111" priority="11" operator="equal">
      <formula>"Acceptée"</formula>
    </cfRule>
    <cfRule type="cellIs" dxfId="4110" priority="10" operator="equal">
      <formula>"Refusée"</formula>
    </cfRule>
  </conditionalFormatting>
  <conditionalFormatting sqref="H115">
    <cfRule type="cellIs" dxfId="4109" priority="7" operator="equal">
      <formula>"Acceptée"</formula>
    </cfRule>
    <cfRule type="cellIs" dxfId="4108" priority="6" operator="equal">
      <formula>"Refusée"</formula>
    </cfRule>
  </conditionalFormatting>
  <conditionalFormatting sqref="H118:H120">
    <cfRule type="cellIs" dxfId="4107" priority="3" operator="equal">
      <formula>"Acceptée"</formula>
    </cfRule>
    <cfRule type="cellIs" dxfId="4106" priority="2" operator="equal">
      <formula>"Refusée"</formula>
    </cfRule>
  </conditionalFormatting>
  <conditionalFormatting sqref="H84:I89">
    <cfRule type="expression" dxfId="4105" priority="33">
      <formula>$R84="pas_proposition_omi"</formula>
    </cfRule>
  </conditionalFormatting>
  <conditionalFormatting sqref="H92:I92">
    <cfRule type="expression" dxfId="4104" priority="37">
      <formula>$R92="pas_proposition_omi"</formula>
    </cfRule>
  </conditionalFormatting>
  <conditionalFormatting sqref="H95:I96">
    <cfRule type="expression" dxfId="4103" priority="29">
      <formula>$R95="pas_proposition_omi"</formula>
    </cfRule>
  </conditionalFormatting>
  <conditionalFormatting sqref="H99:I99">
    <cfRule type="expression" dxfId="4102" priority="25">
      <formula>$R99="pas_proposition_omi"</formula>
    </cfRule>
  </conditionalFormatting>
  <conditionalFormatting sqref="H102:I103">
    <cfRule type="expression" dxfId="4101" priority="21">
      <formula>$R102="pas_proposition_omi"</formula>
    </cfRule>
  </conditionalFormatting>
  <conditionalFormatting sqref="H106:I109">
    <cfRule type="expression" dxfId="4100" priority="17">
      <formula>$R106="pas_proposition_omi"</formula>
    </cfRule>
  </conditionalFormatting>
  <conditionalFormatting sqref="H112:I112">
    <cfRule type="expression" dxfId="4099" priority="13">
      <formula>$R112="pas_proposition_omi"</formula>
    </cfRule>
  </conditionalFormatting>
  <conditionalFormatting sqref="H115:I115">
    <cfRule type="expression" dxfId="4098" priority="9">
      <formula>$R115="pas_proposition_omi"</formula>
    </cfRule>
  </conditionalFormatting>
  <conditionalFormatting sqref="H118:I120">
    <cfRule type="expression" dxfId="4097"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FA7F75C-9908-4A29-B836-F46A5DC4358A}">
      <formula1>64</formula1>
      <formula2>150</formula2>
    </dataValidation>
    <dataValidation type="list" allowBlank="1" showInputMessage="1" showErrorMessage="1" sqref="D13" xr:uid="{535F37CE-6CD8-4DE8-94E6-F3BF52998D61}">
      <formula1>INDIRECT($P$13)</formula1>
    </dataValidation>
    <dataValidation type="list" allowBlank="1" showInputMessage="1" showErrorMessage="1" sqref="E13" xr:uid="{D083E8C2-BF08-4F87-A1A6-8E8CD698EFFF}">
      <formula1>INDIRECT($Q$13)</formula1>
    </dataValidation>
    <dataValidation type="list" allowBlank="1" showInputMessage="1" showErrorMessage="1" sqref="G13" xr:uid="{BFB8C1A5-32B0-40F6-839B-40A45262799A}">
      <formula1>INDIRECT($R$13)</formula1>
    </dataValidation>
    <dataValidation type="list" allowBlank="1" showInputMessage="1" showErrorMessage="1" sqref="H13" xr:uid="{5DF2E5D0-91ED-4509-B71C-A0F5B27771D3}">
      <formula1>INDIRECT($S$13)</formula1>
    </dataValidation>
    <dataValidation type="whole" allowBlank="1" showInputMessage="1" showErrorMessage="1" errorTitle="Chiffre uniquement" error="Saisir une valeur en chiffre/nombre (pas de texte)" sqref="G4 G6" xr:uid="{77944CBE-6E91-400E-B724-4EABBAA24746}">
      <formula1>0</formula1>
      <formula2>100</formula2>
    </dataValidation>
    <dataValidation type="textLength" allowBlank="1" showInputMessage="1" showErrorMessage="1" sqref="G5" xr:uid="{A4CDCC77-2C0F-4EE0-9622-B60DC511CF44}">
      <formula1>0</formula1>
      <formula2>0</formula2>
    </dataValidation>
    <dataValidation type="list" allowBlank="1" showInputMessage="1" showErrorMessage="1" sqref="D21" xr:uid="{A85AC2B9-DEE1-4E07-A26D-AE6D242BEF7F}">
      <formula1>INDIRECT($P$21)</formula1>
    </dataValidation>
    <dataValidation type="list" allowBlank="1" showInputMessage="1" showErrorMessage="1" sqref="E21" xr:uid="{7B8F0890-3EA9-4B39-A693-80663DB4D271}">
      <formula1>INDIRECT($Q$21)</formula1>
    </dataValidation>
    <dataValidation type="list" allowBlank="1" showInputMessage="1" showErrorMessage="1" sqref="G21" xr:uid="{9417F4A3-C720-4B86-8A34-5AEAC9889945}">
      <formula1>INDIRECT($R$21)</formula1>
    </dataValidation>
    <dataValidation type="list" allowBlank="1" showInputMessage="1" showErrorMessage="1" sqref="H21" xr:uid="{E565710F-1686-4A6D-8CB2-E5FC287CE151}">
      <formula1>INDIRECT($S$21)</formula1>
    </dataValidation>
    <dataValidation type="list" allowBlank="1" showInputMessage="1" showErrorMessage="1" sqref="D22" xr:uid="{CDC690D5-6BB0-4DC6-A113-AA2FE98897E4}">
      <formula1>INDIRECT($P$22)</formula1>
    </dataValidation>
    <dataValidation type="list" allowBlank="1" showInputMessage="1" showErrorMessage="1" sqref="E22" xr:uid="{BE55A21B-0784-431E-BABB-FA33FB05CC78}">
      <formula1>INDIRECT($Q$22)</formula1>
    </dataValidation>
    <dataValidation type="list" allowBlank="1" showInputMessage="1" showErrorMessage="1" sqref="G22" xr:uid="{FF2462AF-0327-4621-A1C1-D3BE1732D059}">
      <formula1>INDIRECT($R$22)</formula1>
    </dataValidation>
    <dataValidation type="list" allowBlank="1" showInputMessage="1" showErrorMessage="1" sqref="H22" xr:uid="{F7E07EBA-E95E-4CD6-9FD3-C3A4CB157727}">
      <formula1>INDIRECT($S$22)</formula1>
    </dataValidation>
    <dataValidation type="list" allowBlank="1" showInputMessage="1" showErrorMessage="1" sqref="D23" xr:uid="{45783966-C996-49AF-A18B-DC515AF297F5}">
      <formula1>INDIRECT($P$23)</formula1>
    </dataValidation>
    <dataValidation type="list" allowBlank="1" showInputMessage="1" showErrorMessage="1" sqref="E23" xr:uid="{2167BCA9-3BE5-46EA-80A6-F1F387F43B7E}">
      <formula1>INDIRECT($Q$23)</formula1>
    </dataValidation>
    <dataValidation type="list" allowBlank="1" showInputMessage="1" showErrorMessage="1" sqref="G23" xr:uid="{0C5C6C69-7989-4F19-ABCE-15F88D46AF7F}">
      <formula1>INDIRECT($R$23)</formula1>
    </dataValidation>
    <dataValidation type="list" allowBlank="1" showInputMessage="1" showErrorMessage="1" sqref="H23" xr:uid="{28907E67-867E-4EAB-90C8-4B0B1F9B316A}">
      <formula1>INDIRECT($S$23)</formula1>
    </dataValidation>
    <dataValidation type="list" allowBlank="1" showInputMessage="1" showErrorMessage="1" sqref="D24" xr:uid="{BE72C45B-6A85-4A10-B5F8-2CAF56455282}">
      <formula1>INDIRECT($P$24)</formula1>
    </dataValidation>
    <dataValidation type="list" allowBlank="1" showInputMessage="1" showErrorMessage="1" sqref="E24" xr:uid="{5464090E-A930-4A05-AD17-57A1D39A67EC}">
      <formula1>INDIRECT($Q$24)</formula1>
    </dataValidation>
    <dataValidation type="list" allowBlank="1" showInputMessage="1" showErrorMessage="1" sqref="G24" xr:uid="{10161AE4-6843-4785-87E2-20AAF5F89967}">
      <formula1>INDIRECT($R$24)</formula1>
    </dataValidation>
    <dataValidation type="list" allowBlank="1" showInputMessage="1" showErrorMessage="1" sqref="H24" xr:uid="{D525A9F7-5829-436E-9B81-652789E40924}">
      <formula1>INDIRECT($S$24)</formula1>
    </dataValidation>
    <dataValidation type="list" allowBlank="1" showInputMessage="1" showErrorMessage="1" sqref="D25" xr:uid="{0DFE40C0-7878-44AC-BF4B-CC3B1EA7696A}">
      <formula1>INDIRECT($P$25)</formula1>
    </dataValidation>
    <dataValidation type="list" allowBlank="1" showInputMessage="1" showErrorMessage="1" sqref="E25" xr:uid="{1CA3AC31-B4FD-4373-BDC0-F425E3B225B1}">
      <formula1>INDIRECT($Q$25)</formula1>
    </dataValidation>
    <dataValidation type="list" allowBlank="1" showInputMessage="1" showErrorMessage="1" sqref="G25" xr:uid="{C02AAB83-A1F1-40E8-ACEA-767F22F2EC3A}">
      <formula1>INDIRECT($R$25)</formula1>
    </dataValidation>
    <dataValidation type="list" allowBlank="1" showInputMessage="1" showErrorMessage="1" sqref="H25" xr:uid="{F91DFF27-D221-493D-B18F-C83615BC7B26}">
      <formula1>INDIRECT($S$25)</formula1>
    </dataValidation>
    <dataValidation type="list" allowBlank="1" showInputMessage="1" showErrorMessage="1" sqref="D26" xr:uid="{1F923D42-B2F5-42E5-AE5C-A0EF024232C5}">
      <formula1>INDIRECT($P$26)</formula1>
    </dataValidation>
    <dataValidation type="list" allowBlank="1" showInputMessage="1" showErrorMessage="1" sqref="E26" xr:uid="{EC693B2A-BE89-4F12-907C-E4F6DBB1769F}">
      <formula1>INDIRECT($Q$26)</formula1>
    </dataValidation>
    <dataValidation type="list" allowBlank="1" showInputMessage="1" showErrorMessage="1" sqref="G26" xr:uid="{BEAB49A6-8756-4E9A-A4CE-4D28CC68BD31}">
      <formula1>INDIRECT($R$26)</formula1>
    </dataValidation>
    <dataValidation type="list" allowBlank="1" showInputMessage="1" showErrorMessage="1" sqref="H26" xr:uid="{ACC3FEA2-CE62-4B4A-A88C-D546CF7B555E}">
      <formula1>INDIRECT($S$26)</formula1>
    </dataValidation>
    <dataValidation type="list" allowBlank="1" showInputMessage="1" showErrorMessage="1" sqref="D29" xr:uid="{A58385A0-9C52-422E-A188-EEC9EF1F52C3}">
      <formula1>INDIRECT($P$29)</formula1>
    </dataValidation>
    <dataValidation type="list" allowBlank="1" showInputMessage="1" showErrorMessage="1" sqref="E29" xr:uid="{5BF1976C-1198-488E-BAE6-96FAA94492AB}">
      <formula1>INDIRECT($Q$29)</formula1>
    </dataValidation>
    <dataValidation type="list" allowBlank="1" showInputMessage="1" showErrorMessage="1" sqref="G29" xr:uid="{8E3331BF-1630-4F72-BF15-38DB0A420D68}">
      <formula1>INDIRECT($R$29)</formula1>
    </dataValidation>
    <dataValidation type="list" allowBlank="1" showInputMessage="1" showErrorMessage="1" sqref="H29" xr:uid="{798F1AD0-9047-4F55-B542-8FDE04EDF66C}">
      <formula1>INDIRECT($S$29)</formula1>
    </dataValidation>
    <dataValidation type="list" allowBlank="1" showInputMessage="1" showErrorMessage="1" sqref="D30" xr:uid="{9D09C2E3-8FF2-4F98-A45B-F5FF4023855F}">
      <formula1>INDIRECT($P$30)</formula1>
    </dataValidation>
    <dataValidation type="list" allowBlank="1" showInputMessage="1" showErrorMessage="1" sqref="E30" xr:uid="{34877062-6DBF-45B4-B283-267151B6093D}">
      <formula1>INDIRECT($Q$30)</formula1>
    </dataValidation>
    <dataValidation type="list" allowBlank="1" showInputMessage="1" showErrorMessage="1" sqref="G30" xr:uid="{A2225FE7-F939-4B3C-811A-9F80220B85F9}">
      <formula1>INDIRECT($R$30)</formula1>
    </dataValidation>
    <dataValidation type="list" allowBlank="1" showInputMessage="1" showErrorMessage="1" sqref="H30" xr:uid="{ED0584BD-BB5C-40CE-94C4-B6C1879338FC}">
      <formula1>INDIRECT($S$30)</formula1>
    </dataValidation>
    <dataValidation type="list" allowBlank="1" showInputMessage="1" showErrorMessage="1" sqref="D31" xr:uid="{03D7858E-237B-4610-89BF-8A0035C36BE5}">
      <formula1>INDIRECT($P$31)</formula1>
    </dataValidation>
    <dataValidation type="list" allowBlank="1" showInputMessage="1" showErrorMessage="1" sqref="E31" xr:uid="{ED0C4EFA-052F-4361-B7A3-4C73405686BF}">
      <formula1>INDIRECT($Q$31)</formula1>
    </dataValidation>
    <dataValidation type="list" allowBlank="1" showInputMessage="1" showErrorMessage="1" sqref="G31" xr:uid="{71410A45-D467-4BBF-9143-85F80D2D0262}">
      <formula1>INDIRECT($R$31)</formula1>
    </dataValidation>
    <dataValidation type="list" allowBlank="1" showInputMessage="1" showErrorMessage="1" sqref="H31" xr:uid="{A51E6235-9F33-4485-B4D1-87BFE673705B}">
      <formula1>INDIRECT($S$31)</formula1>
    </dataValidation>
    <dataValidation type="list" allowBlank="1" showInputMessage="1" showErrorMessage="1" sqref="D32" xr:uid="{C1AD9F45-2AB0-4679-B2D1-EFD6AAA0F1F6}">
      <formula1>INDIRECT($P$32)</formula1>
    </dataValidation>
    <dataValidation type="list" allowBlank="1" showInputMessage="1" showErrorMessage="1" sqref="E32" xr:uid="{C75F8EB8-41B8-461B-86D4-4C587AD33B59}">
      <formula1>INDIRECT($Q$32)</formula1>
    </dataValidation>
    <dataValidation type="list" allowBlank="1" showInputMessage="1" showErrorMessage="1" sqref="G32" xr:uid="{594F8B99-C5AD-4529-8698-FE99E9C1CB65}">
      <formula1>INDIRECT($R$32)</formula1>
    </dataValidation>
    <dataValidation type="list" allowBlank="1" showInputMessage="1" showErrorMessage="1" sqref="H32" xr:uid="{E328F479-2176-465E-8E3A-88E21298F20F}">
      <formula1>INDIRECT($S$32)</formula1>
    </dataValidation>
    <dataValidation type="list" allowBlank="1" showInputMessage="1" showErrorMessage="1" sqref="D33" xr:uid="{DE045F24-C3E5-42A8-914C-A15E2410E1F5}">
      <formula1>INDIRECT($P$33)</formula1>
    </dataValidation>
    <dataValidation type="list" allowBlank="1" showInputMessage="1" showErrorMessage="1" sqref="E33" xr:uid="{2AD04D8A-4EA4-40FC-A381-DA0272E8518E}">
      <formula1>INDIRECT($Q$33)</formula1>
    </dataValidation>
    <dataValidation type="list" allowBlank="1" showInputMessage="1" showErrorMessage="1" sqref="G33" xr:uid="{0E6276C4-D131-4886-8785-55A08B4B8503}">
      <formula1>INDIRECT($R$33)</formula1>
    </dataValidation>
    <dataValidation type="list" allowBlank="1" showInputMessage="1" showErrorMessage="1" sqref="H33" xr:uid="{008974A7-00E5-4DB8-80D7-F0AE8255DEAC}">
      <formula1>INDIRECT($S$33)</formula1>
    </dataValidation>
    <dataValidation type="list" allowBlank="1" showInputMessage="1" showErrorMessage="1" sqref="D34" xr:uid="{CE015C9A-EDB6-406C-9B6C-A195E4028932}">
      <formula1>INDIRECT($P$34)</formula1>
    </dataValidation>
    <dataValidation type="list" allowBlank="1" showInputMessage="1" showErrorMessage="1" sqref="E34" xr:uid="{A295D22C-66EA-4F10-B49B-58E975D61A48}">
      <formula1>INDIRECT($Q$34)</formula1>
    </dataValidation>
    <dataValidation type="list" allowBlank="1" showInputMessage="1" showErrorMessage="1" sqref="G34" xr:uid="{D4495E1C-3603-4C8E-8C56-D679FF3D9309}">
      <formula1>INDIRECT($R$34)</formula1>
    </dataValidation>
    <dataValidation type="list" allowBlank="1" showInputMessage="1" showErrorMessage="1" sqref="H34" xr:uid="{A2187784-CADE-4531-BF27-44BC651F8407}">
      <formula1>INDIRECT($S$34)</formula1>
    </dataValidation>
    <dataValidation type="list" allowBlank="1" showInputMessage="1" showErrorMessage="1" sqref="D35" xr:uid="{385E199F-D2C7-4837-BEFB-F0196896BFE7}">
      <formula1>INDIRECT($P$35)</formula1>
    </dataValidation>
    <dataValidation type="list" allowBlank="1" showInputMessage="1" showErrorMessage="1" sqref="E35" xr:uid="{05B87AE0-AFE9-400B-BDCD-A63B539A8B76}">
      <formula1>INDIRECT($Q$35)</formula1>
    </dataValidation>
    <dataValidation type="list" allowBlank="1" showInputMessage="1" showErrorMessage="1" sqref="G35" xr:uid="{5AAC1F54-3F2F-4B0A-A9DF-53FD8479B730}">
      <formula1>INDIRECT($R$35)</formula1>
    </dataValidation>
    <dataValidation type="list" allowBlank="1" showInputMessage="1" showErrorMessage="1" sqref="H35" xr:uid="{F9479A0E-704F-460B-AAC0-7DA2C3D5E061}">
      <formula1>INDIRECT($S$35)</formula1>
    </dataValidation>
    <dataValidation type="list" allowBlank="1" showInputMessage="1" showErrorMessage="1" sqref="D38" xr:uid="{0A2F2D63-CEF3-4A9E-B0CB-19CD7AA44B45}">
      <formula1>INDIRECT($P$38)</formula1>
    </dataValidation>
    <dataValidation type="list" allowBlank="1" showInputMessage="1" showErrorMessage="1" sqref="E38" xr:uid="{5E0F93E7-F7F6-46F3-996C-E34A0D2A7101}">
      <formula1>INDIRECT($Q$38)</formula1>
    </dataValidation>
    <dataValidation type="list" allowBlank="1" showInputMessage="1" showErrorMessage="1" sqref="G38" xr:uid="{21C302B1-9F0E-4CC0-9243-AAF1E3C65546}">
      <formula1>INDIRECT($R$38)</formula1>
    </dataValidation>
    <dataValidation type="list" allowBlank="1" showInputMessage="1" showErrorMessage="1" sqref="H38" xr:uid="{7A080266-DED4-4A41-A253-0F358076229A}">
      <formula1>INDIRECT($S$38)</formula1>
    </dataValidation>
    <dataValidation type="list" allowBlank="1" showInputMessage="1" showErrorMessage="1" sqref="D39" xr:uid="{813F307B-604C-4D9F-813F-306E8AF1EB0F}">
      <formula1>INDIRECT($P$39)</formula1>
    </dataValidation>
    <dataValidation type="list" allowBlank="1" showInputMessage="1" showErrorMessage="1" sqref="E39" xr:uid="{2C3DDB29-9ACD-4DC2-A46A-9CC9CDD5F31D}">
      <formula1>INDIRECT($Q$39)</formula1>
    </dataValidation>
    <dataValidation type="list" allowBlank="1" showInputMessage="1" showErrorMessage="1" sqref="G39" xr:uid="{E72EE9C2-ACFB-4ACF-B240-ADD464957945}">
      <formula1>INDIRECT($R$39)</formula1>
    </dataValidation>
    <dataValidation type="list" allowBlank="1" showInputMessage="1" showErrorMessage="1" sqref="H39" xr:uid="{7AF7B0B3-B573-4905-AC69-1D9499315A7B}">
      <formula1>INDIRECT($S$39)</formula1>
    </dataValidation>
    <dataValidation type="list" allowBlank="1" showInputMessage="1" showErrorMessage="1" sqref="D40" xr:uid="{59688F68-14C5-4514-945E-C3D258791F5D}">
      <formula1>INDIRECT($P$40)</formula1>
    </dataValidation>
    <dataValidation type="list" allowBlank="1" showInputMessage="1" showErrorMessage="1" sqref="E40" xr:uid="{9F58CA51-3739-4BB0-B81B-E55E4DBDC3ED}">
      <formula1>INDIRECT($Q$40)</formula1>
    </dataValidation>
    <dataValidation type="list" allowBlank="1" showInputMessage="1" showErrorMessage="1" sqref="G40" xr:uid="{02FFCCA9-F13E-4A53-A765-19EE500C20F6}">
      <formula1>INDIRECT($R$40)</formula1>
    </dataValidation>
    <dataValidation type="list" allowBlank="1" showInputMessage="1" showErrorMessage="1" sqref="H40" xr:uid="{8B2EAC5A-10A2-4A3E-BE92-D47EAA51C744}">
      <formula1>INDIRECT($S$40)</formula1>
    </dataValidation>
    <dataValidation type="list" allowBlank="1" showInputMessage="1" showErrorMessage="1" sqref="D43" xr:uid="{A039E575-4165-44DB-970E-3DA7986F7B51}">
      <formula1>INDIRECT($P$43)</formula1>
    </dataValidation>
    <dataValidation type="list" allowBlank="1" showInputMessage="1" showErrorMessage="1" sqref="E43" xr:uid="{FB37D501-6E02-4286-A54B-75C900EEDA48}">
      <formula1>INDIRECT($Q$43)</formula1>
    </dataValidation>
    <dataValidation type="list" allowBlank="1" showInputMessage="1" showErrorMessage="1" sqref="G43" xr:uid="{D3389213-0514-4905-AFA4-44BFA433B701}">
      <formula1>INDIRECT($R$43)</formula1>
    </dataValidation>
    <dataValidation type="list" allowBlank="1" showInputMessage="1" showErrorMessage="1" sqref="H43" xr:uid="{E3C25CDC-F1C2-4856-886A-84F41C28D989}">
      <formula1>INDIRECT($S$43)</formula1>
    </dataValidation>
    <dataValidation type="list" allowBlank="1" showInputMessage="1" showErrorMessage="1" sqref="D44" xr:uid="{F1A33D20-DA63-4E3D-8EF5-419AFE0439E7}">
      <formula1>INDIRECT($P$44)</formula1>
    </dataValidation>
    <dataValidation type="list" allowBlank="1" showInputMessage="1" showErrorMessage="1" sqref="E44" xr:uid="{7793DAC8-9409-46E8-871E-37F2DDE738C1}">
      <formula1>INDIRECT($Q$44)</formula1>
    </dataValidation>
    <dataValidation type="list" allowBlank="1" showInputMessage="1" showErrorMessage="1" sqref="G44" xr:uid="{4F9A7751-98F6-43CB-871F-2710A1ED09D6}">
      <formula1>INDIRECT($R$44)</formula1>
    </dataValidation>
    <dataValidation type="list" allowBlank="1" showInputMessage="1" showErrorMessage="1" sqref="H44" xr:uid="{0E0D435E-C25C-491E-B444-6EE8D0D8E07C}">
      <formula1>INDIRECT($S$44)</formula1>
    </dataValidation>
    <dataValidation type="list" allowBlank="1" showInputMessage="1" showErrorMessage="1" sqref="D47" xr:uid="{A7DBD31C-058F-4346-BF18-2E8A19F55992}">
      <formula1>INDIRECT($P$47)</formula1>
    </dataValidation>
    <dataValidation type="list" allowBlank="1" showInputMessage="1" showErrorMessage="1" sqref="E47" xr:uid="{7F30251C-388B-487A-87F0-BD549123D217}">
      <formula1>INDIRECT($Q$47)</formula1>
    </dataValidation>
    <dataValidation type="list" allowBlank="1" showInputMessage="1" showErrorMessage="1" sqref="G47" xr:uid="{BEF96314-EC8B-4C43-95D7-E6970C652495}">
      <formula1>INDIRECT($R$47)</formula1>
    </dataValidation>
    <dataValidation type="list" allowBlank="1" showInputMessage="1" showErrorMessage="1" sqref="H47" xr:uid="{AF3DC7E6-46A4-4173-9ABD-0E308431327A}">
      <formula1>INDIRECT($S$47)</formula1>
    </dataValidation>
    <dataValidation type="list" allowBlank="1" showInputMessage="1" showErrorMessage="1" sqref="D48" xr:uid="{92971E4E-ED03-42A6-BBC7-81C8CCEBCFAF}">
      <formula1>INDIRECT($P$48)</formula1>
    </dataValidation>
    <dataValidation type="list" allowBlank="1" showInputMessage="1" showErrorMessage="1" sqref="E48" xr:uid="{9291C376-9E70-4DC8-BF42-1CA6033C2AFA}">
      <formula1>INDIRECT($Q$48)</formula1>
    </dataValidation>
    <dataValidation type="list" allowBlank="1" showInputMessage="1" showErrorMessage="1" sqref="G48" xr:uid="{0593F296-8D65-432E-B766-C6FFD6EB7E50}">
      <formula1>INDIRECT($R$48)</formula1>
    </dataValidation>
    <dataValidation type="list" allowBlank="1" showInputMessage="1" showErrorMessage="1" sqref="H48" xr:uid="{E9AB7B1C-116A-45A5-8AAC-3597D37A29E8}">
      <formula1>INDIRECT($S$48)</formula1>
    </dataValidation>
    <dataValidation type="list" allowBlank="1" showInputMessage="1" showErrorMessage="1" sqref="D49" xr:uid="{C72F8790-4C51-4E85-AA75-6364A3A21DFA}">
      <formula1>INDIRECT($P$49)</formula1>
    </dataValidation>
    <dataValidation type="list" allowBlank="1" showInputMessage="1" showErrorMessage="1" sqref="E49" xr:uid="{0581C025-DF89-4226-B928-C1EC101928E0}">
      <formula1>INDIRECT($Q$49)</formula1>
    </dataValidation>
    <dataValidation type="list" allowBlank="1" showInputMessage="1" showErrorMessage="1" sqref="G49" xr:uid="{49D00568-D653-498B-A392-83BD2A977D1F}">
      <formula1>INDIRECT($R$49)</formula1>
    </dataValidation>
    <dataValidation type="list" allowBlank="1" showInputMessage="1" showErrorMessage="1" sqref="H49" xr:uid="{C282EF03-9048-4F8E-9497-DCB71C2C358A}">
      <formula1>INDIRECT($S$49)</formula1>
    </dataValidation>
    <dataValidation type="list" allowBlank="1" showInputMessage="1" showErrorMessage="1" sqref="D52" xr:uid="{565120DF-3BB4-46E4-A352-F4C198D3A3E6}">
      <formula1>INDIRECT($P$52)</formula1>
    </dataValidation>
    <dataValidation type="list" allowBlank="1" showInputMessage="1" showErrorMessage="1" sqref="E52" xr:uid="{F65DD509-9054-4B21-9404-1A858A5C08D8}">
      <formula1>INDIRECT($Q$52)</formula1>
    </dataValidation>
    <dataValidation type="list" allowBlank="1" showInputMessage="1" showErrorMessage="1" sqref="G52" xr:uid="{8CE0A5BA-5A31-45DF-835F-E13BE55AF2C9}">
      <formula1>INDIRECT($R$52)</formula1>
    </dataValidation>
    <dataValidation type="list" allowBlank="1" showInputMessage="1" showErrorMessage="1" sqref="H52" xr:uid="{A002D2AD-0AB5-4114-9D99-244A35620B38}">
      <formula1>INDIRECT($S$52)</formula1>
    </dataValidation>
    <dataValidation type="list" allowBlank="1" showInputMessage="1" showErrorMessage="1" sqref="D53" xr:uid="{C69150AF-89D9-411A-A428-E846751CFA6D}">
      <formula1>INDIRECT($P$53)</formula1>
    </dataValidation>
    <dataValidation type="list" allowBlank="1" showInputMessage="1" showErrorMessage="1" sqref="E53" xr:uid="{D703DBF8-654B-49DE-90F5-D236A75E303C}">
      <formula1>INDIRECT($Q$53)</formula1>
    </dataValidation>
    <dataValidation type="list" allowBlank="1" showInputMessage="1" showErrorMessage="1" sqref="G53" xr:uid="{9C13419F-1D76-41DC-B51B-5E4C804AC07E}">
      <formula1>INDIRECT($R$53)</formula1>
    </dataValidation>
    <dataValidation type="list" allowBlank="1" showInputMessage="1" showErrorMessage="1" sqref="H53" xr:uid="{536FB0D0-2206-4139-AFA5-89BCBDA354B5}">
      <formula1>INDIRECT($S$53)</formula1>
    </dataValidation>
    <dataValidation type="list" allowBlank="1" showInputMessage="1" showErrorMessage="1" sqref="D56" xr:uid="{97BFF5F0-5179-41F8-88B5-A852C5A5182E}">
      <formula1>INDIRECT($P$56)</formula1>
    </dataValidation>
    <dataValidation type="list" allowBlank="1" showInputMessage="1" showErrorMessage="1" sqref="E56" xr:uid="{774FFBBD-9680-47DC-BFC5-4982325ECECC}">
      <formula1>INDIRECT($Q$56)</formula1>
    </dataValidation>
    <dataValidation type="list" allowBlank="1" showInputMessage="1" showErrorMessage="1" sqref="G56" xr:uid="{8AB69A9E-B813-46DE-8F36-EA35A8D370E0}">
      <formula1>INDIRECT($R$56)</formula1>
    </dataValidation>
    <dataValidation type="list" allowBlank="1" showInputMessage="1" showErrorMessage="1" sqref="H56" xr:uid="{95B1E83A-B08F-4046-B68B-8A720F3B6CFC}">
      <formula1>INDIRECT($S$56)</formula1>
    </dataValidation>
    <dataValidation type="list" allowBlank="1" showInputMessage="1" showErrorMessage="1" sqref="D57" xr:uid="{838D8F76-23CE-474F-B585-AD256306913F}">
      <formula1>INDIRECT($P$57)</formula1>
    </dataValidation>
    <dataValidation type="list" allowBlank="1" showInputMessage="1" showErrorMessage="1" sqref="E57" xr:uid="{649095EE-8099-4358-A432-9DC1BADA85FA}">
      <formula1>INDIRECT($Q$57)</formula1>
    </dataValidation>
    <dataValidation type="list" allowBlank="1" showInputMessage="1" showErrorMessage="1" sqref="G57" xr:uid="{86734A9D-9DB5-4819-A73E-D244E3962569}">
      <formula1>INDIRECT($R$57)</formula1>
    </dataValidation>
    <dataValidation type="list" allowBlank="1" showInputMessage="1" showErrorMessage="1" sqref="H57" xr:uid="{93D3D396-D9B2-4704-98AB-1129A95E0FF8}">
      <formula1>INDIRECT($S$57)</formula1>
    </dataValidation>
    <dataValidation type="list" allowBlank="1" showInputMessage="1" showErrorMessage="1" sqref="D60" xr:uid="{BFFCA729-1D5D-4C64-BD9F-A4265F1C7749}">
      <formula1>INDIRECT($P$60)</formula1>
    </dataValidation>
    <dataValidation type="list" allowBlank="1" showInputMessage="1" showErrorMessage="1" sqref="E60" xr:uid="{22254DB0-A862-4102-8C35-73EE6C1ABEB8}">
      <formula1>INDIRECT($Q$60)</formula1>
    </dataValidation>
    <dataValidation type="list" allowBlank="1" showInputMessage="1" showErrorMessage="1" sqref="G60" xr:uid="{2FAA095B-5D9C-4ECB-B4A6-B02F83B7BC37}">
      <formula1>INDIRECT($R$60)</formula1>
    </dataValidation>
    <dataValidation type="list" allowBlank="1" showInputMessage="1" showErrorMessage="1" sqref="H60" xr:uid="{699837A1-3D69-4A47-AE22-478BC3347456}">
      <formula1>INDIRECT($S$60)</formula1>
    </dataValidation>
    <dataValidation type="list" allowBlank="1" showInputMessage="1" showErrorMessage="1" sqref="D61" xr:uid="{2249284A-7DE4-4E57-9263-C28F0245FDDC}">
      <formula1>INDIRECT($P$61)</formula1>
    </dataValidation>
    <dataValidation type="list" allowBlank="1" showInputMessage="1" showErrorMessage="1" sqref="E61" xr:uid="{1D338E93-7CF1-4CE4-B759-07DE174A4F50}">
      <formula1>INDIRECT($Q$61)</formula1>
    </dataValidation>
    <dataValidation type="list" allowBlank="1" showInputMessage="1" showErrorMessage="1" sqref="G61" xr:uid="{7A10E3E3-7404-488C-AD4C-C62E9EA7093D}">
      <formula1>INDIRECT($R$61)</formula1>
    </dataValidation>
    <dataValidation type="list" allowBlank="1" showInputMessage="1" showErrorMessage="1" sqref="H61" xr:uid="{E9EF119D-5B40-411C-8EDF-12272418E98E}">
      <formula1>INDIRECT($S$61)</formula1>
    </dataValidation>
    <dataValidation type="list" allowBlank="1" showInputMessage="1" showErrorMessage="1" sqref="D65" xr:uid="{CF8FD68E-E2C9-464B-8546-531B0C8027A3}">
      <formula1>INDIRECT($P$65)</formula1>
    </dataValidation>
    <dataValidation type="list" allowBlank="1" showInputMessage="1" showErrorMessage="1" sqref="E65" xr:uid="{5382F8B3-83CE-42F5-82F6-F941606DF76B}">
      <formula1>INDIRECT($Q$65)</formula1>
    </dataValidation>
    <dataValidation type="list" allowBlank="1" showInputMessage="1" showErrorMessage="1" sqref="G65" xr:uid="{593762B9-3D51-407E-A11E-7B34F8682E3C}">
      <formula1>INDIRECT($R$65)</formula1>
    </dataValidation>
    <dataValidation type="list" allowBlank="1" showInputMessage="1" showErrorMessage="1" sqref="H65" xr:uid="{3C80D235-BDB3-4902-9535-ABCB2F6F7B8E}">
      <formula1>INDIRECT($S$65)</formula1>
    </dataValidation>
    <dataValidation type="list" allowBlank="1" showInputMessage="1" showErrorMessage="1" sqref="D66" xr:uid="{225C388E-A794-40A2-B5E1-60B521219A58}">
      <formula1>INDIRECT($P$66)</formula1>
    </dataValidation>
    <dataValidation type="list" allowBlank="1" showInputMessage="1" showErrorMessage="1" sqref="E66" xr:uid="{575CB117-C8C7-4F7B-A87F-E7258998BCEB}">
      <formula1>INDIRECT($Q$66)</formula1>
    </dataValidation>
    <dataValidation type="list" allowBlank="1" showInputMessage="1" showErrorMessage="1" sqref="G66" xr:uid="{9C12F513-AEAA-425F-90B9-62BC5AF558E8}">
      <formula1>INDIRECT($R$66)</formula1>
    </dataValidation>
    <dataValidation type="list" allowBlank="1" showInputMessage="1" showErrorMessage="1" sqref="H66" xr:uid="{8B5A9E57-8193-46F7-A7ED-91F26017D90F}">
      <formula1>INDIRECT($S$66)</formula1>
    </dataValidation>
    <dataValidation type="list" allowBlank="1" showInputMessage="1" showErrorMessage="1" sqref="D67" xr:uid="{2735F7C2-CD0E-4956-9AEB-2866D3DF7B0A}">
      <formula1>INDIRECT($P$67)</formula1>
    </dataValidation>
    <dataValidation type="list" allowBlank="1" showInputMessage="1" showErrorMessage="1" sqref="E67" xr:uid="{F9593AAE-2307-4312-8A6B-C5C7116ED229}">
      <formula1>INDIRECT($Q$67)</formula1>
    </dataValidation>
    <dataValidation type="list" allowBlank="1" showInputMessage="1" showErrorMessage="1" sqref="G67" xr:uid="{3FC1AD8B-B539-4749-8D1D-240A88FA469F}">
      <formula1>INDIRECT($R$67)</formula1>
    </dataValidation>
    <dataValidation type="list" allowBlank="1" showInputMessage="1" showErrorMessage="1" sqref="H67" xr:uid="{FE5014D9-1556-41B9-AA98-BF3D30CA03B1}">
      <formula1>INDIRECT($S$67)</formula1>
    </dataValidation>
    <dataValidation type="list" allowBlank="1" showInputMessage="1" showErrorMessage="1" sqref="D70" xr:uid="{55D996C1-06BF-42B3-81FF-17B908274753}">
      <formula1>INDIRECT($P$70)</formula1>
    </dataValidation>
    <dataValidation type="list" allowBlank="1" showInputMessage="1" showErrorMessage="1" sqref="E70" xr:uid="{A470ED1D-2EC1-4CE5-B4DC-BB01781155FC}">
      <formula1>INDIRECT($Q$70)</formula1>
    </dataValidation>
    <dataValidation type="list" allowBlank="1" showInputMessage="1" showErrorMessage="1" sqref="G70" xr:uid="{9A8109CF-DD50-4E24-BEDC-E433885270DC}">
      <formula1>INDIRECT($R$70)</formula1>
    </dataValidation>
    <dataValidation type="list" allowBlank="1" showInputMessage="1" showErrorMessage="1" sqref="H70" xr:uid="{93ED288E-0A1F-4F85-8132-5F46EB3B5471}">
      <formula1>INDIRECT($S$70)</formula1>
    </dataValidation>
    <dataValidation type="list" allowBlank="1" showInputMessage="1" showErrorMessage="1" sqref="D73" xr:uid="{4BA72BBB-113F-41DD-B151-F72B27AC75D0}">
      <formula1>INDIRECT($P$73)</formula1>
    </dataValidation>
    <dataValidation type="list" allowBlank="1" showInputMessage="1" showErrorMessage="1" sqref="E73" xr:uid="{FABD8777-AB4E-473B-B3A0-600CA3B2923C}">
      <formula1>INDIRECT($Q$73)</formula1>
    </dataValidation>
    <dataValidation type="list" allowBlank="1" showInputMessage="1" showErrorMessage="1" sqref="G73" xr:uid="{3B739079-39C2-405C-82D5-DB202A74D30D}">
      <formula1>INDIRECT($R$73)</formula1>
    </dataValidation>
    <dataValidation type="list" allowBlank="1" showInputMessage="1" showErrorMessage="1" sqref="H73" xr:uid="{F040D47A-0C2A-4A89-926D-28FEE3A64344}">
      <formula1>INDIRECT($S$73)</formula1>
    </dataValidation>
    <dataValidation type="list" allowBlank="1" showInputMessage="1" showErrorMessage="1" sqref="D74" xr:uid="{EA3D6D64-F341-4E76-AFE2-920E2F30753F}">
      <formula1>INDIRECT($P$74)</formula1>
    </dataValidation>
    <dataValidation type="list" allowBlank="1" showInputMessage="1" showErrorMessage="1" sqref="E74" xr:uid="{A130067A-E9A5-4202-A64E-C321242B2CDF}">
      <formula1>INDIRECT($Q$74)</formula1>
    </dataValidation>
    <dataValidation type="list" allowBlank="1" showInputMessage="1" showErrorMessage="1" sqref="G74" xr:uid="{4F0EE77E-A4FE-4E5E-8334-0606EA420864}">
      <formula1>INDIRECT($R$74)</formula1>
    </dataValidation>
    <dataValidation type="list" allowBlank="1" showInputMessage="1" showErrorMessage="1" sqref="H74" xr:uid="{3D84597A-4C24-4BD9-8C61-5FAF6479F5B9}">
      <formula1>INDIRECT($S$74)</formula1>
    </dataValidation>
    <dataValidation type="list" allowBlank="1" showInputMessage="1" showErrorMessage="1" sqref="D14" xr:uid="{3CF802A3-FC1E-4A7D-99AA-BA8013B6E63A}">
      <formula1>INDIRECT($P$14)</formula1>
    </dataValidation>
    <dataValidation type="list" allowBlank="1" showInputMessage="1" showErrorMessage="1" sqref="E14" xr:uid="{78772B87-E531-48F5-A37F-99E63905A958}">
      <formula1>INDIRECT($Q$14)</formula1>
    </dataValidation>
    <dataValidation type="list" allowBlank="1" showInputMessage="1" showErrorMessage="1" sqref="G14" xr:uid="{8598A03B-DBE5-4976-A930-1576089DF4D5}">
      <formula1>INDIRECT($R$14)</formula1>
    </dataValidation>
    <dataValidation type="list" allowBlank="1" showInputMessage="1" showErrorMessage="1" sqref="H14" xr:uid="{926BF1F6-6D9D-4B3C-AF63-D8EA92EA8706}">
      <formula1>INDIRECT($S$14)</formula1>
    </dataValidation>
    <dataValidation type="list" allowBlank="1" showInputMessage="1" showErrorMessage="1" sqref="D15" xr:uid="{DED1C132-CD7E-4CA9-A18C-D86527554724}">
      <formula1>INDIRECT($P$15)</formula1>
    </dataValidation>
    <dataValidation type="list" allowBlank="1" showInputMessage="1" showErrorMessage="1" sqref="E15" xr:uid="{67CF68A4-FF50-450D-B598-5E8C2CDC9892}">
      <formula1>INDIRECT($Q$15)</formula1>
    </dataValidation>
    <dataValidation type="list" allowBlank="1" showInputMessage="1" showErrorMessage="1" sqref="G15" xr:uid="{3514CE6F-4A2A-4297-BF1A-6AF11AB8564B}">
      <formula1>INDIRECT($R$15)</formula1>
    </dataValidation>
    <dataValidation type="list" allowBlank="1" showInputMessage="1" showErrorMessage="1" sqref="H15" xr:uid="{6512DA12-1503-4727-8440-4DA42640D0D6}">
      <formula1>INDIRECT($S$15)</formula1>
    </dataValidation>
    <dataValidation type="list" allowBlank="1" showInputMessage="1" showErrorMessage="1" sqref="D16" xr:uid="{DA496AC0-605B-4265-838C-DFD394D8EF65}">
      <formula1>INDIRECT($P$16)</formula1>
    </dataValidation>
    <dataValidation type="list" allowBlank="1" showInputMessage="1" showErrorMessage="1" sqref="E16" xr:uid="{8176A638-EF9E-4640-B4CC-D0E0E6AA410E}">
      <formula1>INDIRECT($Q$16)</formula1>
    </dataValidation>
    <dataValidation type="list" allowBlank="1" showInputMessage="1" showErrorMessage="1" sqref="G16" xr:uid="{8B3018B0-7002-4FA2-A0B8-F6746FABBC1C}">
      <formula1>INDIRECT($R$16)</formula1>
    </dataValidation>
    <dataValidation type="list" allowBlank="1" showInputMessage="1" showErrorMessage="1" sqref="H16" xr:uid="{1D65433A-47BD-4F02-AE92-B1389985E1E8}">
      <formula1>INDIRECT($S$16)</formula1>
    </dataValidation>
    <dataValidation type="list" allowBlank="1" showInputMessage="1" showErrorMessage="1" sqref="D17" xr:uid="{D2F7A238-2FA1-4B3C-ABC4-CCB068B3BFC0}">
      <formula1>INDIRECT($P$17)</formula1>
    </dataValidation>
    <dataValidation type="list" allowBlank="1" showInputMessage="1" showErrorMessage="1" sqref="E17" xr:uid="{3148BBEC-C72E-408C-ADFD-FE9D8BE7D921}">
      <formula1>INDIRECT($Q$17)</formula1>
    </dataValidation>
    <dataValidation type="list" allowBlank="1" showInputMessage="1" showErrorMessage="1" sqref="G17" xr:uid="{1313AE8D-E4E9-4891-8F2C-F63638ED1517}">
      <formula1>INDIRECT($R$17)</formula1>
    </dataValidation>
    <dataValidation type="list" allowBlank="1" showInputMessage="1" showErrorMessage="1" sqref="H17" xr:uid="{E82A586A-9388-4329-B878-664213B4A2A7}">
      <formula1>INDIRECT($S$17)</formula1>
    </dataValidation>
    <dataValidation type="list" allowBlank="1" showInputMessage="1" showErrorMessage="1" sqref="D18" xr:uid="{229D191C-4C66-4E20-A9D1-9F76888F0A99}">
      <formula1>INDIRECT($P$18)</formula1>
    </dataValidation>
    <dataValidation type="list" allowBlank="1" showInputMessage="1" showErrorMessage="1" sqref="E18" xr:uid="{92F76C07-21BC-4C5A-9ED5-3804E97231C8}">
      <formula1>INDIRECT($Q$18)</formula1>
    </dataValidation>
    <dataValidation type="list" allowBlank="1" showInputMessage="1" showErrorMessage="1" sqref="G18" xr:uid="{40D7D0C8-3057-4268-B832-DE1C28A620BC}">
      <formula1>INDIRECT($R$18)</formula1>
    </dataValidation>
    <dataValidation type="list" allowBlank="1" showInputMessage="1" showErrorMessage="1" sqref="H18" xr:uid="{C8591ABB-16A2-421F-B6B0-73123C665503}">
      <formula1>INDIRECT($S$18)</formula1>
    </dataValidation>
    <dataValidation type="list" allowBlank="1" showInputMessage="1" sqref="E110:H110 E116:H116 E113:H114" xr:uid="{AC42D787-38FF-4D35-9E1E-4B19CC4ED9FC}">
      <formula1>$D$195</formula1>
    </dataValidation>
    <dataValidation type="list" allowBlank="1" showInputMessage="1" showErrorMessage="1" sqref="D116 D110 D113:D114" xr:uid="{8E02CDC1-762E-445A-BB9D-E334E30DC87E}">
      <formula1>$D$192:$D$195</formula1>
    </dataValidation>
    <dataValidation type="list" allowBlank="1" showInputMessage="1" showErrorMessage="1" sqref="G84:G89 G115 G92 G95:G96 G99 G102:G103 G106:G109 G112 G118:G120" xr:uid="{7B90FAB3-73DD-4007-B0DF-5EF3DD764B23}">
      <formula1>INDIRECT($Q84)</formula1>
    </dataValidation>
    <dataValidation type="list" allowBlank="1" showInputMessage="1" showErrorMessage="1" sqref="H92 H115 H84:H89 H95:H96 H99 H102:H103 H106:H109 H112 H118:H120" xr:uid="{F6171E25-3C37-42E6-AEA1-75F028F049F0}">
      <formula1>INDIRECT($R84)</formula1>
    </dataValidation>
    <dataValidation type="list" allowBlank="1" showInputMessage="1" showErrorMessage="1" sqref="E84:E89 E92 E95:E96 E99 E102:E103 E118:E120 E112 E115 E106:E109" xr:uid="{56B526DD-C77A-4871-A655-987965A133C4}">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FAFD262-8A61-41E2-953A-1FBAFF7B5251}">
          <x14:formula1>
            <xm:f>'Menu déroulant'!$F$2:$F$5</xm:f>
          </x14:formula1>
          <xm:sqref>C60:C61 C56:C57 C43:C44 C21:C26 C29:C35 C47:C49 C52:C53 C65:C67 C70 C38:C40 C13:C18 C73:C74</xm:sqref>
        </x14:dataValidation>
        <x14:dataValidation type="list" allowBlank="1" showInputMessage="1" showErrorMessage="1" xr:uid="{692A0293-36AF-442F-88F4-8223B0016FCE}">
          <x14:formula1>
            <xm:f>'Menu déroulant'!$D$2:$D$3</xm:f>
          </x14:formula1>
          <xm:sqref>C6</xm:sqref>
        </x14:dataValidation>
        <x14:dataValidation type="list" allowBlank="1" showInputMessage="1" showErrorMessage="1" xr:uid="{E6644CAA-9F89-4299-93D1-61E1E13F6F41}">
          <x14:formula1>
            <xm:f>'Menu déroulant'!$E$2:$E$11</xm:f>
          </x14:formula1>
          <xm:sqref>C4</xm:sqref>
        </x14:dataValidation>
        <x14:dataValidation type="list" allowBlank="1" showInputMessage="1" showErrorMessage="1" xr:uid="{30644408-ACCB-45D5-AF93-98C59E7CD132}">
          <x14:formula1>
            <xm:f>'Menu conditionnel'!$A$14:$A$17</xm:f>
          </x14:formula1>
          <xm:sqref>D84:D89 D92 D95:D96 D99 D102:D103 D106:D109 D112 D115 D118:D120</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40A5D-00E6-47C8-9662-7079746F02A2}">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1078</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N°25</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CbN/7XIIYA9nc2JIteL6Jmf1YoGowUqg38lgLqSs4437R69HtUmwe+l4ZZlcXF72OpHyDdMZmg6et6VIo76vUg==" saltValue="j4ccj7vBVqXy3J9r8WETMg=="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4096" priority="176" operator="equal">
      <formula>"NON"</formula>
    </cfRule>
    <cfRule type="cellIs" dxfId="4095" priority="177" operator="equal">
      <formula>"OUI"</formula>
    </cfRule>
    <cfRule type="cellIs" dxfId="4094" priority="174" operator="equal">
      <formula>"Non concerné"</formula>
    </cfRule>
    <cfRule type="cellIs" dxfId="4093" priority="175" operator="equal">
      <formula>"Ne sait pas"</formula>
    </cfRule>
  </conditionalFormatting>
  <conditionalFormatting sqref="C29:C35">
    <cfRule type="cellIs" dxfId="4092" priority="165" operator="equal">
      <formula>"OUI"</formula>
    </cfRule>
    <cfRule type="cellIs" dxfId="4091" priority="164" operator="equal">
      <formula>"NON"</formula>
    </cfRule>
    <cfRule type="cellIs" dxfId="4090" priority="163" operator="equal">
      <formula>"Ne sait pas"</formula>
    </cfRule>
    <cfRule type="cellIs" dxfId="4089" priority="162" operator="equal">
      <formula>"Non concerné"</formula>
    </cfRule>
  </conditionalFormatting>
  <conditionalFormatting sqref="C38:C40">
    <cfRule type="cellIs" dxfId="4088" priority="156" operator="equal">
      <formula>"OUI"</formula>
    </cfRule>
    <cfRule type="cellIs" dxfId="4087" priority="154" operator="equal">
      <formula>"Ne sait pas"</formula>
    </cfRule>
    <cfRule type="cellIs" dxfId="4086" priority="153" operator="equal">
      <formula>"Non concerné"</formula>
    </cfRule>
    <cfRule type="cellIs" dxfId="4085" priority="155" operator="equal">
      <formula>"NON"</formula>
    </cfRule>
  </conditionalFormatting>
  <conditionalFormatting sqref="C43:C44">
    <cfRule type="cellIs" dxfId="4084" priority="149" operator="equal">
      <formula>"OUI"</formula>
    </cfRule>
    <cfRule type="cellIs" dxfId="4083" priority="148" operator="equal">
      <formula>"NON"</formula>
    </cfRule>
    <cfRule type="cellIs" dxfId="4082" priority="147" operator="equal">
      <formula>"Ne sait pas"</formula>
    </cfRule>
    <cfRule type="cellIs" dxfId="4081" priority="146" operator="equal">
      <formula>"Non concerné"</formula>
    </cfRule>
  </conditionalFormatting>
  <conditionalFormatting sqref="C47:C49">
    <cfRule type="cellIs" dxfId="4080" priority="140" operator="equal">
      <formula>"NON"</formula>
    </cfRule>
    <cfRule type="cellIs" dxfId="4079" priority="141" operator="equal">
      <formula>"OUI"</formula>
    </cfRule>
    <cfRule type="cellIs" dxfId="4078" priority="139" operator="equal">
      <formula>"Ne sait pas"</formula>
    </cfRule>
    <cfRule type="cellIs" dxfId="4077" priority="138" operator="equal">
      <formula>"Non concerné"</formula>
    </cfRule>
  </conditionalFormatting>
  <conditionalFormatting sqref="C52:C53">
    <cfRule type="cellIs" dxfId="4076" priority="132" operator="equal">
      <formula>"NON"</formula>
    </cfRule>
    <cfRule type="cellIs" dxfId="4075" priority="131" operator="equal">
      <formula>"Ne sait pas"</formula>
    </cfRule>
    <cfRule type="cellIs" dxfId="4074" priority="130" operator="equal">
      <formula>"Non concerné"</formula>
    </cfRule>
    <cfRule type="cellIs" dxfId="4073" priority="133" operator="equal">
      <formula>"OUI"</formula>
    </cfRule>
  </conditionalFormatting>
  <conditionalFormatting sqref="C56:C57">
    <cfRule type="cellIs" dxfId="4072" priority="125" operator="equal">
      <formula>"OUI"</formula>
    </cfRule>
    <cfRule type="cellIs" dxfId="4071" priority="124" operator="equal">
      <formula>"NON"</formula>
    </cfRule>
    <cfRule type="cellIs" dxfId="4070" priority="123" operator="equal">
      <formula>"Ne sait pas"</formula>
    </cfRule>
    <cfRule type="cellIs" dxfId="4069" priority="122" operator="equal">
      <formula>"Non concerné"</formula>
    </cfRule>
  </conditionalFormatting>
  <conditionalFormatting sqref="C60:C61">
    <cfRule type="cellIs" dxfId="4068" priority="114" operator="equal">
      <formula>"Non concerné"</formula>
    </cfRule>
    <cfRule type="cellIs" dxfId="4067" priority="115" operator="equal">
      <formula>"Ne sait pas"</formula>
    </cfRule>
    <cfRule type="cellIs" dxfId="4066" priority="116" operator="equal">
      <formula>"NON"</formula>
    </cfRule>
    <cfRule type="cellIs" dxfId="4065" priority="117" operator="equal">
      <formula>"OUI"</formula>
    </cfRule>
  </conditionalFormatting>
  <conditionalFormatting sqref="C65:C67">
    <cfRule type="cellIs" dxfId="4064" priority="107" operator="equal">
      <formula>"Ne sait pas"</formula>
    </cfRule>
    <cfRule type="cellIs" dxfId="4063" priority="106" operator="equal">
      <formula>"Non concerné"</formula>
    </cfRule>
    <cfRule type="cellIs" dxfId="4062" priority="109" operator="equal">
      <formula>"OUI"</formula>
    </cfRule>
    <cfRule type="cellIs" dxfId="4061" priority="108" operator="equal">
      <formula>"NON"</formula>
    </cfRule>
  </conditionalFormatting>
  <conditionalFormatting sqref="C70">
    <cfRule type="cellIs" dxfId="4060" priority="101" operator="equal">
      <formula>"OUI"</formula>
    </cfRule>
    <cfRule type="cellIs" dxfId="4059" priority="100" operator="equal">
      <formula>"NON"</formula>
    </cfRule>
    <cfRule type="cellIs" dxfId="4058" priority="99" operator="equal">
      <formula>"Ne sait pas"</formula>
    </cfRule>
    <cfRule type="cellIs" dxfId="4057" priority="98" operator="equal">
      <formula>"Non concerné"</formula>
    </cfRule>
  </conditionalFormatting>
  <conditionalFormatting sqref="C73:C74">
    <cfRule type="cellIs" dxfId="4056" priority="92" operator="equal">
      <formula>"NON"</formula>
    </cfRule>
    <cfRule type="cellIs" dxfId="4055" priority="91" operator="equal">
      <formula>"Ne sait pas"</formula>
    </cfRule>
    <cfRule type="cellIs" dxfId="4054" priority="93" operator="equal">
      <formula>"OUI"</formula>
    </cfRule>
    <cfRule type="cellIs" dxfId="4053" priority="90" operator="equal">
      <formula>"Non concerné"</formula>
    </cfRule>
  </conditionalFormatting>
  <conditionalFormatting sqref="D84:D89">
    <cfRule type="cellIs" dxfId="4052" priority="79" operator="equal">
      <formula>"Non concerné"</formula>
    </cfRule>
    <cfRule type="cellIs" dxfId="4051" priority="80" operator="equal">
      <formula>"Ne sait pas"</formula>
    </cfRule>
    <cfRule type="cellIs" dxfId="4050" priority="81" operator="equal">
      <formula>"NON"</formula>
    </cfRule>
    <cfRule type="cellIs" dxfId="4049" priority="82" operator="equal">
      <formula>"OUI"</formula>
    </cfRule>
  </conditionalFormatting>
  <conditionalFormatting sqref="D92">
    <cfRule type="cellIs" dxfId="4048" priority="75" operator="equal">
      <formula>"Non concerné"</formula>
    </cfRule>
    <cfRule type="cellIs" dxfId="4047" priority="77" operator="equal">
      <formula>"NON"</formula>
    </cfRule>
    <cfRule type="cellIs" dxfId="4046" priority="76" operator="equal">
      <formula>"Ne sait pas"</formula>
    </cfRule>
    <cfRule type="cellIs" dxfId="4045" priority="78" operator="equal">
      <formula>"OUI"</formula>
    </cfRule>
  </conditionalFormatting>
  <conditionalFormatting sqref="D95:D96">
    <cfRule type="cellIs" dxfId="4044" priority="72" operator="equal">
      <formula>"Ne sait pas"</formula>
    </cfRule>
    <cfRule type="cellIs" dxfId="4043" priority="74" operator="equal">
      <formula>"OUI"</formula>
    </cfRule>
    <cfRule type="cellIs" dxfId="4042" priority="73" operator="equal">
      <formula>"NON"</formula>
    </cfRule>
    <cfRule type="cellIs" dxfId="4041" priority="71" operator="equal">
      <formula>"Non concerné"</formula>
    </cfRule>
  </conditionalFormatting>
  <conditionalFormatting sqref="D99">
    <cfRule type="cellIs" dxfId="4040" priority="70" operator="equal">
      <formula>"OUI"</formula>
    </cfRule>
    <cfRule type="cellIs" dxfId="4039" priority="69" operator="equal">
      <formula>"NON"</formula>
    </cfRule>
    <cfRule type="cellIs" dxfId="4038" priority="68" operator="equal">
      <formula>"Ne sait pas"</formula>
    </cfRule>
    <cfRule type="cellIs" dxfId="4037" priority="67" operator="equal">
      <formula>"Non concerné"</formula>
    </cfRule>
  </conditionalFormatting>
  <conditionalFormatting sqref="D102:D103">
    <cfRule type="cellIs" dxfId="4036" priority="65" operator="equal">
      <formula>"NON"</formula>
    </cfRule>
    <cfRule type="cellIs" dxfId="4035" priority="66" operator="equal">
      <formula>"OUI"</formula>
    </cfRule>
    <cfRule type="cellIs" dxfId="4034" priority="63" operator="equal">
      <formula>"Non concerné"</formula>
    </cfRule>
    <cfRule type="cellIs" dxfId="4033" priority="64" operator="equal">
      <formula>"Ne sait pas"</formula>
    </cfRule>
  </conditionalFormatting>
  <conditionalFormatting sqref="D106:D109">
    <cfRule type="cellIs" dxfId="4032" priority="59" operator="equal">
      <formula>"Non concerné"</formula>
    </cfRule>
    <cfRule type="cellIs" dxfId="4031" priority="60" operator="equal">
      <formula>"Ne sait pas"</formula>
    </cfRule>
    <cfRule type="cellIs" dxfId="4030" priority="61" operator="equal">
      <formula>"NON"</formula>
    </cfRule>
    <cfRule type="cellIs" dxfId="4029" priority="62" operator="equal">
      <formula>"OUI"</formula>
    </cfRule>
  </conditionalFormatting>
  <conditionalFormatting sqref="D112">
    <cfRule type="cellIs" dxfId="4028" priority="58" operator="equal">
      <formula>"OUI"</formula>
    </cfRule>
    <cfRule type="cellIs" dxfId="4027" priority="57" operator="equal">
      <formula>"NON"</formula>
    </cfRule>
    <cfRule type="cellIs" dxfId="4026" priority="56" operator="equal">
      <formula>"Ne sait pas"</formula>
    </cfRule>
    <cfRule type="cellIs" dxfId="4025" priority="55" operator="equal">
      <formula>"Non concerné"</formula>
    </cfRule>
  </conditionalFormatting>
  <conditionalFormatting sqref="D115">
    <cfRule type="cellIs" dxfId="4024" priority="53" operator="equal">
      <formula>"NON"</formula>
    </cfRule>
    <cfRule type="cellIs" dxfId="4023" priority="54" operator="equal">
      <formula>"OUI"</formula>
    </cfRule>
    <cfRule type="cellIs" dxfId="4022" priority="51" operator="equal">
      <formula>"Non concerné"</formula>
    </cfRule>
    <cfRule type="cellIs" dxfId="4021" priority="52" operator="equal">
      <formula>"Ne sait pas"</formula>
    </cfRule>
  </conditionalFormatting>
  <conditionalFormatting sqref="D118:D120">
    <cfRule type="cellIs" dxfId="4020" priority="50" operator="equal">
      <formula>"OUI"</formula>
    </cfRule>
    <cfRule type="cellIs" dxfId="4019" priority="49" operator="equal">
      <formula>"NON"</formula>
    </cfRule>
    <cfRule type="cellIs" dxfId="4018" priority="48" operator="equal">
      <formula>"Ne sait pas"</formula>
    </cfRule>
    <cfRule type="cellIs" dxfId="4017" priority="47" operator="equal">
      <formula>"Non concerné"</formula>
    </cfRule>
  </conditionalFormatting>
  <conditionalFormatting sqref="D13:I18">
    <cfRule type="expression" dxfId="4016" priority="172">
      <formula>$P13="non_prescrit"</formula>
    </cfRule>
  </conditionalFormatting>
  <conditionalFormatting sqref="D21:I26">
    <cfRule type="expression" dxfId="4015" priority="168">
      <formula>$P21="non_prescrit"</formula>
    </cfRule>
  </conditionalFormatting>
  <conditionalFormatting sqref="D29:I35">
    <cfRule type="expression" dxfId="4014" priority="160">
      <formula>$P29="non_prescrit"</formula>
    </cfRule>
  </conditionalFormatting>
  <conditionalFormatting sqref="D38:I40">
    <cfRule type="expression" dxfId="4013" priority="157">
      <formula>$P38="non_prescrit"</formula>
    </cfRule>
  </conditionalFormatting>
  <conditionalFormatting sqref="D43:I44">
    <cfRule type="expression" dxfId="4012" priority="144">
      <formula>$P43="non_prescrit"</formula>
    </cfRule>
  </conditionalFormatting>
  <conditionalFormatting sqref="D47:I49">
    <cfRule type="expression" dxfId="4011" priority="136">
      <formula>$P47="non_prescrit"</formula>
    </cfRule>
  </conditionalFormatting>
  <conditionalFormatting sqref="D52:I53">
    <cfRule type="expression" dxfId="4010" priority="128">
      <formula>$P52="non_prescrit"</formula>
    </cfRule>
  </conditionalFormatting>
  <conditionalFormatting sqref="D56:I57">
    <cfRule type="expression" dxfId="4009" priority="120">
      <formula>$P56="non_prescrit"</formula>
    </cfRule>
  </conditionalFormatting>
  <conditionalFormatting sqref="D60:I61">
    <cfRule type="expression" dxfId="4008" priority="112">
      <formula>$P60="non_prescrit"</formula>
    </cfRule>
  </conditionalFormatting>
  <conditionalFormatting sqref="D65:I67">
    <cfRule type="expression" dxfId="4007" priority="104">
      <formula>$P65="non_prescrit"</formula>
    </cfRule>
  </conditionalFormatting>
  <conditionalFormatting sqref="D70:I70">
    <cfRule type="expression" dxfId="4006" priority="96">
      <formula>$P70="non_prescrit"</formula>
    </cfRule>
  </conditionalFormatting>
  <conditionalFormatting sqref="D73:I74">
    <cfRule type="expression" dxfId="4005" priority="88">
      <formula>$P73="non_prescrit"</formula>
    </cfRule>
  </conditionalFormatting>
  <conditionalFormatting sqref="E13:F18">
    <cfRule type="expression" dxfId="4004" priority="171">
      <formula>$Q13="pas_modification"</formula>
    </cfRule>
  </conditionalFormatting>
  <conditionalFormatting sqref="E21:F26">
    <cfRule type="expression" dxfId="4003" priority="167">
      <formula>$Q21="pas_modification"</formula>
    </cfRule>
  </conditionalFormatting>
  <conditionalFormatting sqref="E29:F35">
    <cfRule type="expression" dxfId="4002" priority="159">
      <formula>$Q29="pas_modification"</formula>
    </cfRule>
  </conditionalFormatting>
  <conditionalFormatting sqref="E38:F40">
    <cfRule type="expression" dxfId="4001" priority="151">
      <formula>$Q38="pas_modification"</formula>
    </cfRule>
  </conditionalFormatting>
  <conditionalFormatting sqref="E43:F44">
    <cfRule type="expression" dxfId="4000" priority="143">
      <formula>$Q43="pas_modification"</formula>
    </cfRule>
  </conditionalFormatting>
  <conditionalFormatting sqref="E47:F49">
    <cfRule type="expression" dxfId="3999" priority="135">
      <formula>$Q47="pas_modification"</formula>
    </cfRule>
  </conditionalFormatting>
  <conditionalFormatting sqref="E52:F53">
    <cfRule type="expression" dxfId="3998" priority="127">
      <formula>$Q52="pas_modification"</formula>
    </cfRule>
  </conditionalFormatting>
  <conditionalFormatting sqref="E56:F57">
    <cfRule type="expression" dxfId="3997" priority="119">
      <formula>$Q56="pas_modification"</formula>
    </cfRule>
  </conditionalFormatting>
  <conditionalFormatting sqref="E60:F61">
    <cfRule type="expression" dxfId="3996" priority="111">
      <formula>$Q60="pas_modification"</formula>
    </cfRule>
  </conditionalFormatting>
  <conditionalFormatting sqref="E65:F67">
    <cfRule type="expression" dxfId="3995" priority="103">
      <formula>$Q65="pas_modification"</formula>
    </cfRule>
  </conditionalFormatting>
  <conditionalFormatting sqref="E70:F70">
    <cfRule type="expression" dxfId="3994" priority="95">
      <formula>$Q70="pas_modification"</formula>
    </cfRule>
  </conditionalFormatting>
  <conditionalFormatting sqref="E73:F74">
    <cfRule type="expression" dxfId="3993" priority="87">
      <formula>$Q73="pas_modification"</formula>
    </cfRule>
  </conditionalFormatting>
  <conditionalFormatting sqref="E7:G7">
    <cfRule type="cellIs" dxfId="3992" priority="1" operator="equal">
      <formula>"ERREUR : nombre médicaments prescrits &gt; nb MIPA"</formula>
    </cfRule>
  </conditionalFormatting>
  <conditionalFormatting sqref="E84:I89">
    <cfRule type="expression" dxfId="3991" priority="32">
      <formula>$P84="non_omi"</formula>
    </cfRule>
  </conditionalFormatting>
  <conditionalFormatting sqref="E92:I92">
    <cfRule type="expression" dxfId="3990" priority="36">
      <formula>$P92="non_omi"</formula>
    </cfRule>
  </conditionalFormatting>
  <conditionalFormatting sqref="E95:I96">
    <cfRule type="expression" dxfId="3989" priority="28">
      <formula>$P95="non_omi"</formula>
    </cfRule>
  </conditionalFormatting>
  <conditionalFormatting sqref="E99:I99">
    <cfRule type="expression" dxfId="3988" priority="24">
      <formula>$P99="non_omi"</formula>
    </cfRule>
  </conditionalFormatting>
  <conditionalFormatting sqref="E102:I103">
    <cfRule type="expression" dxfId="3987" priority="20">
      <formula>$P102="non_omi"</formula>
    </cfRule>
  </conditionalFormatting>
  <conditionalFormatting sqref="E106:I109">
    <cfRule type="expression" dxfId="3986" priority="16">
      <formula>$P106="non_omi"</formula>
    </cfRule>
  </conditionalFormatting>
  <conditionalFormatting sqref="E112:I112">
    <cfRule type="expression" dxfId="3985" priority="12">
      <formula>$P112="non_omi"</formula>
    </cfRule>
  </conditionalFormatting>
  <conditionalFormatting sqref="E115:I115">
    <cfRule type="expression" dxfId="3984" priority="8">
      <formula>$P115="non_omi"</formula>
    </cfRule>
  </conditionalFormatting>
  <conditionalFormatting sqref="E118:I120">
    <cfRule type="expression" dxfId="3983" priority="4">
      <formula>$P118="non_omi"</formula>
    </cfRule>
  </conditionalFormatting>
  <conditionalFormatting sqref="G13:G18">
    <cfRule type="expression" dxfId="3982" priority="170">
      <formula>$R13="pas_justification"</formula>
    </cfRule>
  </conditionalFormatting>
  <conditionalFormatting sqref="G21:G26">
    <cfRule type="expression" dxfId="3981" priority="166">
      <formula>$R21="pas_justification"</formula>
    </cfRule>
  </conditionalFormatting>
  <conditionalFormatting sqref="G29:G35">
    <cfRule type="expression" dxfId="3980" priority="158">
      <formula>$R29="pas_justification"</formula>
    </cfRule>
  </conditionalFormatting>
  <conditionalFormatting sqref="G38:G40">
    <cfRule type="expression" dxfId="3979" priority="150">
      <formula>$R38="pas_justification"</formula>
    </cfRule>
  </conditionalFormatting>
  <conditionalFormatting sqref="G43:G44">
    <cfRule type="expression" dxfId="3978" priority="142">
      <formula>$R43="pas_justification"</formula>
    </cfRule>
  </conditionalFormatting>
  <conditionalFormatting sqref="G47:G49">
    <cfRule type="expression" dxfId="3977" priority="134">
      <formula>$R47="pas_justification"</formula>
    </cfRule>
  </conditionalFormatting>
  <conditionalFormatting sqref="G52:G53">
    <cfRule type="expression" dxfId="3976" priority="126">
      <formula>$R52="pas_justification"</formula>
    </cfRule>
  </conditionalFormatting>
  <conditionalFormatting sqref="G56:G57">
    <cfRule type="expression" dxfId="3975" priority="118">
      <formula>$R56="pas_justification"</formula>
    </cfRule>
  </conditionalFormatting>
  <conditionalFormatting sqref="G60:G61">
    <cfRule type="expression" dxfId="3974" priority="110">
      <formula>$R60="pas_justification"</formula>
    </cfRule>
  </conditionalFormatting>
  <conditionalFormatting sqref="G65:G67">
    <cfRule type="expression" dxfId="3973" priority="102">
      <formula>$R65="pas_justification"</formula>
    </cfRule>
  </conditionalFormatting>
  <conditionalFormatting sqref="G70">
    <cfRule type="expression" dxfId="3972" priority="94">
      <formula>$R70="pas_justification"</formula>
    </cfRule>
  </conditionalFormatting>
  <conditionalFormatting sqref="G73:G74">
    <cfRule type="expression" dxfId="3971" priority="86">
      <formula>$R73="pas_justification"</formula>
    </cfRule>
  </conditionalFormatting>
  <conditionalFormatting sqref="G84:G89">
    <cfRule type="expression" dxfId="3970" priority="46">
      <formula>$Q84="pas_justification_omi"</formula>
    </cfRule>
  </conditionalFormatting>
  <conditionalFormatting sqref="G92">
    <cfRule type="expression" dxfId="3969" priority="45">
      <formula>$Q92="pas_justification_omi"</formula>
    </cfRule>
  </conditionalFormatting>
  <conditionalFormatting sqref="G95:G96">
    <cfRule type="expression" dxfId="3968" priority="44">
      <formula>$Q95="pas_justification_omi"</formula>
    </cfRule>
  </conditionalFormatting>
  <conditionalFormatting sqref="G99">
    <cfRule type="expression" dxfId="3967" priority="43">
      <formula>$Q99="pas_justification_omi"</formula>
    </cfRule>
  </conditionalFormatting>
  <conditionalFormatting sqref="G102:G103">
    <cfRule type="expression" dxfId="3966" priority="42">
      <formula>$Q102="pas_justification_omi"</formula>
    </cfRule>
  </conditionalFormatting>
  <conditionalFormatting sqref="G106:G109">
    <cfRule type="expression" dxfId="3965" priority="41">
      <formula>$Q106="pas_justification_omi"</formula>
    </cfRule>
  </conditionalFormatting>
  <conditionalFormatting sqref="G112">
    <cfRule type="expression" dxfId="3964" priority="40">
      <formula>$Q112="pas_justification_omi"</formula>
    </cfRule>
  </conditionalFormatting>
  <conditionalFormatting sqref="G115">
    <cfRule type="expression" dxfId="3963" priority="39">
      <formula>$Q115="pas_justification_omi"</formula>
    </cfRule>
  </conditionalFormatting>
  <conditionalFormatting sqref="G118:G120">
    <cfRule type="expression" dxfId="3962" priority="38">
      <formula>$Q118="pas_justification_omi"</formula>
    </cfRule>
  </conditionalFormatting>
  <conditionalFormatting sqref="H13:H18">
    <cfRule type="expression" dxfId="3961" priority="173">
      <formula>$Q13="pas_modification"</formula>
    </cfRule>
  </conditionalFormatting>
  <conditionalFormatting sqref="H13:H40 H42:H61">
    <cfRule type="cellIs" dxfId="3960" priority="84" operator="equal">
      <formula>"Refusée"</formula>
    </cfRule>
  </conditionalFormatting>
  <conditionalFormatting sqref="H13:H40 H42:H74">
    <cfRule type="cellIs" dxfId="3959" priority="85" operator="equal">
      <formula>"Acceptée"</formula>
    </cfRule>
    <cfRule type="cellIs" dxfId="3958" priority="83" operator="equal">
      <formula>"NSP"</formula>
    </cfRule>
  </conditionalFormatting>
  <conditionalFormatting sqref="H21:H26">
    <cfRule type="expression" dxfId="3957" priority="169">
      <formula>$Q21="pas_modification"</formula>
    </cfRule>
  </conditionalFormatting>
  <conditionalFormatting sqref="H29:H35">
    <cfRule type="expression" dxfId="3956" priority="161">
      <formula>$Q29="pas_modification"</formula>
    </cfRule>
  </conditionalFormatting>
  <conditionalFormatting sqref="H38:H40">
    <cfRule type="expression" dxfId="3955" priority="152">
      <formula>$Q38="pas_modification"</formula>
    </cfRule>
  </conditionalFormatting>
  <conditionalFormatting sqref="H43:H44">
    <cfRule type="expression" dxfId="3954" priority="145">
      <formula>$Q43="pas_modification"</formula>
    </cfRule>
  </conditionalFormatting>
  <conditionalFormatting sqref="H47:H49">
    <cfRule type="expression" dxfId="3953" priority="137">
      <formula>$Q47="pas_modification"</formula>
    </cfRule>
  </conditionalFormatting>
  <conditionalFormatting sqref="H52:H53">
    <cfRule type="expression" dxfId="3952" priority="129">
      <formula>$Q52="pas_modification"</formula>
    </cfRule>
  </conditionalFormatting>
  <conditionalFormatting sqref="H56:H57">
    <cfRule type="expression" dxfId="3951" priority="121">
      <formula>$Q56="pas_modification"</formula>
    </cfRule>
  </conditionalFormatting>
  <conditionalFormatting sqref="H60:H61">
    <cfRule type="expression" dxfId="3950" priority="113">
      <formula>$Q60="pas_modification"</formula>
    </cfRule>
  </conditionalFormatting>
  <conditionalFormatting sqref="H65:H67">
    <cfRule type="expression" dxfId="3949" priority="105">
      <formula>$Q65="pas_modification"</formula>
    </cfRule>
  </conditionalFormatting>
  <conditionalFormatting sqref="H70">
    <cfRule type="expression" dxfId="3948" priority="97">
      <formula>$Q70="pas_modification"</formula>
    </cfRule>
  </conditionalFormatting>
  <conditionalFormatting sqref="H73:H74">
    <cfRule type="expression" dxfId="3947" priority="89">
      <formula>$Q73="pas_modification"</formula>
    </cfRule>
  </conditionalFormatting>
  <conditionalFormatting sqref="H84:H89">
    <cfRule type="cellIs" dxfId="3946" priority="30" operator="equal">
      <formula>"Refusée"</formula>
    </cfRule>
    <cfRule type="cellIs" dxfId="3945" priority="31" operator="equal">
      <formula>"Acceptée"</formula>
    </cfRule>
  </conditionalFormatting>
  <conditionalFormatting sqref="H92">
    <cfRule type="cellIs" dxfId="3944" priority="34" operator="equal">
      <formula>"Refusée"</formula>
    </cfRule>
    <cfRule type="cellIs" dxfId="3943" priority="35" operator="equal">
      <formula>"Acceptée"</formula>
    </cfRule>
  </conditionalFormatting>
  <conditionalFormatting sqref="H95:H96">
    <cfRule type="cellIs" dxfId="3942" priority="26" operator="equal">
      <formula>"Refusée"</formula>
    </cfRule>
    <cfRule type="cellIs" dxfId="3941" priority="27" operator="equal">
      <formula>"Acceptée"</formula>
    </cfRule>
  </conditionalFormatting>
  <conditionalFormatting sqref="H99">
    <cfRule type="cellIs" dxfId="3940" priority="22" operator="equal">
      <formula>"Refusée"</formula>
    </cfRule>
    <cfRule type="cellIs" dxfId="3939" priority="23" operator="equal">
      <formula>"Acceptée"</formula>
    </cfRule>
  </conditionalFormatting>
  <conditionalFormatting sqref="H102:H103">
    <cfRule type="cellIs" dxfId="3938" priority="18" operator="equal">
      <formula>"Refusée"</formula>
    </cfRule>
    <cfRule type="cellIs" dxfId="3937" priority="19" operator="equal">
      <formula>"Acceptée"</formula>
    </cfRule>
  </conditionalFormatting>
  <conditionalFormatting sqref="H106:H109">
    <cfRule type="cellIs" dxfId="3936" priority="14" operator="equal">
      <formula>"Refusée"</formula>
    </cfRule>
    <cfRule type="cellIs" dxfId="3935" priority="15" operator="equal">
      <formula>"Acceptée"</formula>
    </cfRule>
  </conditionalFormatting>
  <conditionalFormatting sqref="H112">
    <cfRule type="cellIs" dxfId="3934" priority="11" operator="equal">
      <formula>"Acceptée"</formula>
    </cfRule>
    <cfRule type="cellIs" dxfId="3933" priority="10" operator="equal">
      <formula>"Refusée"</formula>
    </cfRule>
  </conditionalFormatting>
  <conditionalFormatting sqref="H115">
    <cfRule type="cellIs" dxfId="3932" priority="7" operator="equal">
      <formula>"Acceptée"</formula>
    </cfRule>
    <cfRule type="cellIs" dxfId="3931" priority="6" operator="equal">
      <formula>"Refusée"</formula>
    </cfRule>
  </conditionalFormatting>
  <conditionalFormatting sqref="H118:H120">
    <cfRule type="cellIs" dxfId="3930" priority="3" operator="equal">
      <formula>"Acceptée"</formula>
    </cfRule>
    <cfRule type="cellIs" dxfId="3929" priority="2" operator="equal">
      <formula>"Refusée"</formula>
    </cfRule>
  </conditionalFormatting>
  <conditionalFormatting sqref="H84:I89">
    <cfRule type="expression" dxfId="3928" priority="33">
      <formula>$R84="pas_proposition_omi"</formula>
    </cfRule>
  </conditionalFormatting>
  <conditionalFormatting sqref="H92:I92">
    <cfRule type="expression" dxfId="3927" priority="37">
      <formula>$R92="pas_proposition_omi"</formula>
    </cfRule>
  </conditionalFormatting>
  <conditionalFormatting sqref="H95:I96">
    <cfRule type="expression" dxfId="3926" priority="29">
      <formula>$R95="pas_proposition_omi"</formula>
    </cfRule>
  </conditionalFormatting>
  <conditionalFormatting sqref="H99:I99">
    <cfRule type="expression" dxfId="3925" priority="25">
      <formula>$R99="pas_proposition_omi"</formula>
    </cfRule>
  </conditionalFormatting>
  <conditionalFormatting sqref="H102:I103">
    <cfRule type="expression" dxfId="3924" priority="21">
      <formula>$R102="pas_proposition_omi"</formula>
    </cfRule>
  </conditionalFormatting>
  <conditionalFormatting sqref="H106:I109">
    <cfRule type="expression" dxfId="3923" priority="17">
      <formula>$R106="pas_proposition_omi"</formula>
    </cfRule>
  </conditionalFormatting>
  <conditionalFormatting sqref="H112:I112">
    <cfRule type="expression" dxfId="3922" priority="13">
      <formula>$R112="pas_proposition_omi"</formula>
    </cfRule>
  </conditionalFormatting>
  <conditionalFormatting sqref="H115:I115">
    <cfRule type="expression" dxfId="3921" priority="9">
      <formula>$R115="pas_proposition_omi"</formula>
    </cfRule>
  </conditionalFormatting>
  <conditionalFormatting sqref="H118:I120">
    <cfRule type="expression" dxfId="3920"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961C6854-7766-47FE-8E39-02300DE87FAF}">
      <formula1>64</formula1>
      <formula2>150</formula2>
    </dataValidation>
    <dataValidation type="list" allowBlank="1" showInputMessage="1" showErrorMessage="1" sqref="D13" xr:uid="{E6C25294-E862-47C5-9F64-880C2E336380}">
      <formula1>INDIRECT($P$13)</formula1>
    </dataValidation>
    <dataValidation type="list" allowBlank="1" showInputMessage="1" showErrorMessage="1" sqref="E13" xr:uid="{A27EBD32-74C1-440F-8EEE-58FE2A06FE1C}">
      <formula1>INDIRECT($Q$13)</formula1>
    </dataValidation>
    <dataValidation type="list" allowBlank="1" showInputMessage="1" showErrorMessage="1" sqref="G13" xr:uid="{7638B890-147F-4FCF-9482-866D231E480D}">
      <formula1>INDIRECT($R$13)</formula1>
    </dataValidation>
    <dataValidation type="list" allowBlank="1" showInputMessage="1" showErrorMessage="1" sqref="H13" xr:uid="{8B310412-E826-4A51-B7FB-FF3806F01B42}">
      <formula1>INDIRECT($S$13)</formula1>
    </dataValidation>
    <dataValidation type="whole" allowBlank="1" showInputMessage="1" showErrorMessage="1" errorTitle="Chiffre uniquement" error="Saisir une valeur en chiffre/nombre (pas de texte)" sqref="G4 G6" xr:uid="{6C4F6BB4-5DEF-4107-9FBB-ADD38BC572A6}">
      <formula1>0</formula1>
      <formula2>100</formula2>
    </dataValidation>
    <dataValidation type="textLength" allowBlank="1" showInputMessage="1" showErrorMessage="1" sqref="G5" xr:uid="{C01C4CC7-6054-476E-985B-32E50174F7A0}">
      <formula1>0</formula1>
      <formula2>0</formula2>
    </dataValidation>
    <dataValidation type="list" allowBlank="1" showInputMessage="1" showErrorMessage="1" sqref="D21" xr:uid="{9891CD64-EACA-44CF-BDEE-650F483C9C11}">
      <formula1>INDIRECT($P$21)</formula1>
    </dataValidation>
    <dataValidation type="list" allowBlank="1" showInputMessage="1" showErrorMessage="1" sqref="E21" xr:uid="{D2F6B7AD-C281-49A0-95EA-279A963E9E72}">
      <formula1>INDIRECT($Q$21)</formula1>
    </dataValidation>
    <dataValidation type="list" allowBlank="1" showInputMessage="1" showErrorMessage="1" sqref="G21" xr:uid="{2249ADE5-AD44-4358-8506-979D15CEAB43}">
      <formula1>INDIRECT($R$21)</formula1>
    </dataValidation>
    <dataValidation type="list" allowBlank="1" showInputMessage="1" showErrorMessage="1" sqref="H21" xr:uid="{09B87FB0-6E22-45AF-9326-6F40242F73E7}">
      <formula1>INDIRECT($S$21)</formula1>
    </dataValidation>
    <dataValidation type="list" allowBlank="1" showInputMessage="1" showErrorMessage="1" sqref="D22" xr:uid="{667A59B7-3EF1-4C7F-9F10-C5E822155BDB}">
      <formula1>INDIRECT($P$22)</formula1>
    </dataValidation>
    <dataValidation type="list" allowBlank="1" showInputMessage="1" showErrorMessage="1" sqref="E22" xr:uid="{5DADF523-EC01-40DE-AC7A-FF4B4685358B}">
      <formula1>INDIRECT($Q$22)</formula1>
    </dataValidation>
    <dataValidation type="list" allowBlank="1" showInputMessage="1" showErrorMessage="1" sqref="G22" xr:uid="{9F9B29CE-6F4B-40D7-B490-D6161AF2D286}">
      <formula1>INDIRECT($R$22)</formula1>
    </dataValidation>
    <dataValidation type="list" allowBlank="1" showInputMessage="1" showErrorMessage="1" sqref="H22" xr:uid="{A7581AA6-8440-4B86-8693-3C72100ED044}">
      <formula1>INDIRECT($S$22)</formula1>
    </dataValidation>
    <dataValidation type="list" allowBlank="1" showInputMessage="1" showErrorMessage="1" sqref="D23" xr:uid="{44D1AFFA-81F2-456A-9FC9-8B43F7C1C390}">
      <formula1>INDIRECT($P$23)</formula1>
    </dataValidation>
    <dataValidation type="list" allowBlank="1" showInputMessage="1" showErrorMessage="1" sqref="E23" xr:uid="{C5E4C3AD-A772-49DF-B388-8E798D2CE9F3}">
      <formula1>INDIRECT($Q$23)</formula1>
    </dataValidation>
    <dataValidation type="list" allowBlank="1" showInputMessage="1" showErrorMessage="1" sqref="G23" xr:uid="{795AA797-9304-46A0-8980-831804E59703}">
      <formula1>INDIRECT($R$23)</formula1>
    </dataValidation>
    <dataValidation type="list" allowBlank="1" showInputMessage="1" showErrorMessage="1" sqref="H23" xr:uid="{064CCFBB-06C0-47A3-9FEC-B5922DEEFEBA}">
      <formula1>INDIRECT($S$23)</formula1>
    </dataValidation>
    <dataValidation type="list" allowBlank="1" showInputMessage="1" showErrorMessage="1" sqref="D24" xr:uid="{B568ED5D-00CF-4EAC-947C-7FB1AE893D90}">
      <formula1>INDIRECT($P$24)</formula1>
    </dataValidation>
    <dataValidation type="list" allowBlank="1" showInputMessage="1" showErrorMessage="1" sqref="E24" xr:uid="{7F432A6D-7460-4A96-ABE9-6A9FE6F51E47}">
      <formula1>INDIRECT($Q$24)</formula1>
    </dataValidation>
    <dataValidation type="list" allowBlank="1" showInputMessage="1" showErrorMessage="1" sqref="G24" xr:uid="{8AD70685-6368-44EF-99F5-1327FA19B2A0}">
      <formula1>INDIRECT($R$24)</formula1>
    </dataValidation>
    <dataValidation type="list" allowBlank="1" showInputMessage="1" showErrorMessage="1" sqref="H24" xr:uid="{85E4EFBC-17A6-452C-B8F7-CA409DD63072}">
      <formula1>INDIRECT($S$24)</formula1>
    </dataValidation>
    <dataValidation type="list" allowBlank="1" showInputMessage="1" showErrorMessage="1" sqref="D25" xr:uid="{485CFDBF-7E2A-4BE6-8A84-8124CA27D7F1}">
      <formula1>INDIRECT($P$25)</formula1>
    </dataValidation>
    <dataValidation type="list" allowBlank="1" showInputMessage="1" showErrorMessage="1" sqref="E25" xr:uid="{0011205A-62A8-4D88-84A0-A82F7F1BF553}">
      <formula1>INDIRECT($Q$25)</formula1>
    </dataValidation>
    <dataValidation type="list" allowBlank="1" showInputMessage="1" showErrorMessage="1" sqref="G25" xr:uid="{295D79DC-1771-47A1-A8A8-79E5B42F4097}">
      <formula1>INDIRECT($R$25)</formula1>
    </dataValidation>
    <dataValidation type="list" allowBlank="1" showInputMessage="1" showErrorMessage="1" sqref="H25" xr:uid="{60603240-88CC-47FA-922E-5B45FCBF59CB}">
      <formula1>INDIRECT($S$25)</formula1>
    </dataValidation>
    <dataValidation type="list" allowBlank="1" showInputMessage="1" showErrorMessage="1" sqref="D26" xr:uid="{D6F2EFC3-4CB8-4611-84DE-2936238F8353}">
      <formula1>INDIRECT($P$26)</formula1>
    </dataValidation>
    <dataValidation type="list" allowBlank="1" showInputMessage="1" showErrorMessage="1" sqref="E26" xr:uid="{04576B52-D809-402F-90FC-80E129B48082}">
      <formula1>INDIRECT($Q$26)</formula1>
    </dataValidation>
    <dataValidation type="list" allowBlank="1" showInputMessage="1" showErrorMessage="1" sqref="G26" xr:uid="{FBD553E5-6BED-4C41-9A5D-D7DE6614C7EA}">
      <formula1>INDIRECT($R$26)</formula1>
    </dataValidation>
    <dataValidation type="list" allowBlank="1" showInputMessage="1" showErrorMessage="1" sqref="H26" xr:uid="{FBB7DCF9-74CF-4B0C-9A53-D8273C13722E}">
      <formula1>INDIRECT($S$26)</formula1>
    </dataValidation>
    <dataValidation type="list" allowBlank="1" showInputMessage="1" showErrorMessage="1" sqref="D29" xr:uid="{804D1138-8659-4B9C-A309-AC7F8C196434}">
      <formula1>INDIRECT($P$29)</formula1>
    </dataValidation>
    <dataValidation type="list" allowBlank="1" showInputMessage="1" showErrorMessage="1" sqref="E29" xr:uid="{42B7C601-D8FA-439F-AE47-A78A65945C5E}">
      <formula1>INDIRECT($Q$29)</formula1>
    </dataValidation>
    <dataValidation type="list" allowBlank="1" showInputMessage="1" showErrorMessage="1" sqref="G29" xr:uid="{31103F32-0AAD-4745-9FEE-C162FC046895}">
      <formula1>INDIRECT($R$29)</formula1>
    </dataValidation>
    <dataValidation type="list" allowBlank="1" showInputMessage="1" showErrorMessage="1" sqref="H29" xr:uid="{0CCE981D-62D8-4ABB-8B1F-7AAF370011E3}">
      <formula1>INDIRECT($S$29)</formula1>
    </dataValidation>
    <dataValidation type="list" allowBlank="1" showInputMessage="1" showErrorMessage="1" sqref="D30" xr:uid="{FFBB942C-6CA7-4E30-85F7-4161522FC984}">
      <formula1>INDIRECT($P$30)</formula1>
    </dataValidation>
    <dataValidation type="list" allowBlank="1" showInputMessage="1" showErrorMessage="1" sqref="E30" xr:uid="{71F37B70-13FE-48EE-B200-E01C9B69C052}">
      <formula1>INDIRECT($Q$30)</formula1>
    </dataValidation>
    <dataValidation type="list" allowBlank="1" showInputMessage="1" showErrorMessage="1" sqref="G30" xr:uid="{90410FF7-0EF4-4B55-B4F2-562BEBE03F7B}">
      <formula1>INDIRECT($R$30)</formula1>
    </dataValidation>
    <dataValidation type="list" allowBlank="1" showInputMessage="1" showErrorMessage="1" sqref="H30" xr:uid="{B9F4074E-9024-401E-9FBD-CFE8BA69414F}">
      <formula1>INDIRECT($S$30)</formula1>
    </dataValidation>
    <dataValidation type="list" allowBlank="1" showInputMessage="1" showErrorMessage="1" sqref="D31" xr:uid="{19A15CA8-FAD4-453C-BF9E-E936830FF22E}">
      <formula1>INDIRECT($P$31)</formula1>
    </dataValidation>
    <dataValidation type="list" allowBlank="1" showInputMessage="1" showErrorMessage="1" sqref="E31" xr:uid="{E84D3FD1-1898-41DF-8733-0CA293420D08}">
      <formula1>INDIRECT($Q$31)</formula1>
    </dataValidation>
    <dataValidation type="list" allowBlank="1" showInputMessage="1" showErrorMessage="1" sqref="G31" xr:uid="{42CF74F2-D048-450E-AF62-8C197D74BCBB}">
      <formula1>INDIRECT($R$31)</formula1>
    </dataValidation>
    <dataValidation type="list" allowBlank="1" showInputMessage="1" showErrorMessage="1" sqref="H31" xr:uid="{E372D12B-7997-4D9C-B04C-F76C2129037D}">
      <formula1>INDIRECT($S$31)</formula1>
    </dataValidation>
    <dataValidation type="list" allowBlank="1" showInputMessage="1" showErrorMessage="1" sqref="D32" xr:uid="{4A5DDC44-9AB1-4DCC-B756-7FF5134D57B8}">
      <formula1>INDIRECT($P$32)</formula1>
    </dataValidation>
    <dataValidation type="list" allowBlank="1" showInputMessage="1" showErrorMessage="1" sqref="E32" xr:uid="{CE768C87-3459-4777-B698-7028A97350EE}">
      <formula1>INDIRECT($Q$32)</formula1>
    </dataValidation>
    <dataValidation type="list" allowBlank="1" showInputMessage="1" showErrorMessage="1" sqref="G32" xr:uid="{004D27D1-60F0-42B4-B0BC-E39C057F8378}">
      <formula1>INDIRECT($R$32)</formula1>
    </dataValidation>
    <dataValidation type="list" allowBlank="1" showInputMessage="1" showErrorMessage="1" sqref="H32" xr:uid="{44F32F2A-8C75-439B-8503-ECD46E60C852}">
      <formula1>INDIRECT($S$32)</formula1>
    </dataValidation>
    <dataValidation type="list" allowBlank="1" showInputMessage="1" showErrorMessage="1" sqref="D33" xr:uid="{C1E8241A-C737-4223-9D61-BB1BDD064BA1}">
      <formula1>INDIRECT($P$33)</formula1>
    </dataValidation>
    <dataValidation type="list" allowBlank="1" showInputMessage="1" showErrorMessage="1" sqref="E33" xr:uid="{42D76B0D-CFDA-4633-BA6D-46061171BFF7}">
      <formula1>INDIRECT($Q$33)</formula1>
    </dataValidation>
    <dataValidation type="list" allowBlank="1" showInputMessage="1" showErrorMessage="1" sqref="G33" xr:uid="{9A36128D-1F70-4661-9C6D-59375F97843B}">
      <formula1>INDIRECT($R$33)</formula1>
    </dataValidation>
    <dataValidation type="list" allowBlank="1" showInputMessage="1" showErrorMessage="1" sqref="H33" xr:uid="{7D4C6C42-BEF7-4148-82E7-7A3FC4CC9302}">
      <formula1>INDIRECT($S$33)</formula1>
    </dataValidation>
    <dataValidation type="list" allowBlank="1" showInputMessage="1" showErrorMessage="1" sqref="D34" xr:uid="{29292F99-7457-4231-B0F0-51ADC318B1CB}">
      <formula1>INDIRECT($P$34)</formula1>
    </dataValidation>
    <dataValidation type="list" allowBlank="1" showInputMessage="1" showErrorMessage="1" sqref="E34" xr:uid="{147C2B2A-2912-43EE-BB57-1DBC8C57B310}">
      <formula1>INDIRECT($Q$34)</formula1>
    </dataValidation>
    <dataValidation type="list" allowBlank="1" showInputMessage="1" showErrorMessage="1" sqref="G34" xr:uid="{20932BBF-E704-45D0-8C4B-76ABF9575FBE}">
      <formula1>INDIRECT($R$34)</formula1>
    </dataValidation>
    <dataValidation type="list" allowBlank="1" showInputMessage="1" showErrorMessage="1" sqref="H34" xr:uid="{2D62A2CE-9852-4B59-9B41-DCC1BCA4D3C0}">
      <formula1>INDIRECT($S$34)</formula1>
    </dataValidation>
    <dataValidation type="list" allowBlank="1" showInputMessage="1" showErrorMessage="1" sqref="D35" xr:uid="{9134ED81-9BF8-4D31-B55E-8AE561BCD0D5}">
      <formula1>INDIRECT($P$35)</formula1>
    </dataValidation>
    <dataValidation type="list" allowBlank="1" showInputMessage="1" showErrorMessage="1" sqref="E35" xr:uid="{B2200F0D-65CD-480D-B769-BF4C7F5139A1}">
      <formula1>INDIRECT($Q$35)</formula1>
    </dataValidation>
    <dataValidation type="list" allowBlank="1" showInputMessage="1" showErrorMessage="1" sqref="G35" xr:uid="{33D4B81C-7212-4ED5-8DE9-0BA663649DF5}">
      <formula1>INDIRECT($R$35)</formula1>
    </dataValidation>
    <dataValidation type="list" allowBlank="1" showInputMessage="1" showErrorMessage="1" sqref="H35" xr:uid="{3A653B19-4076-4C5A-BFA2-538F0915E857}">
      <formula1>INDIRECT($S$35)</formula1>
    </dataValidation>
    <dataValidation type="list" allowBlank="1" showInputMessage="1" showErrorMessage="1" sqref="D38" xr:uid="{222EDC07-2BB2-49F4-B180-7E06EBA041E1}">
      <formula1>INDIRECT($P$38)</formula1>
    </dataValidation>
    <dataValidation type="list" allowBlank="1" showInputMessage="1" showErrorMessage="1" sqref="E38" xr:uid="{2EB74824-447C-436A-AEDA-97385E13D5A3}">
      <formula1>INDIRECT($Q$38)</formula1>
    </dataValidation>
    <dataValidation type="list" allowBlank="1" showInputMessage="1" showErrorMessage="1" sqref="G38" xr:uid="{E45C1CF7-9842-4B36-AB7E-D493692FF153}">
      <formula1>INDIRECT($R$38)</formula1>
    </dataValidation>
    <dataValidation type="list" allowBlank="1" showInputMessage="1" showErrorMessage="1" sqref="H38" xr:uid="{489084D5-AE17-43B1-BA8D-D8142F193B66}">
      <formula1>INDIRECT($S$38)</formula1>
    </dataValidation>
    <dataValidation type="list" allowBlank="1" showInputMessage="1" showErrorMessage="1" sqref="D39" xr:uid="{EDDEC2B9-5032-456E-AE5E-2FF0035F0ECD}">
      <formula1>INDIRECT($P$39)</formula1>
    </dataValidation>
    <dataValidation type="list" allowBlank="1" showInputMessage="1" showErrorMessage="1" sqref="E39" xr:uid="{4896CD7B-6A7C-4F9F-BA10-05CE905E880F}">
      <formula1>INDIRECT($Q$39)</formula1>
    </dataValidation>
    <dataValidation type="list" allowBlank="1" showInputMessage="1" showErrorMessage="1" sqref="G39" xr:uid="{059F23B3-C7E3-45A3-9D06-487968747DB4}">
      <formula1>INDIRECT($R$39)</formula1>
    </dataValidation>
    <dataValidation type="list" allowBlank="1" showInputMessage="1" showErrorMessage="1" sqref="H39" xr:uid="{4DD887E4-475D-4E84-BAE0-7698DE7617D3}">
      <formula1>INDIRECT($S$39)</formula1>
    </dataValidation>
    <dataValidation type="list" allowBlank="1" showInputMessage="1" showErrorMessage="1" sqref="D40" xr:uid="{F88C7C99-1838-424F-8A4B-56AC908FD6C4}">
      <formula1>INDIRECT($P$40)</formula1>
    </dataValidation>
    <dataValidation type="list" allowBlank="1" showInputMessage="1" showErrorMessage="1" sqref="E40" xr:uid="{11C440CC-2BCD-4B3F-9716-CDCF65F2BAA3}">
      <formula1>INDIRECT($Q$40)</formula1>
    </dataValidation>
    <dataValidation type="list" allowBlank="1" showInputMessage="1" showErrorMessage="1" sqref="G40" xr:uid="{DDC59B6A-253A-4565-AF1B-3489F5A3CCEF}">
      <formula1>INDIRECT($R$40)</formula1>
    </dataValidation>
    <dataValidation type="list" allowBlank="1" showInputMessage="1" showErrorMessage="1" sqref="H40" xr:uid="{3B4F2E49-1254-4573-B41D-FDDE2AABAAFA}">
      <formula1>INDIRECT($S$40)</formula1>
    </dataValidation>
    <dataValidation type="list" allowBlank="1" showInputMessage="1" showErrorMessage="1" sqref="D43" xr:uid="{43FB9EF1-A42D-483B-AF13-DD966934708A}">
      <formula1>INDIRECT($P$43)</formula1>
    </dataValidation>
    <dataValidation type="list" allowBlank="1" showInputMessage="1" showErrorMessage="1" sqref="E43" xr:uid="{CE1EFA29-19D3-44DD-AE1F-E8F0A106F5E4}">
      <formula1>INDIRECT($Q$43)</formula1>
    </dataValidation>
    <dataValidation type="list" allowBlank="1" showInputMessage="1" showErrorMessage="1" sqref="G43" xr:uid="{799620F3-45FF-43FB-986A-4F5434699435}">
      <formula1>INDIRECT($R$43)</formula1>
    </dataValidation>
    <dataValidation type="list" allowBlank="1" showInputMessage="1" showErrorMessage="1" sqref="H43" xr:uid="{E009DEC9-B5ED-4E3B-B223-F9083057BAF1}">
      <formula1>INDIRECT($S$43)</formula1>
    </dataValidation>
    <dataValidation type="list" allowBlank="1" showInputMessage="1" showErrorMessage="1" sqref="D44" xr:uid="{7A08FE5D-DB32-4C22-B53B-34EB1351734B}">
      <formula1>INDIRECT($P$44)</formula1>
    </dataValidation>
    <dataValidation type="list" allowBlank="1" showInputMessage="1" showErrorMessage="1" sqref="E44" xr:uid="{E21DE79A-D508-4017-A758-0A39F4DA5F77}">
      <formula1>INDIRECT($Q$44)</formula1>
    </dataValidation>
    <dataValidation type="list" allowBlank="1" showInputMessage="1" showErrorMessage="1" sqref="G44" xr:uid="{E8CBB069-9D28-43AD-BC79-DFD3F2594D81}">
      <formula1>INDIRECT($R$44)</formula1>
    </dataValidation>
    <dataValidation type="list" allowBlank="1" showInputMessage="1" showErrorMessage="1" sqref="H44" xr:uid="{4AEDBC70-E759-44F8-A73C-9E4A43D7136A}">
      <formula1>INDIRECT($S$44)</formula1>
    </dataValidation>
    <dataValidation type="list" allowBlank="1" showInputMessage="1" showErrorMessage="1" sqref="D47" xr:uid="{495AA0C2-DD9C-41BA-BC84-5F2799D56422}">
      <formula1>INDIRECT($P$47)</formula1>
    </dataValidation>
    <dataValidation type="list" allowBlank="1" showInputMessage="1" showErrorMessage="1" sqref="E47" xr:uid="{0DAECA15-2A94-4232-8F8B-4450F56B36F3}">
      <formula1>INDIRECT($Q$47)</formula1>
    </dataValidation>
    <dataValidation type="list" allowBlank="1" showInputMessage="1" showErrorMessage="1" sqref="G47" xr:uid="{74827201-BF71-4DCC-8864-E2B2CB358631}">
      <formula1>INDIRECT($R$47)</formula1>
    </dataValidation>
    <dataValidation type="list" allowBlank="1" showInputMessage="1" showErrorMessage="1" sqref="H47" xr:uid="{7BE75811-31A3-4D9E-9281-B18A304BACCC}">
      <formula1>INDIRECT($S$47)</formula1>
    </dataValidation>
    <dataValidation type="list" allowBlank="1" showInputMessage="1" showErrorMessage="1" sqref="D48" xr:uid="{9906CE8B-3F0E-418E-9993-AFC92791FF0A}">
      <formula1>INDIRECT($P$48)</formula1>
    </dataValidation>
    <dataValidation type="list" allowBlank="1" showInputMessage="1" showErrorMessage="1" sqref="E48" xr:uid="{3A05B20E-987D-4CA2-9003-375DEDDCB258}">
      <formula1>INDIRECT($Q$48)</formula1>
    </dataValidation>
    <dataValidation type="list" allowBlank="1" showInputMessage="1" showErrorMessage="1" sqref="G48" xr:uid="{82E49CCC-FD90-4D8C-B683-7C1BC5C8AA96}">
      <formula1>INDIRECT($R$48)</formula1>
    </dataValidation>
    <dataValidation type="list" allowBlank="1" showInputMessage="1" showErrorMessage="1" sqref="H48" xr:uid="{39140F3B-8B51-4133-AB97-D0C388E1A5CE}">
      <formula1>INDIRECT($S$48)</formula1>
    </dataValidation>
    <dataValidation type="list" allowBlank="1" showInputMessage="1" showErrorMessage="1" sqref="D49" xr:uid="{428B7957-D113-4CA5-849E-EC696545E42E}">
      <formula1>INDIRECT($P$49)</formula1>
    </dataValidation>
    <dataValidation type="list" allowBlank="1" showInputMessage="1" showErrorMessage="1" sqref="E49" xr:uid="{99968C71-B16A-4E4D-9B00-EE3C3741669B}">
      <formula1>INDIRECT($Q$49)</formula1>
    </dataValidation>
    <dataValidation type="list" allowBlank="1" showInputMessage="1" showErrorMessage="1" sqref="G49" xr:uid="{375B8B2B-3692-407E-8129-62DC2A6D4310}">
      <formula1>INDIRECT($R$49)</formula1>
    </dataValidation>
    <dataValidation type="list" allowBlank="1" showInputMessage="1" showErrorMessage="1" sqref="H49" xr:uid="{34878D76-1B97-49A4-822A-96D1C833D7CA}">
      <formula1>INDIRECT($S$49)</formula1>
    </dataValidation>
    <dataValidation type="list" allowBlank="1" showInputMessage="1" showErrorMessage="1" sqref="D52" xr:uid="{0A104507-81AD-439E-BB97-069A656E986A}">
      <formula1>INDIRECT($P$52)</formula1>
    </dataValidation>
    <dataValidation type="list" allowBlank="1" showInputMessage="1" showErrorMessage="1" sqref="E52" xr:uid="{59323304-675B-4AA6-853A-D8CB9D998452}">
      <formula1>INDIRECT($Q$52)</formula1>
    </dataValidation>
    <dataValidation type="list" allowBlank="1" showInputMessage="1" showErrorMessage="1" sqref="G52" xr:uid="{777791E7-029A-48C2-B853-525676CF3D6D}">
      <formula1>INDIRECT($R$52)</formula1>
    </dataValidation>
    <dataValidation type="list" allowBlank="1" showInputMessage="1" showErrorMessage="1" sqref="H52" xr:uid="{73795821-4D2F-4614-A59C-EF8B913DF182}">
      <formula1>INDIRECT($S$52)</formula1>
    </dataValidation>
    <dataValidation type="list" allowBlank="1" showInputMessage="1" showErrorMessage="1" sqref="D53" xr:uid="{8F7D796F-14FF-4649-962B-A3C2505D79E9}">
      <formula1>INDIRECT($P$53)</formula1>
    </dataValidation>
    <dataValidation type="list" allowBlank="1" showInputMessage="1" showErrorMessage="1" sqref="E53" xr:uid="{9777BC36-E69B-4765-B7C0-2D251167C192}">
      <formula1>INDIRECT($Q$53)</formula1>
    </dataValidation>
    <dataValidation type="list" allowBlank="1" showInputMessage="1" showErrorMessage="1" sqref="G53" xr:uid="{A8A4DAC9-94F7-4F78-802B-4B209D33BFE8}">
      <formula1>INDIRECT($R$53)</formula1>
    </dataValidation>
    <dataValidation type="list" allowBlank="1" showInputMessage="1" showErrorMessage="1" sqref="H53" xr:uid="{8F5C585A-93F4-4989-A8A2-9A08A49DA9D2}">
      <formula1>INDIRECT($S$53)</formula1>
    </dataValidation>
    <dataValidation type="list" allowBlank="1" showInputMessage="1" showErrorMessage="1" sqref="D56" xr:uid="{5EF9DFB8-B23C-40A6-969C-0071EFD75542}">
      <formula1>INDIRECT($P$56)</formula1>
    </dataValidation>
    <dataValidation type="list" allowBlank="1" showInputMessage="1" showErrorMessage="1" sqref="E56" xr:uid="{4BF6E8A3-7B64-4887-AE3E-07E10D24A516}">
      <formula1>INDIRECT($Q$56)</formula1>
    </dataValidation>
    <dataValidation type="list" allowBlank="1" showInputMessage="1" showErrorMessage="1" sqref="G56" xr:uid="{41B4499F-28F7-416B-8BF1-CF444B6E9135}">
      <formula1>INDIRECT($R$56)</formula1>
    </dataValidation>
    <dataValidation type="list" allowBlank="1" showInputMessage="1" showErrorMessage="1" sqref="H56" xr:uid="{991E5E53-4187-4B3A-88AC-455769224BCF}">
      <formula1>INDIRECT($S$56)</formula1>
    </dataValidation>
    <dataValidation type="list" allowBlank="1" showInputMessage="1" showErrorMessage="1" sqref="D57" xr:uid="{E23617C9-B725-464D-A504-BA120E8766BB}">
      <formula1>INDIRECT($P$57)</formula1>
    </dataValidation>
    <dataValidation type="list" allowBlank="1" showInputMessage="1" showErrorMessage="1" sqref="E57" xr:uid="{6BC2D387-2A1A-4309-B21D-63412FE46130}">
      <formula1>INDIRECT($Q$57)</formula1>
    </dataValidation>
    <dataValidation type="list" allowBlank="1" showInputMessage="1" showErrorMessage="1" sqref="G57" xr:uid="{7A1F9694-6B62-4B8C-B594-920BC69BD0F8}">
      <formula1>INDIRECT($R$57)</formula1>
    </dataValidation>
    <dataValidation type="list" allowBlank="1" showInputMessage="1" showErrorMessage="1" sqref="H57" xr:uid="{93D7EBD5-4B43-4D78-BE9D-74542E3124FC}">
      <formula1>INDIRECT($S$57)</formula1>
    </dataValidation>
    <dataValidation type="list" allowBlank="1" showInputMessage="1" showErrorMessage="1" sqref="D60" xr:uid="{293B3537-6A44-45FB-8AF7-193593666867}">
      <formula1>INDIRECT($P$60)</formula1>
    </dataValidation>
    <dataValidation type="list" allowBlank="1" showInputMessage="1" showErrorMessage="1" sqref="E60" xr:uid="{4EA97379-D933-4601-AA6E-8EC0A348D963}">
      <formula1>INDIRECT($Q$60)</formula1>
    </dataValidation>
    <dataValidation type="list" allowBlank="1" showInputMessage="1" showErrorMessage="1" sqref="G60" xr:uid="{5560D1BF-3E24-407F-8DB5-4A9FDFF7F558}">
      <formula1>INDIRECT($R$60)</formula1>
    </dataValidation>
    <dataValidation type="list" allowBlank="1" showInputMessage="1" showErrorMessage="1" sqref="H60" xr:uid="{EFA90FCC-13DC-4416-BB74-88A75F7F0F5F}">
      <formula1>INDIRECT($S$60)</formula1>
    </dataValidation>
    <dataValidation type="list" allowBlank="1" showInputMessage="1" showErrorMessage="1" sqref="D61" xr:uid="{BB6D818F-AB38-48A0-A2AC-8F8E926509C6}">
      <formula1>INDIRECT($P$61)</formula1>
    </dataValidation>
    <dataValidation type="list" allowBlank="1" showInputMessage="1" showErrorMessage="1" sqref="E61" xr:uid="{A3295C01-86CB-40E8-86E3-D7A3DDD8BE72}">
      <formula1>INDIRECT($Q$61)</formula1>
    </dataValidation>
    <dataValidation type="list" allowBlank="1" showInputMessage="1" showErrorMessage="1" sqref="G61" xr:uid="{3210B2EB-DA07-447C-9547-1A7B5B598650}">
      <formula1>INDIRECT($R$61)</formula1>
    </dataValidation>
    <dataValidation type="list" allowBlank="1" showInputMessage="1" showErrorMessage="1" sqref="H61" xr:uid="{1C86C330-5B3A-4A19-B4C8-7356FB14E0DA}">
      <formula1>INDIRECT($S$61)</formula1>
    </dataValidation>
    <dataValidation type="list" allowBlank="1" showInputMessage="1" showErrorMessage="1" sqref="D65" xr:uid="{9330C120-1F1C-42FE-9226-D8CE519C81E8}">
      <formula1>INDIRECT($P$65)</formula1>
    </dataValidation>
    <dataValidation type="list" allowBlank="1" showInputMessage="1" showErrorMessage="1" sqref="E65" xr:uid="{4AEADB9F-CC50-4D30-8B57-45641C507273}">
      <formula1>INDIRECT($Q$65)</formula1>
    </dataValidation>
    <dataValidation type="list" allowBlank="1" showInputMessage="1" showErrorMessage="1" sqref="G65" xr:uid="{F5E8DFF7-98CE-41BE-A751-A857E8519D59}">
      <formula1>INDIRECT($R$65)</formula1>
    </dataValidation>
    <dataValidation type="list" allowBlank="1" showInputMessage="1" showErrorMessage="1" sqref="H65" xr:uid="{020C2DD1-4158-44F3-AFA8-963363999411}">
      <formula1>INDIRECT($S$65)</formula1>
    </dataValidation>
    <dataValidation type="list" allowBlank="1" showInputMessage="1" showErrorMessage="1" sqref="D66" xr:uid="{73416BF9-1EAE-4827-8EA6-04184AA3D264}">
      <formula1>INDIRECT($P$66)</formula1>
    </dataValidation>
    <dataValidation type="list" allowBlank="1" showInputMessage="1" showErrorMessage="1" sqref="E66" xr:uid="{1615AE9E-4B74-47AF-BC8C-474F6F959A1F}">
      <formula1>INDIRECT($Q$66)</formula1>
    </dataValidation>
    <dataValidation type="list" allowBlank="1" showInputMessage="1" showErrorMessage="1" sqref="G66" xr:uid="{08E3E226-A76C-42C7-89CE-0E00AADA3447}">
      <formula1>INDIRECT($R$66)</formula1>
    </dataValidation>
    <dataValidation type="list" allowBlank="1" showInputMessage="1" showErrorMessage="1" sqref="H66" xr:uid="{4B8B2F3D-3615-4516-90A5-CCAF26431662}">
      <formula1>INDIRECT($S$66)</formula1>
    </dataValidation>
    <dataValidation type="list" allowBlank="1" showInputMessage="1" showErrorMessage="1" sqref="D67" xr:uid="{F4DF3BCA-3267-4A71-B10F-6353B6664864}">
      <formula1>INDIRECT($P$67)</formula1>
    </dataValidation>
    <dataValidation type="list" allowBlank="1" showInputMessage="1" showErrorMessage="1" sqref="E67" xr:uid="{054DFFF5-C88F-4610-AA2A-A504F3C6A85E}">
      <formula1>INDIRECT($Q$67)</formula1>
    </dataValidation>
    <dataValidation type="list" allowBlank="1" showInputMessage="1" showErrorMessage="1" sqref="G67" xr:uid="{C563F2CA-00E7-4EFA-96A8-43905789BA8C}">
      <formula1>INDIRECT($R$67)</formula1>
    </dataValidation>
    <dataValidation type="list" allowBlank="1" showInputMessage="1" showErrorMessage="1" sqref="H67" xr:uid="{9B016F37-AD47-495D-8FE1-E18121C3355C}">
      <formula1>INDIRECT($S$67)</formula1>
    </dataValidation>
    <dataValidation type="list" allowBlank="1" showInputMessage="1" showErrorMessage="1" sqref="D70" xr:uid="{DCC571D5-1AF7-4C26-B266-52503DB197A0}">
      <formula1>INDIRECT($P$70)</formula1>
    </dataValidation>
    <dataValidation type="list" allowBlank="1" showInputMessage="1" showErrorMessage="1" sqref="E70" xr:uid="{C517FAAD-1678-4028-A72E-0002F95809D8}">
      <formula1>INDIRECT($Q$70)</formula1>
    </dataValidation>
    <dataValidation type="list" allowBlank="1" showInputMessage="1" showErrorMessage="1" sqref="G70" xr:uid="{E8609368-75AA-4E8E-B82A-BE401FACD03E}">
      <formula1>INDIRECT($R$70)</formula1>
    </dataValidation>
    <dataValidation type="list" allowBlank="1" showInputMessage="1" showErrorMessage="1" sqref="H70" xr:uid="{12681CC9-8A0D-441F-AA90-8C20920DF418}">
      <formula1>INDIRECT($S$70)</formula1>
    </dataValidation>
    <dataValidation type="list" allowBlank="1" showInputMessage="1" showErrorMessage="1" sqref="D73" xr:uid="{5D09737F-6A28-46AA-B83B-E71F38F9A23C}">
      <formula1>INDIRECT($P$73)</formula1>
    </dataValidation>
    <dataValidation type="list" allowBlank="1" showInputMessage="1" showErrorMessage="1" sqref="E73" xr:uid="{A58F6077-FFDF-49B1-8DEF-FC74F3F15EEB}">
      <formula1>INDIRECT($Q$73)</formula1>
    </dataValidation>
    <dataValidation type="list" allowBlank="1" showInputMessage="1" showErrorMessage="1" sqref="G73" xr:uid="{F4A1819E-461C-4C4D-949B-A9D836285722}">
      <formula1>INDIRECT($R$73)</formula1>
    </dataValidation>
    <dataValidation type="list" allowBlank="1" showInputMessage="1" showErrorMessage="1" sqref="H73" xr:uid="{027C5622-FB3B-484D-89AD-A8179D2D5577}">
      <formula1>INDIRECT($S$73)</formula1>
    </dataValidation>
    <dataValidation type="list" allowBlank="1" showInputMessage="1" showErrorMessage="1" sqref="D74" xr:uid="{2ED84A65-2FFC-48E0-9278-F091088E9A08}">
      <formula1>INDIRECT($P$74)</formula1>
    </dataValidation>
    <dataValidation type="list" allowBlank="1" showInputMessage="1" showErrorMessage="1" sqref="E74" xr:uid="{2A41ACD6-C0A6-4E5E-8AD3-1B9DEB30A43D}">
      <formula1>INDIRECT($Q$74)</formula1>
    </dataValidation>
    <dataValidation type="list" allowBlank="1" showInputMessage="1" showErrorMessage="1" sqref="G74" xr:uid="{94B8E81D-2CDA-4FA9-96C7-C75302F15F97}">
      <formula1>INDIRECT($R$74)</formula1>
    </dataValidation>
    <dataValidation type="list" allowBlank="1" showInputMessage="1" showErrorMessage="1" sqref="H74" xr:uid="{395CB511-651E-4253-840C-7A862343B64F}">
      <formula1>INDIRECT($S$74)</formula1>
    </dataValidation>
    <dataValidation type="list" allowBlank="1" showInputMessage="1" showErrorMessage="1" sqref="D14" xr:uid="{BA8637F8-446C-4BEC-AD9E-EC279541ADB3}">
      <formula1>INDIRECT($P$14)</formula1>
    </dataValidation>
    <dataValidation type="list" allowBlank="1" showInputMessage="1" showErrorMessage="1" sqref="E14" xr:uid="{9CF6BC7F-24AE-41AE-9A3F-0037C1D1712B}">
      <formula1>INDIRECT($Q$14)</formula1>
    </dataValidation>
    <dataValidation type="list" allowBlank="1" showInputMessage="1" showErrorMessage="1" sqref="G14" xr:uid="{750C7B56-D61F-433F-B9D1-57742E9D5331}">
      <formula1>INDIRECT($R$14)</formula1>
    </dataValidation>
    <dataValidation type="list" allowBlank="1" showInputMessage="1" showErrorMessage="1" sqref="H14" xr:uid="{E241C32B-BEC0-4D53-8D77-6A8FFE0DC97E}">
      <formula1>INDIRECT($S$14)</formula1>
    </dataValidation>
    <dataValidation type="list" allowBlank="1" showInputMessage="1" showErrorMessage="1" sqref="D15" xr:uid="{6CE650B0-6101-44B1-A1E7-D423C2CBD9BC}">
      <formula1>INDIRECT($P$15)</formula1>
    </dataValidation>
    <dataValidation type="list" allowBlank="1" showInputMessage="1" showErrorMessage="1" sqref="E15" xr:uid="{ED1AB11B-435C-46F3-81B3-3191F240F0D3}">
      <formula1>INDIRECT($Q$15)</formula1>
    </dataValidation>
    <dataValidation type="list" allowBlank="1" showInputMessage="1" showErrorMessage="1" sqref="G15" xr:uid="{3E8CC919-1948-4FD4-A41B-0989189F8745}">
      <formula1>INDIRECT($R$15)</formula1>
    </dataValidation>
    <dataValidation type="list" allowBlank="1" showInputMessage="1" showErrorMessage="1" sqref="H15" xr:uid="{5E48324F-1AED-4F77-A2E5-C4A15832E88B}">
      <formula1>INDIRECT($S$15)</formula1>
    </dataValidation>
    <dataValidation type="list" allowBlank="1" showInputMessage="1" showErrorMessage="1" sqref="D16" xr:uid="{FEC4B568-597B-4456-84D1-9551BF6C41F9}">
      <formula1>INDIRECT($P$16)</formula1>
    </dataValidation>
    <dataValidation type="list" allowBlank="1" showInputMessage="1" showErrorMessage="1" sqref="E16" xr:uid="{A2F05BF4-FBF9-49DB-87B6-00B246659A3D}">
      <formula1>INDIRECT($Q$16)</formula1>
    </dataValidation>
    <dataValidation type="list" allowBlank="1" showInputMessage="1" showErrorMessage="1" sqref="G16" xr:uid="{E2580993-7F79-438A-A44E-8888F7FFD7DB}">
      <formula1>INDIRECT($R$16)</formula1>
    </dataValidation>
    <dataValidation type="list" allowBlank="1" showInputMessage="1" showErrorMessage="1" sqref="H16" xr:uid="{9CB7C6FF-D672-4942-ABD6-43B056C61391}">
      <formula1>INDIRECT($S$16)</formula1>
    </dataValidation>
    <dataValidation type="list" allowBlank="1" showInputMessage="1" showErrorMessage="1" sqref="D17" xr:uid="{C7673DC3-2322-4B84-A0CF-791BB4295FEC}">
      <formula1>INDIRECT($P$17)</formula1>
    </dataValidation>
    <dataValidation type="list" allowBlank="1" showInputMessage="1" showErrorMessage="1" sqref="E17" xr:uid="{6241ECD2-F4B1-46EE-947D-5CBEB11D1FC1}">
      <formula1>INDIRECT($Q$17)</formula1>
    </dataValidation>
    <dataValidation type="list" allowBlank="1" showInputMessage="1" showErrorMessage="1" sqref="G17" xr:uid="{FFE9CDF2-9B40-4559-A75D-F55A05557046}">
      <formula1>INDIRECT($R$17)</formula1>
    </dataValidation>
    <dataValidation type="list" allowBlank="1" showInputMessage="1" showErrorMessage="1" sqref="H17" xr:uid="{47E1B6D1-EEA3-4863-9C16-CEEC3A4F4E55}">
      <formula1>INDIRECT($S$17)</formula1>
    </dataValidation>
    <dataValidation type="list" allowBlank="1" showInputMessage="1" showErrorMessage="1" sqref="D18" xr:uid="{E4B74CEA-FA48-4081-AA10-9FA035147AA1}">
      <formula1>INDIRECT($P$18)</formula1>
    </dataValidation>
    <dataValidation type="list" allowBlank="1" showInputMessage="1" showErrorMessage="1" sqref="E18" xr:uid="{90265D67-EFD3-40BD-AA99-BCEBC6FC6DE2}">
      <formula1>INDIRECT($Q$18)</formula1>
    </dataValidation>
    <dataValidation type="list" allowBlank="1" showInputMessage="1" showErrorMessage="1" sqref="G18" xr:uid="{191AECD7-BF33-4424-9AA8-48A6E244144F}">
      <formula1>INDIRECT($R$18)</formula1>
    </dataValidation>
    <dataValidation type="list" allowBlank="1" showInputMessage="1" showErrorMessage="1" sqref="H18" xr:uid="{09B82A77-780F-4FF4-9376-5404670E06AF}">
      <formula1>INDIRECT($S$18)</formula1>
    </dataValidation>
    <dataValidation type="list" allowBlank="1" showInputMessage="1" sqref="E110:H110 E116:H116 E113:H114" xr:uid="{A839EB29-7150-4F5C-83E8-9339F28DA5DD}">
      <formula1>$D$195</formula1>
    </dataValidation>
    <dataValidation type="list" allowBlank="1" showInputMessage="1" showErrorMessage="1" sqref="D116 D110 D113:D114" xr:uid="{760CD3B6-AB10-4755-A307-941AABD3323F}">
      <formula1>$D$192:$D$195</formula1>
    </dataValidation>
    <dataValidation type="list" allowBlank="1" showInputMessage="1" showErrorMessage="1" sqref="G84:G89 G115 G92 G95:G96 G99 G102:G103 G106:G109 G112 G118:G120" xr:uid="{BE37F023-ECBF-46AC-9D97-989F04CF71F5}">
      <formula1>INDIRECT($Q84)</formula1>
    </dataValidation>
    <dataValidation type="list" allowBlank="1" showInputMessage="1" showErrorMessage="1" sqref="H92 H115 H84:H89 H95:H96 H99 H102:H103 H106:H109 H112 H118:H120" xr:uid="{9E6A75C9-CD61-4D21-A70F-A13DDB9D73C0}">
      <formula1>INDIRECT($R84)</formula1>
    </dataValidation>
    <dataValidation type="list" allowBlank="1" showInputMessage="1" showErrorMessage="1" sqref="E84:E89 E92 E95:E96 E99 E102:E103 E118:E120 E112 E115 E106:E109" xr:uid="{F8C04AF1-8C40-446A-84CD-E7EC030A68A8}">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95F09C4B-91E1-463B-B9AE-D0264135E43E}">
          <x14:formula1>
            <xm:f>'Menu déroulant'!$F$2:$F$5</xm:f>
          </x14:formula1>
          <xm:sqref>C60:C61 C56:C57 C43:C44 C21:C26 C29:C35 C47:C49 C52:C53 C65:C67 C70 C38:C40 C13:C18 C73:C74</xm:sqref>
        </x14:dataValidation>
        <x14:dataValidation type="list" allowBlank="1" showInputMessage="1" showErrorMessage="1" xr:uid="{56621E86-F112-4BB9-8BD3-39A696BF72CD}">
          <x14:formula1>
            <xm:f>'Menu déroulant'!$D$2:$D$3</xm:f>
          </x14:formula1>
          <xm:sqref>C6</xm:sqref>
        </x14:dataValidation>
        <x14:dataValidation type="list" allowBlank="1" showInputMessage="1" showErrorMessage="1" xr:uid="{1FC2DB47-A65E-4A53-AB73-C51F5EEA250C}">
          <x14:formula1>
            <xm:f>'Menu déroulant'!$E$2:$E$11</xm:f>
          </x14:formula1>
          <xm:sqref>C4</xm:sqref>
        </x14:dataValidation>
        <x14:dataValidation type="list" allowBlank="1" showInputMessage="1" showErrorMessage="1" xr:uid="{51DF410C-CA23-4484-8100-3D8711693F21}">
          <x14:formula1>
            <xm:f>'Menu conditionnel'!$A$14:$A$17</xm:f>
          </x14:formula1>
          <xm:sqref>D84:D89 D92 D95:D96 D99 D102:D103 D106:D109 D112 D115 D118:D120</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039C1-2A1E-4BA2-BDFE-8792C5BADD02}">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1079</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N°26</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yS8FY3CuMBOZ2rtvrZqkOHN17jwo+MiEqBXvyBOHOslM752JpUaqOmRCJMym83I+Xrz/mhTrZZehr3xj7TCyeQ==" saltValue="CwIbtnudj5GEHAZWKEGRA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919" priority="176" operator="equal">
      <formula>"NON"</formula>
    </cfRule>
    <cfRule type="cellIs" dxfId="3918" priority="177" operator="equal">
      <formula>"OUI"</formula>
    </cfRule>
    <cfRule type="cellIs" dxfId="3917" priority="174" operator="equal">
      <formula>"Non concerné"</formula>
    </cfRule>
    <cfRule type="cellIs" dxfId="3916" priority="175" operator="equal">
      <formula>"Ne sait pas"</formula>
    </cfRule>
  </conditionalFormatting>
  <conditionalFormatting sqref="C29:C35">
    <cfRule type="cellIs" dxfId="3915" priority="165" operator="equal">
      <formula>"OUI"</formula>
    </cfRule>
    <cfRule type="cellIs" dxfId="3914" priority="164" operator="equal">
      <formula>"NON"</formula>
    </cfRule>
    <cfRule type="cellIs" dxfId="3913" priority="163" operator="equal">
      <formula>"Ne sait pas"</formula>
    </cfRule>
    <cfRule type="cellIs" dxfId="3912" priority="162" operator="equal">
      <formula>"Non concerné"</formula>
    </cfRule>
  </conditionalFormatting>
  <conditionalFormatting sqref="C38:C40">
    <cfRule type="cellIs" dxfId="3911" priority="156" operator="equal">
      <formula>"OUI"</formula>
    </cfRule>
    <cfRule type="cellIs" dxfId="3910" priority="154" operator="equal">
      <formula>"Ne sait pas"</formula>
    </cfRule>
    <cfRule type="cellIs" dxfId="3909" priority="153" operator="equal">
      <formula>"Non concerné"</formula>
    </cfRule>
    <cfRule type="cellIs" dxfId="3908" priority="155" operator="equal">
      <formula>"NON"</formula>
    </cfRule>
  </conditionalFormatting>
  <conditionalFormatting sqref="C43:C44">
    <cfRule type="cellIs" dxfId="3907" priority="149" operator="equal">
      <formula>"OUI"</formula>
    </cfRule>
    <cfRule type="cellIs" dxfId="3906" priority="148" operator="equal">
      <formula>"NON"</formula>
    </cfRule>
    <cfRule type="cellIs" dxfId="3905" priority="147" operator="equal">
      <formula>"Ne sait pas"</formula>
    </cfRule>
    <cfRule type="cellIs" dxfId="3904" priority="146" operator="equal">
      <formula>"Non concerné"</formula>
    </cfRule>
  </conditionalFormatting>
  <conditionalFormatting sqref="C47:C49">
    <cfRule type="cellIs" dxfId="3903" priority="140" operator="equal">
      <formula>"NON"</formula>
    </cfRule>
    <cfRule type="cellIs" dxfId="3902" priority="141" operator="equal">
      <formula>"OUI"</formula>
    </cfRule>
    <cfRule type="cellIs" dxfId="3901" priority="139" operator="equal">
      <formula>"Ne sait pas"</formula>
    </cfRule>
    <cfRule type="cellIs" dxfId="3900" priority="138" operator="equal">
      <formula>"Non concerné"</formula>
    </cfRule>
  </conditionalFormatting>
  <conditionalFormatting sqref="C52:C53">
    <cfRule type="cellIs" dxfId="3899" priority="132" operator="equal">
      <formula>"NON"</formula>
    </cfRule>
    <cfRule type="cellIs" dxfId="3898" priority="131" operator="equal">
      <formula>"Ne sait pas"</formula>
    </cfRule>
    <cfRule type="cellIs" dxfId="3897" priority="130" operator="equal">
      <formula>"Non concerné"</formula>
    </cfRule>
    <cfRule type="cellIs" dxfId="3896" priority="133" operator="equal">
      <formula>"OUI"</formula>
    </cfRule>
  </conditionalFormatting>
  <conditionalFormatting sqref="C56:C57">
    <cfRule type="cellIs" dxfId="3895" priority="125" operator="equal">
      <formula>"OUI"</formula>
    </cfRule>
    <cfRule type="cellIs" dxfId="3894" priority="124" operator="equal">
      <formula>"NON"</formula>
    </cfRule>
    <cfRule type="cellIs" dxfId="3893" priority="123" operator="equal">
      <formula>"Ne sait pas"</formula>
    </cfRule>
    <cfRule type="cellIs" dxfId="3892" priority="122" operator="equal">
      <formula>"Non concerné"</formula>
    </cfRule>
  </conditionalFormatting>
  <conditionalFormatting sqref="C60:C61">
    <cfRule type="cellIs" dxfId="3891" priority="114" operator="equal">
      <formula>"Non concerné"</formula>
    </cfRule>
    <cfRule type="cellIs" dxfId="3890" priority="115" operator="equal">
      <formula>"Ne sait pas"</formula>
    </cfRule>
    <cfRule type="cellIs" dxfId="3889" priority="116" operator="equal">
      <formula>"NON"</formula>
    </cfRule>
    <cfRule type="cellIs" dxfId="3888" priority="117" operator="equal">
      <formula>"OUI"</formula>
    </cfRule>
  </conditionalFormatting>
  <conditionalFormatting sqref="C65:C67">
    <cfRule type="cellIs" dxfId="3887" priority="107" operator="equal">
      <formula>"Ne sait pas"</formula>
    </cfRule>
    <cfRule type="cellIs" dxfId="3886" priority="106" operator="equal">
      <formula>"Non concerné"</formula>
    </cfRule>
    <cfRule type="cellIs" dxfId="3885" priority="109" operator="equal">
      <formula>"OUI"</formula>
    </cfRule>
    <cfRule type="cellIs" dxfId="3884" priority="108" operator="equal">
      <formula>"NON"</formula>
    </cfRule>
  </conditionalFormatting>
  <conditionalFormatting sqref="C70">
    <cfRule type="cellIs" dxfId="3883" priority="101" operator="equal">
      <formula>"OUI"</formula>
    </cfRule>
    <cfRule type="cellIs" dxfId="3882" priority="100" operator="equal">
      <formula>"NON"</formula>
    </cfRule>
    <cfRule type="cellIs" dxfId="3881" priority="99" operator="equal">
      <formula>"Ne sait pas"</formula>
    </cfRule>
    <cfRule type="cellIs" dxfId="3880" priority="98" operator="equal">
      <formula>"Non concerné"</formula>
    </cfRule>
  </conditionalFormatting>
  <conditionalFormatting sqref="C73:C74">
    <cfRule type="cellIs" dxfId="3879" priority="92" operator="equal">
      <formula>"NON"</formula>
    </cfRule>
    <cfRule type="cellIs" dxfId="3878" priority="91" operator="equal">
      <formula>"Ne sait pas"</formula>
    </cfRule>
    <cfRule type="cellIs" dxfId="3877" priority="93" operator="equal">
      <formula>"OUI"</formula>
    </cfRule>
    <cfRule type="cellIs" dxfId="3876" priority="90" operator="equal">
      <formula>"Non concerné"</formula>
    </cfRule>
  </conditionalFormatting>
  <conditionalFormatting sqref="D84:D89">
    <cfRule type="cellIs" dxfId="3875" priority="79" operator="equal">
      <formula>"Non concerné"</formula>
    </cfRule>
    <cfRule type="cellIs" dxfId="3874" priority="80" operator="equal">
      <formula>"Ne sait pas"</formula>
    </cfRule>
    <cfRule type="cellIs" dxfId="3873" priority="81" operator="equal">
      <formula>"NON"</formula>
    </cfRule>
    <cfRule type="cellIs" dxfId="3872" priority="82" operator="equal">
      <formula>"OUI"</formula>
    </cfRule>
  </conditionalFormatting>
  <conditionalFormatting sqref="D92">
    <cfRule type="cellIs" dxfId="3871" priority="75" operator="equal">
      <formula>"Non concerné"</formula>
    </cfRule>
    <cfRule type="cellIs" dxfId="3870" priority="77" operator="equal">
      <formula>"NON"</formula>
    </cfRule>
    <cfRule type="cellIs" dxfId="3869" priority="76" operator="equal">
      <formula>"Ne sait pas"</formula>
    </cfRule>
    <cfRule type="cellIs" dxfId="3868" priority="78" operator="equal">
      <formula>"OUI"</formula>
    </cfRule>
  </conditionalFormatting>
  <conditionalFormatting sqref="D95:D96">
    <cfRule type="cellIs" dxfId="3867" priority="72" operator="equal">
      <formula>"Ne sait pas"</formula>
    </cfRule>
    <cfRule type="cellIs" dxfId="3866" priority="74" operator="equal">
      <formula>"OUI"</formula>
    </cfRule>
    <cfRule type="cellIs" dxfId="3865" priority="73" operator="equal">
      <formula>"NON"</formula>
    </cfRule>
    <cfRule type="cellIs" dxfId="3864" priority="71" operator="equal">
      <formula>"Non concerné"</formula>
    </cfRule>
  </conditionalFormatting>
  <conditionalFormatting sqref="D99">
    <cfRule type="cellIs" dxfId="3863" priority="70" operator="equal">
      <formula>"OUI"</formula>
    </cfRule>
    <cfRule type="cellIs" dxfId="3862" priority="69" operator="equal">
      <formula>"NON"</formula>
    </cfRule>
    <cfRule type="cellIs" dxfId="3861" priority="68" operator="equal">
      <formula>"Ne sait pas"</formula>
    </cfRule>
    <cfRule type="cellIs" dxfId="3860" priority="67" operator="equal">
      <formula>"Non concerné"</formula>
    </cfRule>
  </conditionalFormatting>
  <conditionalFormatting sqref="D102:D103">
    <cfRule type="cellIs" dxfId="3859" priority="65" operator="equal">
      <formula>"NON"</formula>
    </cfRule>
    <cfRule type="cellIs" dxfId="3858" priority="66" operator="equal">
      <formula>"OUI"</formula>
    </cfRule>
    <cfRule type="cellIs" dxfId="3857" priority="63" operator="equal">
      <formula>"Non concerné"</formula>
    </cfRule>
    <cfRule type="cellIs" dxfId="3856" priority="64" operator="equal">
      <formula>"Ne sait pas"</formula>
    </cfRule>
  </conditionalFormatting>
  <conditionalFormatting sqref="D106:D109">
    <cfRule type="cellIs" dxfId="3855" priority="59" operator="equal">
      <formula>"Non concerné"</formula>
    </cfRule>
    <cfRule type="cellIs" dxfId="3854" priority="60" operator="equal">
      <formula>"Ne sait pas"</formula>
    </cfRule>
    <cfRule type="cellIs" dxfId="3853" priority="61" operator="equal">
      <formula>"NON"</formula>
    </cfRule>
    <cfRule type="cellIs" dxfId="3852" priority="62" operator="equal">
      <formula>"OUI"</formula>
    </cfRule>
  </conditionalFormatting>
  <conditionalFormatting sqref="D112">
    <cfRule type="cellIs" dxfId="3851" priority="58" operator="equal">
      <formula>"OUI"</formula>
    </cfRule>
    <cfRule type="cellIs" dxfId="3850" priority="57" operator="equal">
      <formula>"NON"</formula>
    </cfRule>
    <cfRule type="cellIs" dxfId="3849" priority="56" operator="equal">
      <formula>"Ne sait pas"</formula>
    </cfRule>
    <cfRule type="cellIs" dxfId="3848" priority="55" operator="equal">
      <formula>"Non concerné"</formula>
    </cfRule>
  </conditionalFormatting>
  <conditionalFormatting sqref="D115">
    <cfRule type="cellIs" dxfId="3847" priority="53" operator="equal">
      <formula>"NON"</formula>
    </cfRule>
    <cfRule type="cellIs" dxfId="3846" priority="54" operator="equal">
      <formula>"OUI"</formula>
    </cfRule>
    <cfRule type="cellIs" dxfId="3845" priority="51" operator="equal">
      <formula>"Non concerné"</formula>
    </cfRule>
    <cfRule type="cellIs" dxfId="3844" priority="52" operator="equal">
      <formula>"Ne sait pas"</formula>
    </cfRule>
  </conditionalFormatting>
  <conditionalFormatting sqref="D118:D120">
    <cfRule type="cellIs" dxfId="3843" priority="50" operator="equal">
      <formula>"OUI"</formula>
    </cfRule>
    <cfRule type="cellIs" dxfId="3842" priority="49" operator="equal">
      <formula>"NON"</formula>
    </cfRule>
    <cfRule type="cellIs" dxfId="3841" priority="48" operator="equal">
      <formula>"Ne sait pas"</formula>
    </cfRule>
    <cfRule type="cellIs" dxfId="3840" priority="47" operator="equal">
      <formula>"Non concerné"</formula>
    </cfRule>
  </conditionalFormatting>
  <conditionalFormatting sqref="D13:I18">
    <cfRule type="expression" dxfId="3839" priority="172">
      <formula>$P13="non_prescrit"</formula>
    </cfRule>
  </conditionalFormatting>
  <conditionalFormatting sqref="D21:I26">
    <cfRule type="expression" dxfId="3838" priority="168">
      <formula>$P21="non_prescrit"</formula>
    </cfRule>
  </conditionalFormatting>
  <conditionalFormatting sqref="D29:I35">
    <cfRule type="expression" dxfId="3837" priority="160">
      <formula>$P29="non_prescrit"</formula>
    </cfRule>
  </conditionalFormatting>
  <conditionalFormatting sqref="D38:I40">
    <cfRule type="expression" dxfId="3836" priority="157">
      <formula>$P38="non_prescrit"</formula>
    </cfRule>
  </conditionalFormatting>
  <conditionalFormatting sqref="D43:I44">
    <cfRule type="expression" dxfId="3835" priority="144">
      <formula>$P43="non_prescrit"</formula>
    </cfRule>
  </conditionalFormatting>
  <conditionalFormatting sqref="D47:I49">
    <cfRule type="expression" dxfId="3834" priority="136">
      <formula>$P47="non_prescrit"</formula>
    </cfRule>
  </conditionalFormatting>
  <conditionalFormatting sqref="D52:I53">
    <cfRule type="expression" dxfId="3833" priority="128">
      <formula>$P52="non_prescrit"</formula>
    </cfRule>
  </conditionalFormatting>
  <conditionalFormatting sqref="D56:I57">
    <cfRule type="expression" dxfId="3832" priority="120">
      <formula>$P56="non_prescrit"</formula>
    </cfRule>
  </conditionalFormatting>
  <conditionalFormatting sqref="D60:I61">
    <cfRule type="expression" dxfId="3831" priority="112">
      <formula>$P60="non_prescrit"</formula>
    </cfRule>
  </conditionalFormatting>
  <conditionalFormatting sqref="D65:I67">
    <cfRule type="expression" dxfId="3830" priority="104">
      <formula>$P65="non_prescrit"</formula>
    </cfRule>
  </conditionalFormatting>
  <conditionalFormatting sqref="D70:I70">
    <cfRule type="expression" dxfId="3829" priority="96">
      <formula>$P70="non_prescrit"</formula>
    </cfRule>
  </conditionalFormatting>
  <conditionalFormatting sqref="D73:I74">
    <cfRule type="expression" dxfId="3828" priority="88">
      <formula>$P73="non_prescrit"</formula>
    </cfRule>
  </conditionalFormatting>
  <conditionalFormatting sqref="E13:F18">
    <cfRule type="expression" dxfId="3827" priority="171">
      <formula>$Q13="pas_modification"</formula>
    </cfRule>
  </conditionalFormatting>
  <conditionalFormatting sqref="E21:F26">
    <cfRule type="expression" dxfId="3826" priority="167">
      <formula>$Q21="pas_modification"</formula>
    </cfRule>
  </conditionalFormatting>
  <conditionalFormatting sqref="E29:F35">
    <cfRule type="expression" dxfId="3825" priority="159">
      <formula>$Q29="pas_modification"</formula>
    </cfRule>
  </conditionalFormatting>
  <conditionalFormatting sqref="E38:F40">
    <cfRule type="expression" dxfId="3824" priority="151">
      <formula>$Q38="pas_modification"</formula>
    </cfRule>
  </conditionalFormatting>
  <conditionalFormatting sqref="E43:F44">
    <cfRule type="expression" dxfId="3823" priority="143">
      <formula>$Q43="pas_modification"</formula>
    </cfRule>
  </conditionalFormatting>
  <conditionalFormatting sqref="E47:F49">
    <cfRule type="expression" dxfId="3822" priority="135">
      <formula>$Q47="pas_modification"</formula>
    </cfRule>
  </conditionalFormatting>
  <conditionalFormatting sqref="E52:F53">
    <cfRule type="expression" dxfId="3821" priority="127">
      <formula>$Q52="pas_modification"</formula>
    </cfRule>
  </conditionalFormatting>
  <conditionalFormatting sqref="E56:F57">
    <cfRule type="expression" dxfId="3820" priority="119">
      <formula>$Q56="pas_modification"</formula>
    </cfRule>
  </conditionalFormatting>
  <conditionalFormatting sqref="E60:F61">
    <cfRule type="expression" dxfId="3819" priority="111">
      <formula>$Q60="pas_modification"</formula>
    </cfRule>
  </conditionalFormatting>
  <conditionalFormatting sqref="E65:F67">
    <cfRule type="expression" dxfId="3818" priority="103">
      <formula>$Q65="pas_modification"</formula>
    </cfRule>
  </conditionalFormatting>
  <conditionalFormatting sqref="E70:F70">
    <cfRule type="expression" dxfId="3817" priority="95">
      <formula>$Q70="pas_modification"</formula>
    </cfRule>
  </conditionalFormatting>
  <conditionalFormatting sqref="E73:F74">
    <cfRule type="expression" dxfId="3816" priority="87">
      <formula>$Q73="pas_modification"</formula>
    </cfRule>
  </conditionalFormatting>
  <conditionalFormatting sqref="E7:G7">
    <cfRule type="cellIs" dxfId="3815" priority="1" operator="equal">
      <formula>"ERREUR : nombre médicaments prescrits &gt; nb MIPA"</formula>
    </cfRule>
  </conditionalFormatting>
  <conditionalFormatting sqref="E84:I89">
    <cfRule type="expression" dxfId="3814" priority="32">
      <formula>$P84="non_omi"</formula>
    </cfRule>
  </conditionalFormatting>
  <conditionalFormatting sqref="E92:I92">
    <cfRule type="expression" dxfId="3813" priority="36">
      <formula>$P92="non_omi"</formula>
    </cfRule>
  </conditionalFormatting>
  <conditionalFormatting sqref="E95:I96">
    <cfRule type="expression" dxfId="3812" priority="28">
      <formula>$P95="non_omi"</formula>
    </cfRule>
  </conditionalFormatting>
  <conditionalFormatting sqref="E99:I99">
    <cfRule type="expression" dxfId="3811" priority="24">
      <formula>$P99="non_omi"</formula>
    </cfRule>
  </conditionalFormatting>
  <conditionalFormatting sqref="E102:I103">
    <cfRule type="expression" dxfId="3810" priority="20">
      <formula>$P102="non_omi"</formula>
    </cfRule>
  </conditionalFormatting>
  <conditionalFormatting sqref="E106:I109">
    <cfRule type="expression" dxfId="3809" priority="16">
      <formula>$P106="non_omi"</formula>
    </cfRule>
  </conditionalFormatting>
  <conditionalFormatting sqref="E112:I112">
    <cfRule type="expression" dxfId="3808" priority="12">
      <formula>$P112="non_omi"</formula>
    </cfRule>
  </conditionalFormatting>
  <conditionalFormatting sqref="E115:I115">
    <cfRule type="expression" dxfId="3807" priority="8">
      <formula>$P115="non_omi"</formula>
    </cfRule>
  </conditionalFormatting>
  <conditionalFormatting sqref="E118:I120">
    <cfRule type="expression" dxfId="3806" priority="4">
      <formula>$P118="non_omi"</formula>
    </cfRule>
  </conditionalFormatting>
  <conditionalFormatting sqref="G13:G18">
    <cfRule type="expression" dxfId="3805" priority="170">
      <formula>$R13="pas_justification"</formula>
    </cfRule>
  </conditionalFormatting>
  <conditionalFormatting sqref="G21:G26">
    <cfRule type="expression" dxfId="3804" priority="166">
      <formula>$R21="pas_justification"</formula>
    </cfRule>
  </conditionalFormatting>
  <conditionalFormatting sqref="G29:G35">
    <cfRule type="expression" dxfId="3803" priority="158">
      <formula>$R29="pas_justification"</formula>
    </cfRule>
  </conditionalFormatting>
  <conditionalFormatting sqref="G38:G40">
    <cfRule type="expression" dxfId="3802" priority="150">
      <formula>$R38="pas_justification"</formula>
    </cfRule>
  </conditionalFormatting>
  <conditionalFormatting sqref="G43:G44">
    <cfRule type="expression" dxfId="3801" priority="142">
      <formula>$R43="pas_justification"</formula>
    </cfRule>
  </conditionalFormatting>
  <conditionalFormatting sqref="G47:G49">
    <cfRule type="expression" dxfId="3800" priority="134">
      <formula>$R47="pas_justification"</formula>
    </cfRule>
  </conditionalFormatting>
  <conditionalFormatting sqref="G52:G53">
    <cfRule type="expression" dxfId="3799" priority="126">
      <formula>$R52="pas_justification"</formula>
    </cfRule>
  </conditionalFormatting>
  <conditionalFormatting sqref="G56:G57">
    <cfRule type="expression" dxfId="3798" priority="118">
      <formula>$R56="pas_justification"</formula>
    </cfRule>
  </conditionalFormatting>
  <conditionalFormatting sqref="G60:G61">
    <cfRule type="expression" dxfId="3797" priority="110">
      <formula>$R60="pas_justification"</formula>
    </cfRule>
  </conditionalFormatting>
  <conditionalFormatting sqref="G65:G67">
    <cfRule type="expression" dxfId="3796" priority="102">
      <formula>$R65="pas_justification"</formula>
    </cfRule>
  </conditionalFormatting>
  <conditionalFormatting sqref="G70">
    <cfRule type="expression" dxfId="3795" priority="94">
      <formula>$R70="pas_justification"</formula>
    </cfRule>
  </conditionalFormatting>
  <conditionalFormatting sqref="G73:G74">
    <cfRule type="expression" dxfId="3794" priority="86">
      <formula>$R73="pas_justification"</formula>
    </cfRule>
  </conditionalFormatting>
  <conditionalFormatting sqref="G84:G89">
    <cfRule type="expression" dxfId="3793" priority="46">
      <formula>$Q84="pas_justification_omi"</formula>
    </cfRule>
  </conditionalFormatting>
  <conditionalFormatting sqref="G92">
    <cfRule type="expression" dxfId="3792" priority="45">
      <formula>$Q92="pas_justification_omi"</formula>
    </cfRule>
  </conditionalFormatting>
  <conditionalFormatting sqref="G95:G96">
    <cfRule type="expression" dxfId="3791" priority="44">
      <formula>$Q95="pas_justification_omi"</formula>
    </cfRule>
  </conditionalFormatting>
  <conditionalFormatting sqref="G99">
    <cfRule type="expression" dxfId="3790" priority="43">
      <formula>$Q99="pas_justification_omi"</formula>
    </cfRule>
  </conditionalFormatting>
  <conditionalFormatting sqref="G102:G103">
    <cfRule type="expression" dxfId="3789" priority="42">
      <formula>$Q102="pas_justification_omi"</formula>
    </cfRule>
  </conditionalFormatting>
  <conditionalFormatting sqref="G106:G109">
    <cfRule type="expression" dxfId="3788" priority="41">
      <formula>$Q106="pas_justification_omi"</formula>
    </cfRule>
  </conditionalFormatting>
  <conditionalFormatting sqref="G112">
    <cfRule type="expression" dxfId="3787" priority="40">
      <formula>$Q112="pas_justification_omi"</formula>
    </cfRule>
  </conditionalFormatting>
  <conditionalFormatting sqref="G115">
    <cfRule type="expression" dxfId="3786" priority="39">
      <formula>$Q115="pas_justification_omi"</formula>
    </cfRule>
  </conditionalFormatting>
  <conditionalFormatting sqref="G118:G120">
    <cfRule type="expression" dxfId="3785" priority="38">
      <formula>$Q118="pas_justification_omi"</formula>
    </cfRule>
  </conditionalFormatting>
  <conditionalFormatting sqref="H13:H18">
    <cfRule type="expression" dxfId="3784" priority="173">
      <formula>$Q13="pas_modification"</formula>
    </cfRule>
  </conditionalFormatting>
  <conditionalFormatting sqref="H13:H40 H42:H61">
    <cfRule type="cellIs" dxfId="3783" priority="84" operator="equal">
      <formula>"Refusée"</formula>
    </cfRule>
  </conditionalFormatting>
  <conditionalFormatting sqref="H13:H40 H42:H74">
    <cfRule type="cellIs" dxfId="3782" priority="85" operator="equal">
      <formula>"Acceptée"</formula>
    </cfRule>
    <cfRule type="cellIs" dxfId="3781" priority="83" operator="equal">
      <formula>"NSP"</formula>
    </cfRule>
  </conditionalFormatting>
  <conditionalFormatting sqref="H21:H26">
    <cfRule type="expression" dxfId="3780" priority="169">
      <formula>$Q21="pas_modification"</formula>
    </cfRule>
  </conditionalFormatting>
  <conditionalFormatting sqref="H29:H35">
    <cfRule type="expression" dxfId="3779" priority="161">
      <formula>$Q29="pas_modification"</formula>
    </cfRule>
  </conditionalFormatting>
  <conditionalFormatting sqref="H38:H40">
    <cfRule type="expression" dxfId="3778" priority="152">
      <formula>$Q38="pas_modification"</formula>
    </cfRule>
  </conditionalFormatting>
  <conditionalFormatting sqref="H43:H44">
    <cfRule type="expression" dxfId="3777" priority="145">
      <formula>$Q43="pas_modification"</formula>
    </cfRule>
  </conditionalFormatting>
  <conditionalFormatting sqref="H47:H49">
    <cfRule type="expression" dxfId="3776" priority="137">
      <formula>$Q47="pas_modification"</formula>
    </cfRule>
  </conditionalFormatting>
  <conditionalFormatting sqref="H52:H53">
    <cfRule type="expression" dxfId="3775" priority="129">
      <formula>$Q52="pas_modification"</formula>
    </cfRule>
  </conditionalFormatting>
  <conditionalFormatting sqref="H56:H57">
    <cfRule type="expression" dxfId="3774" priority="121">
      <formula>$Q56="pas_modification"</formula>
    </cfRule>
  </conditionalFormatting>
  <conditionalFormatting sqref="H60:H61">
    <cfRule type="expression" dxfId="3773" priority="113">
      <formula>$Q60="pas_modification"</formula>
    </cfRule>
  </conditionalFormatting>
  <conditionalFormatting sqref="H65:H67">
    <cfRule type="expression" dxfId="3772" priority="105">
      <formula>$Q65="pas_modification"</formula>
    </cfRule>
  </conditionalFormatting>
  <conditionalFormatting sqref="H70">
    <cfRule type="expression" dxfId="3771" priority="97">
      <formula>$Q70="pas_modification"</formula>
    </cfRule>
  </conditionalFormatting>
  <conditionalFormatting sqref="H73:H74">
    <cfRule type="expression" dxfId="3770" priority="89">
      <formula>$Q73="pas_modification"</formula>
    </cfRule>
  </conditionalFormatting>
  <conditionalFormatting sqref="H84:H89">
    <cfRule type="cellIs" dxfId="3769" priority="30" operator="equal">
      <formula>"Refusée"</formula>
    </cfRule>
    <cfRule type="cellIs" dxfId="3768" priority="31" operator="equal">
      <formula>"Acceptée"</formula>
    </cfRule>
  </conditionalFormatting>
  <conditionalFormatting sqref="H92">
    <cfRule type="cellIs" dxfId="3767" priority="34" operator="equal">
      <formula>"Refusée"</formula>
    </cfRule>
    <cfRule type="cellIs" dxfId="3766" priority="35" operator="equal">
      <formula>"Acceptée"</formula>
    </cfRule>
  </conditionalFormatting>
  <conditionalFormatting sqref="H95:H96">
    <cfRule type="cellIs" dxfId="3765" priority="26" operator="equal">
      <formula>"Refusée"</formula>
    </cfRule>
    <cfRule type="cellIs" dxfId="3764" priority="27" operator="equal">
      <formula>"Acceptée"</formula>
    </cfRule>
  </conditionalFormatting>
  <conditionalFormatting sqref="H99">
    <cfRule type="cellIs" dxfId="3763" priority="22" operator="equal">
      <formula>"Refusée"</formula>
    </cfRule>
    <cfRule type="cellIs" dxfId="3762" priority="23" operator="equal">
      <formula>"Acceptée"</formula>
    </cfRule>
  </conditionalFormatting>
  <conditionalFormatting sqref="H102:H103">
    <cfRule type="cellIs" dxfId="3761" priority="18" operator="equal">
      <formula>"Refusée"</formula>
    </cfRule>
    <cfRule type="cellIs" dxfId="3760" priority="19" operator="equal">
      <formula>"Acceptée"</formula>
    </cfRule>
  </conditionalFormatting>
  <conditionalFormatting sqref="H106:H109">
    <cfRule type="cellIs" dxfId="3759" priority="14" operator="equal">
      <formula>"Refusée"</formula>
    </cfRule>
    <cfRule type="cellIs" dxfId="3758" priority="15" operator="equal">
      <formula>"Acceptée"</formula>
    </cfRule>
  </conditionalFormatting>
  <conditionalFormatting sqref="H112">
    <cfRule type="cellIs" dxfId="3757" priority="11" operator="equal">
      <formula>"Acceptée"</formula>
    </cfRule>
    <cfRule type="cellIs" dxfId="3756" priority="10" operator="equal">
      <formula>"Refusée"</formula>
    </cfRule>
  </conditionalFormatting>
  <conditionalFormatting sqref="H115">
    <cfRule type="cellIs" dxfId="3755" priority="7" operator="equal">
      <formula>"Acceptée"</formula>
    </cfRule>
    <cfRule type="cellIs" dxfId="3754" priority="6" operator="equal">
      <formula>"Refusée"</formula>
    </cfRule>
  </conditionalFormatting>
  <conditionalFormatting sqref="H118:H120">
    <cfRule type="cellIs" dxfId="3753" priority="3" operator="equal">
      <formula>"Acceptée"</formula>
    </cfRule>
    <cfRule type="cellIs" dxfId="3752" priority="2" operator="equal">
      <formula>"Refusée"</formula>
    </cfRule>
  </conditionalFormatting>
  <conditionalFormatting sqref="H84:I89">
    <cfRule type="expression" dxfId="3751" priority="33">
      <formula>$R84="pas_proposition_omi"</formula>
    </cfRule>
  </conditionalFormatting>
  <conditionalFormatting sqref="H92:I92">
    <cfRule type="expression" dxfId="3750" priority="37">
      <formula>$R92="pas_proposition_omi"</formula>
    </cfRule>
  </conditionalFormatting>
  <conditionalFormatting sqref="H95:I96">
    <cfRule type="expression" dxfId="3749" priority="29">
      <formula>$R95="pas_proposition_omi"</formula>
    </cfRule>
  </conditionalFormatting>
  <conditionalFormatting sqref="H99:I99">
    <cfRule type="expression" dxfId="3748" priority="25">
      <formula>$R99="pas_proposition_omi"</formula>
    </cfRule>
  </conditionalFormatting>
  <conditionalFormatting sqref="H102:I103">
    <cfRule type="expression" dxfId="3747" priority="21">
      <formula>$R102="pas_proposition_omi"</formula>
    </cfRule>
  </conditionalFormatting>
  <conditionalFormatting sqref="H106:I109">
    <cfRule type="expression" dxfId="3746" priority="17">
      <formula>$R106="pas_proposition_omi"</formula>
    </cfRule>
  </conditionalFormatting>
  <conditionalFormatting sqref="H112:I112">
    <cfRule type="expression" dxfId="3745" priority="13">
      <formula>$R112="pas_proposition_omi"</formula>
    </cfRule>
  </conditionalFormatting>
  <conditionalFormatting sqref="H115:I115">
    <cfRule type="expression" dxfId="3744" priority="9">
      <formula>$R115="pas_proposition_omi"</formula>
    </cfRule>
  </conditionalFormatting>
  <conditionalFormatting sqref="H118:I120">
    <cfRule type="expression" dxfId="3743" priority="5">
      <formula>$R118="pas_proposition_omi"</formula>
    </cfRule>
  </conditionalFormatting>
  <dataValidations count="164">
    <dataValidation type="list" allowBlank="1" showInputMessage="1" showErrorMessage="1" sqref="E84:E89 E92 E95:E96 E99 E102:E103 E118:E120 E112 E115 E106:E109" xr:uid="{F097E9C2-091A-4891-909F-55CF99363570}">
      <formula1>INDIRECT($P84)</formula1>
    </dataValidation>
    <dataValidation type="list" allowBlank="1" showInputMessage="1" showErrorMessage="1" sqref="H92 H115 H84:H89 H95:H96 H99 H102:H103 H106:H109 H112 H118:H120" xr:uid="{1559AE1C-8EC0-4688-A965-DD91963D907F}">
      <formula1>INDIRECT($R84)</formula1>
    </dataValidation>
    <dataValidation type="list" allowBlank="1" showInputMessage="1" showErrorMessage="1" sqref="G84:G89 G115 G92 G95:G96 G99 G102:G103 G106:G109 G112 G118:G120" xr:uid="{05D37E9E-840C-4500-A523-A91E8C314492}">
      <formula1>INDIRECT($Q84)</formula1>
    </dataValidation>
    <dataValidation type="list" allowBlank="1" showInputMessage="1" showErrorMessage="1" sqref="D116 D110 D113:D114" xr:uid="{EB0C213A-DF3A-4751-81D4-7D3AB0A15A13}">
      <formula1>$D$192:$D$195</formula1>
    </dataValidation>
    <dataValidation type="list" allowBlank="1" showInputMessage="1" sqref="E110:H110 E116:H116 E113:H114" xr:uid="{6C697163-FD61-4E81-AD1F-FC8F239A3680}">
      <formula1>$D$195</formula1>
    </dataValidation>
    <dataValidation type="list" allowBlank="1" showInputMessage="1" showErrorMessage="1" sqref="H18" xr:uid="{31AE8D93-A7FF-41CC-9D0C-DD268A9D7C39}">
      <formula1>INDIRECT($S$18)</formula1>
    </dataValidation>
    <dataValidation type="list" allowBlank="1" showInputMessage="1" showErrorMessage="1" sqref="G18" xr:uid="{DDB55279-144F-4B47-8D4C-15BFE58C4A7E}">
      <formula1>INDIRECT($R$18)</formula1>
    </dataValidation>
    <dataValidation type="list" allowBlank="1" showInputMessage="1" showErrorMessage="1" sqref="E18" xr:uid="{E34D623C-2C7C-4814-A0A5-D3988EEA9A15}">
      <formula1>INDIRECT($Q$18)</formula1>
    </dataValidation>
    <dataValidation type="list" allowBlank="1" showInputMessage="1" showErrorMessage="1" sqref="D18" xr:uid="{473700E2-5BB4-47F8-803F-C0BE573E1B26}">
      <formula1>INDIRECT($P$18)</formula1>
    </dataValidation>
    <dataValidation type="list" allowBlank="1" showInputMessage="1" showErrorMessage="1" sqref="H17" xr:uid="{34DA55E8-0E9B-45F3-88E3-C2CDAEF2DC4E}">
      <formula1>INDIRECT($S$17)</formula1>
    </dataValidation>
    <dataValidation type="list" allowBlank="1" showInputMessage="1" showErrorMessage="1" sqref="G17" xr:uid="{16D124CE-C00E-427A-A997-D6A33102C90E}">
      <formula1>INDIRECT($R$17)</formula1>
    </dataValidation>
    <dataValidation type="list" allowBlank="1" showInputMessage="1" showErrorMessage="1" sqref="E17" xr:uid="{2D0DFDEE-A00F-417D-AA68-090CBBD444F5}">
      <formula1>INDIRECT($Q$17)</formula1>
    </dataValidation>
    <dataValidation type="list" allowBlank="1" showInputMessage="1" showErrorMessage="1" sqref="D17" xr:uid="{6B7956E1-A4E0-4AF9-A19B-14A8AE22267D}">
      <formula1>INDIRECT($P$17)</formula1>
    </dataValidation>
    <dataValidation type="list" allowBlank="1" showInputMessage="1" showErrorMessage="1" sqref="H16" xr:uid="{2A042238-A46E-4522-A500-03164CB478EF}">
      <formula1>INDIRECT($S$16)</formula1>
    </dataValidation>
    <dataValidation type="list" allowBlank="1" showInputMessage="1" showErrorMessage="1" sqref="G16" xr:uid="{A2807326-4CB6-4211-BFEB-A881FF39C159}">
      <formula1>INDIRECT($R$16)</formula1>
    </dataValidation>
    <dataValidation type="list" allowBlank="1" showInputMessage="1" showErrorMessage="1" sqref="E16" xr:uid="{760F29D8-6295-47A8-8E10-58C324F6A927}">
      <formula1>INDIRECT($Q$16)</formula1>
    </dataValidation>
    <dataValidation type="list" allowBlank="1" showInputMessage="1" showErrorMessage="1" sqref="D16" xr:uid="{192B7A1E-322E-47B0-9526-32FDC0AEB371}">
      <formula1>INDIRECT($P$16)</formula1>
    </dataValidation>
    <dataValidation type="list" allowBlank="1" showInputMessage="1" showErrorMessage="1" sqref="H15" xr:uid="{1E60A5FD-90B9-4F9B-BEB9-50C7C5531148}">
      <formula1>INDIRECT($S$15)</formula1>
    </dataValidation>
    <dataValidation type="list" allowBlank="1" showInputMessage="1" showErrorMessage="1" sqref="G15" xr:uid="{44C579B7-0B71-4974-B157-6298A06124BC}">
      <formula1>INDIRECT($R$15)</formula1>
    </dataValidation>
    <dataValidation type="list" allowBlank="1" showInputMessage="1" showErrorMessage="1" sqref="E15" xr:uid="{BD3A9C4F-F3A3-4593-AFA1-68E5193B9A21}">
      <formula1>INDIRECT($Q$15)</formula1>
    </dataValidation>
    <dataValidation type="list" allowBlank="1" showInputMessage="1" showErrorMessage="1" sqref="D15" xr:uid="{1D2B5B27-43CA-4363-8B1C-A1A7A4EA16F0}">
      <formula1>INDIRECT($P$15)</formula1>
    </dataValidation>
    <dataValidation type="list" allowBlank="1" showInputMessage="1" showErrorMessage="1" sqref="H14" xr:uid="{2A406B72-D269-4199-82D6-A363ABC174EE}">
      <formula1>INDIRECT($S$14)</formula1>
    </dataValidation>
    <dataValidation type="list" allowBlank="1" showInputMessage="1" showErrorMessage="1" sqref="G14" xr:uid="{DD1C14D4-E08D-410E-877A-E59474A3A907}">
      <formula1>INDIRECT($R$14)</formula1>
    </dataValidation>
    <dataValidation type="list" allowBlank="1" showInputMessage="1" showErrorMessage="1" sqref="E14" xr:uid="{EA791D6F-C2E8-4616-B245-2A0B747B4309}">
      <formula1>INDIRECT($Q$14)</formula1>
    </dataValidation>
    <dataValidation type="list" allowBlank="1" showInputMessage="1" showErrorMessage="1" sqref="D14" xr:uid="{CBD87A45-6035-46CA-889B-5336841AA5E8}">
      <formula1>INDIRECT($P$14)</formula1>
    </dataValidation>
    <dataValidation type="list" allowBlank="1" showInputMessage="1" showErrorMessage="1" sqref="H74" xr:uid="{1814C81E-1BFD-4117-9829-73005156F269}">
      <formula1>INDIRECT($S$74)</formula1>
    </dataValidation>
    <dataValidation type="list" allowBlank="1" showInputMessage="1" showErrorMessage="1" sqref="G74" xr:uid="{6B013641-978B-416F-937E-9DB9DDDBF2A2}">
      <formula1>INDIRECT($R$74)</formula1>
    </dataValidation>
    <dataValidation type="list" allowBlank="1" showInputMessage="1" showErrorMessage="1" sqref="E74" xr:uid="{93B03956-7371-4956-BB83-6201B3A8A3D7}">
      <formula1>INDIRECT($Q$74)</formula1>
    </dataValidation>
    <dataValidation type="list" allowBlank="1" showInputMessage="1" showErrorMessage="1" sqref="D74" xr:uid="{446594A0-3948-4D04-A093-A8442EC23A12}">
      <formula1>INDIRECT($P$74)</formula1>
    </dataValidation>
    <dataValidation type="list" allowBlank="1" showInputMessage="1" showErrorMessage="1" sqref="H73" xr:uid="{883B6861-0DBB-447A-B32B-AC1575AD3681}">
      <formula1>INDIRECT($S$73)</formula1>
    </dataValidation>
    <dataValidation type="list" allowBlank="1" showInputMessage="1" showErrorMessage="1" sqref="G73" xr:uid="{FAD1E4FE-ECB7-44C9-BD1E-A612579FB8B0}">
      <formula1>INDIRECT($R$73)</formula1>
    </dataValidation>
    <dataValidation type="list" allowBlank="1" showInputMessage="1" showErrorMessage="1" sqref="E73" xr:uid="{35ECFED6-C4B3-425E-B36F-88CD42EC2BD0}">
      <formula1>INDIRECT($Q$73)</formula1>
    </dataValidation>
    <dataValidation type="list" allowBlank="1" showInputMessage="1" showErrorMessage="1" sqref="D73" xr:uid="{9F881D5E-A7DA-481F-975D-1269164FB6D2}">
      <formula1>INDIRECT($P$73)</formula1>
    </dataValidation>
    <dataValidation type="list" allowBlank="1" showInputMessage="1" showErrorMessage="1" sqref="H70" xr:uid="{B948694D-5150-45F3-B383-9982FA68653B}">
      <formula1>INDIRECT($S$70)</formula1>
    </dataValidation>
    <dataValidation type="list" allowBlank="1" showInputMessage="1" showErrorMessage="1" sqref="G70" xr:uid="{FC1CA71C-8E13-427B-930C-86E83FE10D05}">
      <formula1>INDIRECT($R$70)</formula1>
    </dataValidation>
    <dataValidation type="list" allowBlank="1" showInputMessage="1" showErrorMessage="1" sqref="E70" xr:uid="{02A6101F-D1F6-4E6B-890E-2CEA935F0AB7}">
      <formula1>INDIRECT($Q$70)</formula1>
    </dataValidation>
    <dataValidation type="list" allowBlank="1" showInputMessage="1" showErrorMessage="1" sqref="D70" xr:uid="{3163B48C-146C-4385-A27F-52A0D100867F}">
      <formula1>INDIRECT($P$70)</formula1>
    </dataValidation>
    <dataValidation type="list" allowBlank="1" showInputMessage="1" showErrorMessage="1" sqref="H67" xr:uid="{2A7CEBAA-962B-4564-9624-A183BEC9DBA5}">
      <formula1>INDIRECT($S$67)</formula1>
    </dataValidation>
    <dataValidation type="list" allowBlank="1" showInputMessage="1" showErrorMessage="1" sqref="G67" xr:uid="{9338C418-5165-4D4F-9F8D-BEE039C929DC}">
      <formula1>INDIRECT($R$67)</formula1>
    </dataValidation>
    <dataValidation type="list" allowBlank="1" showInputMessage="1" showErrorMessage="1" sqref="E67" xr:uid="{5152D07F-17AC-4334-8EA8-C3B6F7720E64}">
      <formula1>INDIRECT($Q$67)</formula1>
    </dataValidation>
    <dataValidation type="list" allowBlank="1" showInputMessage="1" showErrorMessage="1" sqref="D67" xr:uid="{0FE5827A-B14D-4DEE-B3F9-8101F5A3066B}">
      <formula1>INDIRECT($P$67)</formula1>
    </dataValidation>
    <dataValidation type="list" allowBlank="1" showInputMessage="1" showErrorMessage="1" sqref="H66" xr:uid="{5C34CC4E-7A5B-4BF2-AAA8-4BE7AB100314}">
      <formula1>INDIRECT($S$66)</formula1>
    </dataValidation>
    <dataValidation type="list" allowBlank="1" showInputMessage="1" showErrorMessage="1" sqref="G66" xr:uid="{C3A6B135-8096-4B6B-B684-834C8FBEDBBB}">
      <formula1>INDIRECT($R$66)</formula1>
    </dataValidation>
    <dataValidation type="list" allowBlank="1" showInputMessage="1" showErrorMessage="1" sqref="E66" xr:uid="{398AE69A-4CB3-4FA8-AB24-891D25B4DD9E}">
      <formula1>INDIRECT($Q$66)</formula1>
    </dataValidation>
    <dataValidation type="list" allowBlank="1" showInputMessage="1" showErrorMessage="1" sqref="D66" xr:uid="{7AB5A1A9-9D92-4D4C-B6FA-40CDFD145016}">
      <formula1>INDIRECT($P$66)</formula1>
    </dataValidation>
    <dataValidation type="list" allowBlank="1" showInputMessage="1" showErrorMessage="1" sqref="H65" xr:uid="{1AFB9BA7-FEC7-4B51-B391-7E201484396D}">
      <formula1>INDIRECT($S$65)</formula1>
    </dataValidation>
    <dataValidation type="list" allowBlank="1" showInputMessage="1" showErrorMessage="1" sqref="G65" xr:uid="{A0F85DA0-DD71-4A7D-9E7A-B2BD99C38736}">
      <formula1>INDIRECT($R$65)</formula1>
    </dataValidation>
    <dataValidation type="list" allowBlank="1" showInputMessage="1" showErrorMessage="1" sqref="E65" xr:uid="{D2998B51-C263-46AD-A886-6C00A76CD1F8}">
      <formula1>INDIRECT($Q$65)</formula1>
    </dataValidation>
    <dataValidation type="list" allowBlank="1" showInputMessage="1" showErrorMessage="1" sqref="D65" xr:uid="{1E79B1EC-5120-4BA6-B48E-EABC31BFBF28}">
      <formula1>INDIRECT($P$65)</formula1>
    </dataValidation>
    <dataValidation type="list" allowBlank="1" showInputMessage="1" showErrorMessage="1" sqref="H61" xr:uid="{F7EFC6B8-8DE9-4131-B6B4-B03B8926A633}">
      <formula1>INDIRECT($S$61)</formula1>
    </dataValidation>
    <dataValidation type="list" allowBlank="1" showInputMessage="1" showErrorMessage="1" sqref="G61" xr:uid="{3B133EBA-ABB3-4061-84B2-08CA8F926778}">
      <formula1>INDIRECT($R$61)</formula1>
    </dataValidation>
    <dataValidation type="list" allowBlank="1" showInputMessage="1" showErrorMessage="1" sqref="E61" xr:uid="{D4980294-BAA9-4FE5-ADB2-BB8CE11D4C31}">
      <formula1>INDIRECT($Q$61)</formula1>
    </dataValidation>
    <dataValidation type="list" allowBlank="1" showInputMessage="1" showErrorMessage="1" sqref="D61" xr:uid="{0FF6B0D1-53AF-4DA8-83F5-10024D1BDB10}">
      <formula1>INDIRECT($P$61)</formula1>
    </dataValidation>
    <dataValidation type="list" allowBlank="1" showInputMessage="1" showErrorMessage="1" sqref="H60" xr:uid="{16574C58-C22F-41C1-9F52-9B203FC2C154}">
      <formula1>INDIRECT($S$60)</formula1>
    </dataValidation>
    <dataValidation type="list" allowBlank="1" showInputMessage="1" showErrorMessage="1" sqref="G60" xr:uid="{5F7A4456-D57D-45FD-ADE4-88AE6A729F56}">
      <formula1>INDIRECT($R$60)</formula1>
    </dataValidation>
    <dataValidation type="list" allowBlank="1" showInputMessage="1" showErrorMessage="1" sqref="E60" xr:uid="{225DD401-9ECD-49D7-AFE3-049162511B2C}">
      <formula1>INDIRECT($Q$60)</formula1>
    </dataValidation>
    <dataValidation type="list" allowBlank="1" showInputMessage="1" showErrorMessage="1" sqref="D60" xr:uid="{DCA1E4D8-AD8E-4D6D-B21D-A4D4150D5D33}">
      <formula1>INDIRECT($P$60)</formula1>
    </dataValidation>
    <dataValidation type="list" allowBlank="1" showInputMessage="1" showErrorMessage="1" sqref="H57" xr:uid="{0B64F482-A379-48D7-8BAE-F68451955A80}">
      <formula1>INDIRECT($S$57)</formula1>
    </dataValidation>
    <dataValidation type="list" allowBlank="1" showInputMessage="1" showErrorMessage="1" sqref="G57" xr:uid="{117347B3-7CA6-40AA-AED8-5E4621072964}">
      <formula1>INDIRECT($R$57)</formula1>
    </dataValidation>
    <dataValidation type="list" allowBlank="1" showInputMessage="1" showErrorMessage="1" sqref="E57" xr:uid="{3FAC2314-1607-4318-B7EA-84B77A0DAC53}">
      <formula1>INDIRECT($Q$57)</formula1>
    </dataValidation>
    <dataValidation type="list" allowBlank="1" showInputMessage="1" showErrorMessage="1" sqref="D57" xr:uid="{1C2A0A98-6F4D-4A31-AB05-6E695C1AC317}">
      <formula1>INDIRECT($P$57)</formula1>
    </dataValidation>
    <dataValidation type="list" allowBlank="1" showInputMessage="1" showErrorMessage="1" sqref="H56" xr:uid="{430B228B-6D5B-43CF-9F9C-8FD85CBD983D}">
      <formula1>INDIRECT($S$56)</formula1>
    </dataValidation>
    <dataValidation type="list" allowBlank="1" showInputMessage="1" showErrorMessage="1" sqref="G56" xr:uid="{A3513524-CFC0-4F9D-8DEB-278D282ED2B9}">
      <formula1>INDIRECT($R$56)</formula1>
    </dataValidation>
    <dataValidation type="list" allowBlank="1" showInputMessage="1" showErrorMessage="1" sqref="E56" xr:uid="{6AAAA838-83D5-4273-A0B5-2DAE0A103E10}">
      <formula1>INDIRECT($Q$56)</formula1>
    </dataValidation>
    <dataValidation type="list" allowBlank="1" showInputMessage="1" showErrorMessage="1" sqref="D56" xr:uid="{E2D30B6F-6B2E-4111-980A-222F4DAB3A4B}">
      <formula1>INDIRECT($P$56)</formula1>
    </dataValidation>
    <dataValidation type="list" allowBlank="1" showInputMessage="1" showErrorMessage="1" sqref="H53" xr:uid="{FF292FC7-D53C-4BB8-BDF4-0BEBCB03D9A9}">
      <formula1>INDIRECT($S$53)</formula1>
    </dataValidation>
    <dataValidation type="list" allowBlank="1" showInputMessage="1" showErrorMessage="1" sqref="G53" xr:uid="{3596ABFE-9AE2-46B3-BD85-D0FC0DC6DEBC}">
      <formula1>INDIRECT($R$53)</formula1>
    </dataValidation>
    <dataValidation type="list" allowBlank="1" showInputMessage="1" showErrorMessage="1" sqref="E53" xr:uid="{25835E75-31FE-40B8-A2B1-80BD4BD824C1}">
      <formula1>INDIRECT($Q$53)</formula1>
    </dataValidation>
    <dataValidation type="list" allowBlank="1" showInputMessage="1" showErrorMessage="1" sqref="D53" xr:uid="{73B9EE87-AF50-4B72-B95D-307C8548F2B6}">
      <formula1>INDIRECT($P$53)</formula1>
    </dataValidation>
    <dataValidation type="list" allowBlank="1" showInputMessage="1" showErrorMessage="1" sqref="H52" xr:uid="{F1038848-70CA-4EBD-AB0C-105D97D88412}">
      <formula1>INDIRECT($S$52)</formula1>
    </dataValidation>
    <dataValidation type="list" allowBlank="1" showInputMessage="1" showErrorMessage="1" sqref="G52" xr:uid="{499B2E48-08CB-4AC2-968A-1A0B73091534}">
      <formula1>INDIRECT($R$52)</formula1>
    </dataValidation>
    <dataValidation type="list" allowBlank="1" showInputMessage="1" showErrorMessage="1" sqref="E52" xr:uid="{DCB2D5EA-37DB-4D5F-86C2-68E719E004F4}">
      <formula1>INDIRECT($Q$52)</formula1>
    </dataValidation>
    <dataValidation type="list" allowBlank="1" showInputMessage="1" showErrorMessage="1" sqref="D52" xr:uid="{9DA4C0E6-2099-4D41-A781-EB1FF5392901}">
      <formula1>INDIRECT($P$52)</formula1>
    </dataValidation>
    <dataValidation type="list" allowBlank="1" showInputMessage="1" showErrorMessage="1" sqref="H49" xr:uid="{0BFF0B08-EEEC-4309-9996-EE79FE622F51}">
      <formula1>INDIRECT($S$49)</formula1>
    </dataValidation>
    <dataValidation type="list" allowBlank="1" showInputMessage="1" showErrorMessage="1" sqref="G49" xr:uid="{AB2EB10B-8DCC-4DF0-9E68-4E497D42B714}">
      <formula1>INDIRECT($R$49)</formula1>
    </dataValidation>
    <dataValidation type="list" allowBlank="1" showInputMessage="1" showErrorMessage="1" sqref="E49" xr:uid="{453699C9-940D-4CF8-96F4-D0D6BC33C147}">
      <formula1>INDIRECT($Q$49)</formula1>
    </dataValidation>
    <dataValidation type="list" allowBlank="1" showInputMessage="1" showErrorMessage="1" sqref="D49" xr:uid="{0D376DC4-627F-4C49-802E-007024D70164}">
      <formula1>INDIRECT($P$49)</formula1>
    </dataValidation>
    <dataValidation type="list" allowBlank="1" showInputMessage="1" showErrorMessage="1" sqref="H48" xr:uid="{079DDF28-E556-430A-87FA-59A261CB1932}">
      <formula1>INDIRECT($S$48)</formula1>
    </dataValidation>
    <dataValidation type="list" allowBlank="1" showInputMessage="1" showErrorMessage="1" sqref="G48" xr:uid="{63656AED-54D9-488B-BB7F-8DCAFE5EDFA8}">
      <formula1>INDIRECT($R$48)</formula1>
    </dataValidation>
    <dataValidation type="list" allowBlank="1" showInputMessage="1" showErrorMessage="1" sqref="E48" xr:uid="{3A6A12AF-0AC1-4ED0-948C-214EFBF5166A}">
      <formula1>INDIRECT($Q$48)</formula1>
    </dataValidation>
    <dataValidation type="list" allowBlank="1" showInputMessage="1" showErrorMessage="1" sqref="D48" xr:uid="{72E1222A-1896-4071-BC7C-99FB6362DD72}">
      <formula1>INDIRECT($P$48)</formula1>
    </dataValidation>
    <dataValidation type="list" allowBlank="1" showInputMessage="1" showErrorMessage="1" sqref="H47" xr:uid="{EF955E5F-9303-434B-80F0-AF6A134A5860}">
      <formula1>INDIRECT($S$47)</formula1>
    </dataValidation>
    <dataValidation type="list" allowBlank="1" showInputMessage="1" showErrorMessage="1" sqref="G47" xr:uid="{1622BCC1-DA0D-4461-A2CD-2E555A188275}">
      <formula1>INDIRECT($R$47)</formula1>
    </dataValidation>
    <dataValidation type="list" allowBlank="1" showInputMessage="1" showErrorMessage="1" sqref="E47" xr:uid="{D4851A47-6266-4080-9ADB-BA09CA3B16B0}">
      <formula1>INDIRECT($Q$47)</formula1>
    </dataValidation>
    <dataValidation type="list" allowBlank="1" showInputMessage="1" showErrorMessage="1" sqref="D47" xr:uid="{3B3C503E-4E90-47FF-AB8A-0BB7BAE0F782}">
      <formula1>INDIRECT($P$47)</formula1>
    </dataValidation>
    <dataValidation type="list" allowBlank="1" showInputMessage="1" showErrorMessage="1" sqref="H44" xr:uid="{67D506A7-E433-42C7-8953-665F7AA09ABD}">
      <formula1>INDIRECT($S$44)</formula1>
    </dataValidation>
    <dataValidation type="list" allowBlank="1" showInputMessage="1" showErrorMessage="1" sqref="G44" xr:uid="{8514A7DD-B49B-4C01-BBE5-290B0CA9F312}">
      <formula1>INDIRECT($R$44)</formula1>
    </dataValidation>
    <dataValidation type="list" allowBlank="1" showInputMessage="1" showErrorMessage="1" sqref="E44" xr:uid="{6AD29F7B-D39C-4F58-BAA4-65CAAFC8D8C2}">
      <formula1>INDIRECT($Q$44)</formula1>
    </dataValidation>
    <dataValidation type="list" allowBlank="1" showInputMessage="1" showErrorMessage="1" sqref="D44" xr:uid="{B7BAAD44-26AC-4FB6-8BE3-C4A081584701}">
      <formula1>INDIRECT($P$44)</formula1>
    </dataValidation>
    <dataValidation type="list" allowBlank="1" showInputMessage="1" showErrorMessage="1" sqref="H43" xr:uid="{7345DBDB-94F1-4CF1-9913-B332B56B12E6}">
      <formula1>INDIRECT($S$43)</formula1>
    </dataValidation>
    <dataValidation type="list" allowBlank="1" showInputMessage="1" showErrorMessage="1" sqref="G43" xr:uid="{ECAF1268-CA1E-4632-97B8-0B2FF35F9042}">
      <formula1>INDIRECT($R$43)</formula1>
    </dataValidation>
    <dataValidation type="list" allowBlank="1" showInputMessage="1" showErrorMessage="1" sqref="E43" xr:uid="{2714A983-7E19-4E48-90C4-41EC3E49E66E}">
      <formula1>INDIRECT($Q$43)</formula1>
    </dataValidation>
    <dataValidation type="list" allowBlank="1" showInputMessage="1" showErrorMessage="1" sqref="D43" xr:uid="{77FBE474-AE65-4513-83D5-AF003ACE5E84}">
      <formula1>INDIRECT($P$43)</formula1>
    </dataValidation>
    <dataValidation type="list" allowBlank="1" showInputMessage="1" showErrorMessage="1" sqref="H40" xr:uid="{EA27E2DA-2481-4E7D-8039-924A6C5DDE57}">
      <formula1>INDIRECT($S$40)</formula1>
    </dataValidation>
    <dataValidation type="list" allowBlank="1" showInputMessage="1" showErrorMessage="1" sqref="G40" xr:uid="{7FF09E0C-0679-459A-A560-472D4A32AACC}">
      <formula1>INDIRECT($R$40)</formula1>
    </dataValidation>
    <dataValidation type="list" allowBlank="1" showInputMessage="1" showErrorMessage="1" sqref="E40" xr:uid="{6EBD9FD0-66B6-4CD8-B171-393B15E61D86}">
      <formula1>INDIRECT($Q$40)</formula1>
    </dataValidation>
    <dataValidation type="list" allowBlank="1" showInputMessage="1" showErrorMessage="1" sqref="D40" xr:uid="{EA8F322D-CD4C-4363-8DAB-76E0230DF6CC}">
      <formula1>INDIRECT($P$40)</formula1>
    </dataValidation>
    <dataValidation type="list" allowBlank="1" showInputMessage="1" showErrorMessage="1" sqref="H39" xr:uid="{ED7B225B-07F6-4179-BFA1-6480F550794D}">
      <formula1>INDIRECT($S$39)</formula1>
    </dataValidation>
    <dataValidation type="list" allowBlank="1" showInputMessage="1" showErrorMessage="1" sqref="G39" xr:uid="{A09045E9-ABEB-4B57-96A8-8DB841478A3A}">
      <formula1>INDIRECT($R$39)</formula1>
    </dataValidation>
    <dataValidation type="list" allowBlank="1" showInputMessage="1" showErrorMessage="1" sqref="E39" xr:uid="{EE574CD3-4FC3-44C4-9262-D66ADB313AA0}">
      <formula1>INDIRECT($Q$39)</formula1>
    </dataValidation>
    <dataValidation type="list" allowBlank="1" showInputMessage="1" showErrorMessage="1" sqref="D39" xr:uid="{D0CC0301-E152-4B61-87CA-ED9C484CF728}">
      <formula1>INDIRECT($P$39)</formula1>
    </dataValidation>
    <dataValidation type="list" allowBlank="1" showInputMessage="1" showErrorMessage="1" sqref="H38" xr:uid="{2ED70E0B-6973-4ED5-86DC-4C8007DE384E}">
      <formula1>INDIRECT($S$38)</formula1>
    </dataValidation>
    <dataValidation type="list" allowBlank="1" showInputMessage="1" showErrorMessage="1" sqref="G38" xr:uid="{A1D51BA2-F73D-4233-902E-C041B8D16607}">
      <formula1>INDIRECT($R$38)</formula1>
    </dataValidation>
    <dataValidation type="list" allowBlank="1" showInputMessage="1" showErrorMessage="1" sqref="E38" xr:uid="{ECF4F7E4-4FDB-493C-82DB-9CDC1F9026B6}">
      <formula1>INDIRECT($Q$38)</formula1>
    </dataValidation>
    <dataValidation type="list" allowBlank="1" showInputMessage="1" showErrorMessage="1" sqref="D38" xr:uid="{2BBB2843-BCAC-4484-B007-1C437CC9F63A}">
      <formula1>INDIRECT($P$38)</formula1>
    </dataValidation>
    <dataValidation type="list" allowBlank="1" showInputMessage="1" showErrorMessage="1" sqref="H35" xr:uid="{0485D610-67FC-4664-9199-D63F17502A8A}">
      <formula1>INDIRECT($S$35)</formula1>
    </dataValidation>
    <dataValidation type="list" allowBlank="1" showInputMessage="1" showErrorMessage="1" sqref="G35" xr:uid="{2EB980CC-0ED8-4F0E-A0AB-1BE091322048}">
      <formula1>INDIRECT($R$35)</formula1>
    </dataValidation>
    <dataValidation type="list" allowBlank="1" showInputMessage="1" showErrorMessage="1" sqref="E35" xr:uid="{C253C6B4-7D8D-4336-8F7A-238CB69F7C27}">
      <formula1>INDIRECT($Q$35)</formula1>
    </dataValidation>
    <dataValidation type="list" allowBlank="1" showInputMessage="1" showErrorMessage="1" sqref="D35" xr:uid="{CEF8502E-CB68-4342-900E-1170BBC11141}">
      <formula1>INDIRECT($P$35)</formula1>
    </dataValidation>
    <dataValidation type="list" allowBlank="1" showInputMessage="1" showErrorMessage="1" sqref="H34" xr:uid="{F40CB06E-0AB4-47FE-856E-43782346D6CE}">
      <formula1>INDIRECT($S$34)</formula1>
    </dataValidation>
    <dataValidation type="list" allowBlank="1" showInputMessage="1" showErrorMessage="1" sqref="G34" xr:uid="{77B85F1C-1336-4608-B9D7-A827D7551C6E}">
      <formula1>INDIRECT($R$34)</formula1>
    </dataValidation>
    <dataValidation type="list" allowBlank="1" showInputMessage="1" showErrorMessage="1" sqref="E34" xr:uid="{D6BF3A35-6ED2-45E6-BE9D-F16946450E7A}">
      <formula1>INDIRECT($Q$34)</formula1>
    </dataValidation>
    <dataValidation type="list" allowBlank="1" showInputMessage="1" showErrorMessage="1" sqref="D34" xr:uid="{F1DE1EAF-486E-4059-8343-CE5938146585}">
      <formula1>INDIRECT($P$34)</formula1>
    </dataValidation>
    <dataValidation type="list" allowBlank="1" showInputMessage="1" showErrorMessage="1" sqref="H33" xr:uid="{92D8C326-CC2B-4843-9D88-4F4DEF9ECCFA}">
      <formula1>INDIRECT($S$33)</formula1>
    </dataValidation>
    <dataValidation type="list" allowBlank="1" showInputMessage="1" showErrorMessage="1" sqref="G33" xr:uid="{E8136746-08D5-4979-ABA8-76C44845563E}">
      <formula1>INDIRECT($R$33)</formula1>
    </dataValidation>
    <dataValidation type="list" allowBlank="1" showInputMessage="1" showErrorMessage="1" sqref="E33" xr:uid="{F631D2C6-C383-473F-8DB5-5BF220BF8944}">
      <formula1>INDIRECT($Q$33)</formula1>
    </dataValidation>
    <dataValidation type="list" allowBlank="1" showInputMessage="1" showErrorMessage="1" sqref="D33" xr:uid="{D446FD2D-229C-4448-B23F-C2BEC7B712F0}">
      <formula1>INDIRECT($P$33)</formula1>
    </dataValidation>
    <dataValidation type="list" allowBlank="1" showInputMessage="1" showErrorMessage="1" sqref="H32" xr:uid="{B9A46337-FA6C-4024-80A7-02AD36ADA7E3}">
      <formula1>INDIRECT($S$32)</formula1>
    </dataValidation>
    <dataValidation type="list" allowBlank="1" showInputMessage="1" showErrorMessage="1" sqref="G32" xr:uid="{AD3CEF86-907A-41A4-AE30-11CD8DA3854C}">
      <formula1>INDIRECT($R$32)</formula1>
    </dataValidation>
    <dataValidation type="list" allowBlank="1" showInputMessage="1" showErrorMessage="1" sqref="E32" xr:uid="{382441F7-3410-4510-AACB-BA65259F8C3E}">
      <formula1>INDIRECT($Q$32)</formula1>
    </dataValidation>
    <dataValidation type="list" allowBlank="1" showInputMessage="1" showErrorMessage="1" sqref="D32" xr:uid="{67FDC9C5-EA69-4527-9826-C7E33B08498E}">
      <formula1>INDIRECT($P$32)</formula1>
    </dataValidation>
    <dataValidation type="list" allowBlank="1" showInputMessage="1" showErrorMessage="1" sqref="H31" xr:uid="{0B268EB6-5E06-444E-999B-90102744A1D7}">
      <formula1>INDIRECT($S$31)</formula1>
    </dataValidation>
    <dataValidation type="list" allowBlank="1" showInputMessage="1" showErrorMessage="1" sqref="G31" xr:uid="{00A423C5-0D3A-4695-B992-A95D65596256}">
      <formula1>INDIRECT($R$31)</formula1>
    </dataValidation>
    <dataValidation type="list" allowBlank="1" showInputMessage="1" showErrorMessage="1" sqref="E31" xr:uid="{A248DE88-8D30-43B2-9B16-DF18EE22D4BA}">
      <formula1>INDIRECT($Q$31)</formula1>
    </dataValidation>
    <dataValidation type="list" allowBlank="1" showInputMessage="1" showErrorMessage="1" sqref="D31" xr:uid="{E24C7D7E-9381-46F3-860D-D7E1721C5D36}">
      <formula1>INDIRECT($P$31)</formula1>
    </dataValidation>
    <dataValidation type="list" allowBlank="1" showInputMessage="1" showErrorMessage="1" sqref="H30" xr:uid="{54141192-90AD-488D-902A-42C58F87FA0C}">
      <formula1>INDIRECT($S$30)</formula1>
    </dataValidation>
    <dataValidation type="list" allowBlank="1" showInputMessage="1" showErrorMessage="1" sqref="G30" xr:uid="{1C669880-4759-4AFA-8FC6-A00F34C68CB1}">
      <formula1>INDIRECT($R$30)</formula1>
    </dataValidation>
    <dataValidation type="list" allowBlank="1" showInputMessage="1" showErrorMessage="1" sqref="E30" xr:uid="{8903DC7E-B75D-4D3B-9D0B-97C36675EF85}">
      <formula1>INDIRECT($Q$30)</formula1>
    </dataValidation>
    <dataValidation type="list" allowBlank="1" showInputMessage="1" showErrorMessage="1" sqref="D30" xr:uid="{B42019EA-1BDC-45FB-896F-E065E8794284}">
      <formula1>INDIRECT($P$30)</formula1>
    </dataValidation>
    <dataValidation type="list" allowBlank="1" showInputMessage="1" showErrorMessage="1" sqref="H29" xr:uid="{D54AB499-314F-4170-AA00-A7CF7D527F93}">
      <formula1>INDIRECT($S$29)</formula1>
    </dataValidation>
    <dataValidation type="list" allowBlank="1" showInputMessage="1" showErrorMessage="1" sqref="G29" xr:uid="{18AB8FEB-3397-4E63-8242-8DD0F6DD429F}">
      <formula1>INDIRECT($R$29)</formula1>
    </dataValidation>
    <dataValidation type="list" allowBlank="1" showInputMessage="1" showErrorMessage="1" sqref="E29" xr:uid="{28CFBC77-E5AD-47FA-B16B-95395C35609D}">
      <formula1>INDIRECT($Q$29)</formula1>
    </dataValidation>
    <dataValidation type="list" allowBlank="1" showInputMessage="1" showErrorMessage="1" sqref="D29" xr:uid="{02490299-4963-4E5F-B3A6-8A362CB95FB4}">
      <formula1>INDIRECT($P$29)</formula1>
    </dataValidation>
    <dataValidation type="list" allowBlank="1" showInputMessage="1" showErrorMessage="1" sqref="H26" xr:uid="{A50515F5-925F-41C2-A91A-530AA683B99D}">
      <formula1>INDIRECT($S$26)</formula1>
    </dataValidation>
    <dataValidation type="list" allowBlank="1" showInputMessage="1" showErrorMessage="1" sqref="G26" xr:uid="{5007C2CB-F379-409A-852F-D2289237CFF8}">
      <formula1>INDIRECT($R$26)</formula1>
    </dataValidation>
    <dataValidation type="list" allowBlank="1" showInputMessage="1" showErrorMessage="1" sqref="E26" xr:uid="{0D2F798E-7ECD-41C1-BCC1-374EEC91F56C}">
      <formula1>INDIRECT($Q$26)</formula1>
    </dataValidation>
    <dataValidation type="list" allowBlank="1" showInputMessage="1" showErrorMessage="1" sqref="D26" xr:uid="{E1D1EDCB-67AE-4B34-9B6D-CCCB60319290}">
      <formula1>INDIRECT($P$26)</formula1>
    </dataValidation>
    <dataValidation type="list" allowBlank="1" showInputMessage="1" showErrorMessage="1" sqref="H25" xr:uid="{BE972A8B-223C-4113-BA01-F441CAAFB810}">
      <formula1>INDIRECT($S$25)</formula1>
    </dataValidation>
    <dataValidation type="list" allowBlank="1" showInputMessage="1" showErrorMessage="1" sqref="G25" xr:uid="{05CD351D-2509-4293-83F2-F2BC70C71654}">
      <formula1>INDIRECT($R$25)</formula1>
    </dataValidation>
    <dataValidation type="list" allowBlank="1" showInputMessage="1" showErrorMessage="1" sqref="E25" xr:uid="{9FFBF44F-7BB5-4951-82B8-BC8A7CDD1B24}">
      <formula1>INDIRECT($Q$25)</formula1>
    </dataValidation>
    <dataValidation type="list" allowBlank="1" showInputMessage="1" showErrorMessage="1" sqref="D25" xr:uid="{6A5B1A0E-A670-4340-B8F0-79234F5A016E}">
      <formula1>INDIRECT($P$25)</formula1>
    </dataValidation>
    <dataValidation type="list" allowBlank="1" showInputMessage="1" showErrorMessage="1" sqref="H24" xr:uid="{9B4F2D86-C6B5-4DF8-B962-53B0B1B0CF5C}">
      <formula1>INDIRECT($S$24)</formula1>
    </dataValidation>
    <dataValidation type="list" allowBlank="1" showInputMessage="1" showErrorMessage="1" sqref="G24" xr:uid="{0ACFD4AF-5F60-4A0B-B319-9512CF746275}">
      <formula1>INDIRECT($R$24)</formula1>
    </dataValidation>
    <dataValidation type="list" allowBlank="1" showInputMessage="1" showErrorMessage="1" sqref="E24" xr:uid="{3C28ACCE-D7F1-4FCC-A3C7-EABD6C4D15A2}">
      <formula1>INDIRECT($Q$24)</formula1>
    </dataValidation>
    <dataValidation type="list" allowBlank="1" showInputMessage="1" showErrorMessage="1" sqref="D24" xr:uid="{5DE3B759-C7E9-4B07-86C9-CAC4101C79F1}">
      <formula1>INDIRECT($P$24)</formula1>
    </dataValidation>
    <dataValidation type="list" allowBlank="1" showInputMessage="1" showErrorMessage="1" sqref="H23" xr:uid="{E1DBD730-8D94-471A-A650-8225A0533C4C}">
      <formula1>INDIRECT($S$23)</formula1>
    </dataValidation>
    <dataValidation type="list" allowBlank="1" showInputMessage="1" showErrorMessage="1" sqref="G23" xr:uid="{AB02DF29-8157-4B04-AD66-4AEDA128F316}">
      <formula1>INDIRECT($R$23)</formula1>
    </dataValidation>
    <dataValidation type="list" allowBlank="1" showInputMessage="1" showErrorMessage="1" sqref="E23" xr:uid="{2C467BD9-FD2C-4963-81D1-6204F4372666}">
      <formula1>INDIRECT($Q$23)</formula1>
    </dataValidation>
    <dataValidation type="list" allowBlank="1" showInputMessage="1" showErrorMessage="1" sqref="D23" xr:uid="{D5F7797B-A62B-4429-9858-EB3D37E439F3}">
      <formula1>INDIRECT($P$23)</formula1>
    </dataValidation>
    <dataValidation type="list" allowBlank="1" showInputMessage="1" showErrorMessage="1" sqref="H22" xr:uid="{E7DAA77B-1510-4FCF-85C0-7DFBB19512B8}">
      <formula1>INDIRECT($S$22)</formula1>
    </dataValidation>
    <dataValidation type="list" allowBlank="1" showInputMessage="1" showErrorMessage="1" sqref="G22" xr:uid="{11C7A0DD-38AE-4311-9A65-FAE5DA8B9138}">
      <formula1>INDIRECT($R$22)</formula1>
    </dataValidation>
    <dataValidation type="list" allowBlank="1" showInputMessage="1" showErrorMessage="1" sqref="E22" xr:uid="{7EF8E738-D028-4D39-A7AA-D5C56DA3A60A}">
      <formula1>INDIRECT($Q$22)</formula1>
    </dataValidation>
    <dataValidation type="list" allowBlank="1" showInputMessage="1" showErrorMessage="1" sqref="D22" xr:uid="{045AD2C0-15EB-4710-BD84-306F5010F0CF}">
      <formula1>INDIRECT($P$22)</formula1>
    </dataValidation>
    <dataValidation type="list" allowBlank="1" showInputMessage="1" showErrorMessage="1" sqref="H21" xr:uid="{06AE5FCA-9F38-43C3-8D56-921E2E67CB69}">
      <formula1>INDIRECT($S$21)</formula1>
    </dataValidation>
    <dataValidation type="list" allowBlank="1" showInputMessage="1" showErrorMessage="1" sqref="G21" xr:uid="{4FAC051F-3789-47A8-A257-397035C40E24}">
      <formula1>INDIRECT($R$21)</formula1>
    </dataValidation>
    <dataValidation type="list" allowBlank="1" showInputMessage="1" showErrorMessage="1" sqref="E21" xr:uid="{74D7A220-6676-4A07-980A-1D67420CDDC6}">
      <formula1>INDIRECT($Q$21)</formula1>
    </dataValidation>
    <dataValidation type="list" allowBlank="1" showInputMessage="1" showErrorMessage="1" sqref="D21" xr:uid="{5C0D37A4-34AE-4B5E-9705-3266E7BFBD05}">
      <formula1>INDIRECT($P$21)</formula1>
    </dataValidation>
    <dataValidation type="textLength" allowBlank="1" showInputMessage="1" showErrorMessage="1" sqref="G5" xr:uid="{85E5E809-040F-432F-8629-94B21404E4A2}">
      <formula1>0</formula1>
      <formula2>0</formula2>
    </dataValidation>
    <dataValidation type="whole" allowBlank="1" showInputMessage="1" showErrorMessage="1" errorTitle="Chiffre uniquement" error="Saisir une valeur en chiffre/nombre (pas de texte)" sqref="G4 G6" xr:uid="{3003540B-9CA6-4692-8118-35F4543C57AE}">
      <formula1>0</formula1>
      <formula2>100</formula2>
    </dataValidation>
    <dataValidation type="list" allowBlank="1" showInputMessage="1" showErrorMessage="1" sqref="H13" xr:uid="{741FC953-68BA-4B17-87CC-1808DFF872E9}">
      <formula1>INDIRECT($S$13)</formula1>
    </dataValidation>
    <dataValidation type="list" allowBlank="1" showInputMessage="1" showErrorMessage="1" sqref="G13" xr:uid="{48E00FC2-1B48-4B51-8EF9-062057F7FF52}">
      <formula1>INDIRECT($R$13)</formula1>
    </dataValidation>
    <dataValidation type="list" allowBlank="1" showInputMessage="1" showErrorMessage="1" sqref="E13" xr:uid="{0EBC3A11-5805-4E84-8FCA-315552EB2FA1}">
      <formula1>INDIRECT($Q$13)</formula1>
    </dataValidation>
    <dataValidation type="list" allowBlank="1" showInputMessage="1" showErrorMessage="1" sqref="D13" xr:uid="{FE1BEA90-2301-42CA-8245-C64CAA3782C7}">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7F682AB-6EC2-49E5-9577-96DB6ED4AE51}">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879062E5-14BC-4072-A7EB-24440119E959}">
          <x14:formula1>
            <xm:f>'Menu conditionnel'!$A$14:$A$17</xm:f>
          </x14:formula1>
          <xm:sqref>D84:D89 D92 D95:D96 D99 D102:D103 D106:D109 D112 D115 D118:D120</xm:sqref>
        </x14:dataValidation>
        <x14:dataValidation type="list" allowBlank="1" showInputMessage="1" showErrorMessage="1" xr:uid="{54E18D5E-460F-424E-9EA4-4ADCEF1261A1}">
          <x14:formula1>
            <xm:f>'Menu déroulant'!$E$2:$E$11</xm:f>
          </x14:formula1>
          <xm:sqref>C4</xm:sqref>
        </x14:dataValidation>
        <x14:dataValidation type="list" allowBlank="1" showInputMessage="1" showErrorMessage="1" xr:uid="{C3AAE2FD-DE9A-4079-8400-1EE92F50A698}">
          <x14:formula1>
            <xm:f>'Menu déroulant'!$D$2:$D$3</xm:f>
          </x14:formula1>
          <xm:sqref>C6</xm:sqref>
        </x14:dataValidation>
        <x14:dataValidation type="list" allowBlank="1" showInputMessage="1" showErrorMessage="1" xr:uid="{6CA62E4B-0F1B-45A2-AD6D-C409A3A421F9}">
          <x14:formula1>
            <xm:f>'Menu déroulant'!$F$2:$F$5</xm:f>
          </x14:formula1>
          <xm:sqref>C60:C61 C56:C57 C43:C44 C21:C26 C29:C35 C47:C49 C52:C53 C65:C67 C70 C38:C40 C13:C18 C73:C74</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E8E2D9-74E1-4477-93C2-B3461836E0F8}">
  <sheetPr>
    <tabColor rgb="FF89EFDE"/>
    <pageSetUpPr fitToPage="1"/>
  </sheetPr>
  <dimension ref="A1:Y696"/>
  <sheetViews>
    <sheetView zoomScale="60" zoomScaleNormal="60" zoomScaleSheetLayoutView="70" zoomScalePageLayoutView="70" workbookViewId="0">
      <selection activeCell="D84" sqref="D84:I120"/>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1080</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N°27</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Z0HPXAVTvf5CAcxhwEPTXukwnzvQFIMzRfyIWh0TqHF6aMY/sgpq115IpaPCjdDeXMPAl8gbQMWopF2RNd6frA==" saltValue="3mjItS2jjCuk4BSf16vdb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742" priority="176" operator="equal">
      <formula>"NON"</formula>
    </cfRule>
    <cfRule type="cellIs" dxfId="3741" priority="177" operator="equal">
      <formula>"OUI"</formula>
    </cfRule>
    <cfRule type="cellIs" dxfId="3740" priority="174" operator="equal">
      <formula>"Non concerné"</formula>
    </cfRule>
    <cfRule type="cellIs" dxfId="3739" priority="175" operator="equal">
      <formula>"Ne sait pas"</formula>
    </cfRule>
  </conditionalFormatting>
  <conditionalFormatting sqref="C29:C35">
    <cfRule type="cellIs" dxfId="3738" priority="165" operator="equal">
      <formula>"OUI"</formula>
    </cfRule>
    <cfRule type="cellIs" dxfId="3737" priority="164" operator="equal">
      <formula>"NON"</formula>
    </cfRule>
    <cfRule type="cellIs" dxfId="3736" priority="163" operator="equal">
      <formula>"Ne sait pas"</formula>
    </cfRule>
    <cfRule type="cellIs" dxfId="3735" priority="162" operator="equal">
      <formula>"Non concerné"</formula>
    </cfRule>
  </conditionalFormatting>
  <conditionalFormatting sqref="C38:C40">
    <cfRule type="cellIs" dxfId="3734" priority="156" operator="equal">
      <formula>"OUI"</formula>
    </cfRule>
    <cfRule type="cellIs" dxfId="3733" priority="154" operator="equal">
      <formula>"Ne sait pas"</formula>
    </cfRule>
    <cfRule type="cellIs" dxfId="3732" priority="153" operator="equal">
      <formula>"Non concerné"</formula>
    </cfRule>
    <cfRule type="cellIs" dxfId="3731" priority="155" operator="equal">
      <formula>"NON"</formula>
    </cfRule>
  </conditionalFormatting>
  <conditionalFormatting sqref="C43:C44">
    <cfRule type="cellIs" dxfId="3730" priority="149" operator="equal">
      <formula>"OUI"</formula>
    </cfRule>
    <cfRule type="cellIs" dxfId="3729" priority="148" operator="equal">
      <formula>"NON"</formula>
    </cfRule>
    <cfRule type="cellIs" dxfId="3728" priority="147" operator="equal">
      <formula>"Ne sait pas"</formula>
    </cfRule>
    <cfRule type="cellIs" dxfId="3727" priority="146" operator="equal">
      <formula>"Non concerné"</formula>
    </cfRule>
  </conditionalFormatting>
  <conditionalFormatting sqref="C47:C49">
    <cfRule type="cellIs" dxfId="3726" priority="140" operator="equal">
      <formula>"NON"</formula>
    </cfRule>
    <cfRule type="cellIs" dxfId="3725" priority="141" operator="equal">
      <formula>"OUI"</formula>
    </cfRule>
    <cfRule type="cellIs" dxfId="3724" priority="139" operator="equal">
      <formula>"Ne sait pas"</formula>
    </cfRule>
    <cfRule type="cellIs" dxfId="3723" priority="138" operator="equal">
      <formula>"Non concerné"</formula>
    </cfRule>
  </conditionalFormatting>
  <conditionalFormatting sqref="C52:C53">
    <cfRule type="cellIs" dxfId="3722" priority="132" operator="equal">
      <formula>"NON"</formula>
    </cfRule>
    <cfRule type="cellIs" dxfId="3721" priority="131" operator="equal">
      <formula>"Ne sait pas"</formula>
    </cfRule>
    <cfRule type="cellIs" dxfId="3720" priority="130" operator="equal">
      <formula>"Non concerné"</formula>
    </cfRule>
    <cfRule type="cellIs" dxfId="3719" priority="133" operator="equal">
      <formula>"OUI"</formula>
    </cfRule>
  </conditionalFormatting>
  <conditionalFormatting sqref="C56:C57">
    <cfRule type="cellIs" dxfId="3718" priority="125" operator="equal">
      <formula>"OUI"</formula>
    </cfRule>
    <cfRule type="cellIs" dxfId="3717" priority="124" operator="equal">
      <formula>"NON"</formula>
    </cfRule>
    <cfRule type="cellIs" dxfId="3716" priority="123" operator="equal">
      <formula>"Ne sait pas"</formula>
    </cfRule>
    <cfRule type="cellIs" dxfId="3715" priority="122" operator="equal">
      <formula>"Non concerné"</formula>
    </cfRule>
  </conditionalFormatting>
  <conditionalFormatting sqref="C60:C61">
    <cfRule type="cellIs" dxfId="3714" priority="114" operator="equal">
      <formula>"Non concerné"</formula>
    </cfRule>
    <cfRule type="cellIs" dxfId="3713" priority="115" operator="equal">
      <formula>"Ne sait pas"</formula>
    </cfRule>
    <cfRule type="cellIs" dxfId="3712" priority="116" operator="equal">
      <formula>"NON"</formula>
    </cfRule>
    <cfRule type="cellIs" dxfId="3711" priority="117" operator="equal">
      <formula>"OUI"</formula>
    </cfRule>
  </conditionalFormatting>
  <conditionalFormatting sqref="C65:C67">
    <cfRule type="cellIs" dxfId="3710" priority="107" operator="equal">
      <formula>"Ne sait pas"</formula>
    </cfRule>
    <cfRule type="cellIs" dxfId="3709" priority="106" operator="equal">
      <formula>"Non concerné"</formula>
    </cfRule>
    <cfRule type="cellIs" dxfId="3708" priority="109" operator="equal">
      <formula>"OUI"</formula>
    </cfRule>
    <cfRule type="cellIs" dxfId="3707" priority="108" operator="equal">
      <formula>"NON"</formula>
    </cfRule>
  </conditionalFormatting>
  <conditionalFormatting sqref="C70">
    <cfRule type="cellIs" dxfId="3706" priority="101" operator="equal">
      <formula>"OUI"</formula>
    </cfRule>
    <cfRule type="cellIs" dxfId="3705" priority="100" operator="equal">
      <formula>"NON"</formula>
    </cfRule>
    <cfRule type="cellIs" dxfId="3704" priority="99" operator="equal">
      <formula>"Ne sait pas"</formula>
    </cfRule>
    <cfRule type="cellIs" dxfId="3703" priority="98" operator="equal">
      <formula>"Non concerné"</formula>
    </cfRule>
  </conditionalFormatting>
  <conditionalFormatting sqref="C73:C74">
    <cfRule type="cellIs" dxfId="3702" priority="92" operator="equal">
      <formula>"NON"</formula>
    </cfRule>
    <cfRule type="cellIs" dxfId="3701" priority="91" operator="equal">
      <formula>"Ne sait pas"</formula>
    </cfRule>
    <cfRule type="cellIs" dxfId="3700" priority="93" operator="equal">
      <formula>"OUI"</formula>
    </cfRule>
    <cfRule type="cellIs" dxfId="3699" priority="90" operator="equal">
      <formula>"Non concerné"</formula>
    </cfRule>
  </conditionalFormatting>
  <conditionalFormatting sqref="D84:D89">
    <cfRule type="cellIs" dxfId="3698" priority="79" operator="equal">
      <formula>"Non concerné"</formula>
    </cfRule>
    <cfRule type="cellIs" dxfId="3697" priority="80" operator="equal">
      <formula>"Ne sait pas"</formula>
    </cfRule>
    <cfRule type="cellIs" dxfId="3696" priority="81" operator="equal">
      <formula>"NON"</formula>
    </cfRule>
    <cfRule type="cellIs" dxfId="3695" priority="82" operator="equal">
      <formula>"OUI"</formula>
    </cfRule>
  </conditionalFormatting>
  <conditionalFormatting sqref="D92">
    <cfRule type="cellIs" dxfId="3694" priority="75" operator="equal">
      <formula>"Non concerné"</formula>
    </cfRule>
    <cfRule type="cellIs" dxfId="3693" priority="77" operator="equal">
      <formula>"NON"</formula>
    </cfRule>
    <cfRule type="cellIs" dxfId="3692" priority="76" operator="equal">
      <formula>"Ne sait pas"</formula>
    </cfRule>
    <cfRule type="cellIs" dxfId="3691" priority="78" operator="equal">
      <formula>"OUI"</formula>
    </cfRule>
  </conditionalFormatting>
  <conditionalFormatting sqref="D95:D96">
    <cfRule type="cellIs" dxfId="3690" priority="72" operator="equal">
      <formula>"Ne sait pas"</formula>
    </cfRule>
    <cfRule type="cellIs" dxfId="3689" priority="74" operator="equal">
      <formula>"OUI"</formula>
    </cfRule>
    <cfRule type="cellIs" dxfId="3688" priority="73" operator="equal">
      <formula>"NON"</formula>
    </cfRule>
    <cfRule type="cellIs" dxfId="3687" priority="71" operator="equal">
      <formula>"Non concerné"</formula>
    </cfRule>
  </conditionalFormatting>
  <conditionalFormatting sqref="D99">
    <cfRule type="cellIs" dxfId="3686" priority="70" operator="equal">
      <formula>"OUI"</formula>
    </cfRule>
    <cfRule type="cellIs" dxfId="3685" priority="69" operator="equal">
      <formula>"NON"</formula>
    </cfRule>
    <cfRule type="cellIs" dxfId="3684" priority="68" operator="equal">
      <formula>"Ne sait pas"</formula>
    </cfRule>
    <cfRule type="cellIs" dxfId="3683" priority="67" operator="equal">
      <formula>"Non concerné"</formula>
    </cfRule>
  </conditionalFormatting>
  <conditionalFormatting sqref="D102:D103">
    <cfRule type="cellIs" dxfId="3682" priority="65" operator="equal">
      <formula>"NON"</formula>
    </cfRule>
    <cfRule type="cellIs" dxfId="3681" priority="66" operator="equal">
      <formula>"OUI"</formula>
    </cfRule>
    <cfRule type="cellIs" dxfId="3680" priority="63" operator="equal">
      <formula>"Non concerné"</formula>
    </cfRule>
    <cfRule type="cellIs" dxfId="3679" priority="64" operator="equal">
      <formula>"Ne sait pas"</formula>
    </cfRule>
  </conditionalFormatting>
  <conditionalFormatting sqref="D106:D109">
    <cfRule type="cellIs" dxfId="3678" priority="59" operator="equal">
      <formula>"Non concerné"</formula>
    </cfRule>
    <cfRule type="cellIs" dxfId="3677" priority="60" operator="equal">
      <formula>"Ne sait pas"</formula>
    </cfRule>
    <cfRule type="cellIs" dxfId="3676" priority="61" operator="equal">
      <formula>"NON"</formula>
    </cfRule>
    <cfRule type="cellIs" dxfId="3675" priority="62" operator="equal">
      <formula>"OUI"</formula>
    </cfRule>
  </conditionalFormatting>
  <conditionalFormatting sqref="D112">
    <cfRule type="cellIs" dxfId="3674" priority="58" operator="equal">
      <formula>"OUI"</formula>
    </cfRule>
    <cfRule type="cellIs" dxfId="3673" priority="57" operator="equal">
      <formula>"NON"</formula>
    </cfRule>
    <cfRule type="cellIs" dxfId="3672" priority="56" operator="equal">
      <formula>"Ne sait pas"</formula>
    </cfRule>
    <cfRule type="cellIs" dxfId="3671" priority="55" operator="equal">
      <formula>"Non concerné"</formula>
    </cfRule>
  </conditionalFormatting>
  <conditionalFormatting sqref="D115">
    <cfRule type="cellIs" dxfId="3670" priority="53" operator="equal">
      <formula>"NON"</formula>
    </cfRule>
    <cfRule type="cellIs" dxfId="3669" priority="54" operator="equal">
      <formula>"OUI"</formula>
    </cfRule>
    <cfRule type="cellIs" dxfId="3668" priority="51" operator="equal">
      <formula>"Non concerné"</formula>
    </cfRule>
    <cfRule type="cellIs" dxfId="3667" priority="52" operator="equal">
      <formula>"Ne sait pas"</formula>
    </cfRule>
  </conditionalFormatting>
  <conditionalFormatting sqref="D118:D120">
    <cfRule type="cellIs" dxfId="3666" priority="50" operator="equal">
      <formula>"OUI"</formula>
    </cfRule>
    <cfRule type="cellIs" dxfId="3665" priority="49" operator="equal">
      <formula>"NON"</formula>
    </cfRule>
    <cfRule type="cellIs" dxfId="3664" priority="48" operator="equal">
      <formula>"Ne sait pas"</formula>
    </cfRule>
    <cfRule type="cellIs" dxfId="3663" priority="47" operator="equal">
      <formula>"Non concerné"</formula>
    </cfRule>
  </conditionalFormatting>
  <conditionalFormatting sqref="D13:I18">
    <cfRule type="expression" dxfId="3662" priority="172">
      <formula>$P13="non_prescrit"</formula>
    </cfRule>
  </conditionalFormatting>
  <conditionalFormatting sqref="D21:I26">
    <cfRule type="expression" dxfId="3661" priority="168">
      <formula>$P21="non_prescrit"</formula>
    </cfRule>
  </conditionalFormatting>
  <conditionalFormatting sqref="D29:I35">
    <cfRule type="expression" dxfId="3660" priority="160">
      <formula>$P29="non_prescrit"</formula>
    </cfRule>
  </conditionalFormatting>
  <conditionalFormatting sqref="D38:I40">
    <cfRule type="expression" dxfId="3659" priority="157">
      <formula>$P38="non_prescrit"</formula>
    </cfRule>
  </conditionalFormatting>
  <conditionalFormatting sqref="D43:I44">
    <cfRule type="expression" dxfId="3658" priority="144">
      <formula>$P43="non_prescrit"</formula>
    </cfRule>
  </conditionalFormatting>
  <conditionalFormatting sqref="D47:I49">
    <cfRule type="expression" dxfId="3657" priority="136">
      <formula>$P47="non_prescrit"</formula>
    </cfRule>
  </conditionalFormatting>
  <conditionalFormatting sqref="D52:I53">
    <cfRule type="expression" dxfId="3656" priority="128">
      <formula>$P52="non_prescrit"</formula>
    </cfRule>
  </conditionalFormatting>
  <conditionalFormatting sqref="D56:I57">
    <cfRule type="expression" dxfId="3655" priority="120">
      <formula>$P56="non_prescrit"</formula>
    </cfRule>
  </conditionalFormatting>
  <conditionalFormatting sqref="D60:I61">
    <cfRule type="expression" dxfId="3654" priority="112">
      <formula>$P60="non_prescrit"</formula>
    </cfRule>
  </conditionalFormatting>
  <conditionalFormatting sqref="D65:I67">
    <cfRule type="expression" dxfId="3653" priority="104">
      <formula>$P65="non_prescrit"</formula>
    </cfRule>
  </conditionalFormatting>
  <conditionalFormatting sqref="D70:I70">
    <cfRule type="expression" dxfId="3652" priority="96">
      <formula>$P70="non_prescrit"</formula>
    </cfRule>
  </conditionalFormatting>
  <conditionalFormatting sqref="D73:I74">
    <cfRule type="expression" dxfId="3651" priority="88">
      <formula>$P73="non_prescrit"</formula>
    </cfRule>
  </conditionalFormatting>
  <conditionalFormatting sqref="E13:F18">
    <cfRule type="expression" dxfId="3650" priority="171">
      <formula>$Q13="pas_modification"</formula>
    </cfRule>
  </conditionalFormatting>
  <conditionalFormatting sqref="E21:F26">
    <cfRule type="expression" dxfId="3649" priority="167">
      <formula>$Q21="pas_modification"</formula>
    </cfRule>
  </conditionalFormatting>
  <conditionalFormatting sqref="E29:F35">
    <cfRule type="expression" dxfId="3648" priority="159">
      <formula>$Q29="pas_modification"</formula>
    </cfRule>
  </conditionalFormatting>
  <conditionalFormatting sqref="E38:F40">
    <cfRule type="expression" dxfId="3647" priority="151">
      <formula>$Q38="pas_modification"</formula>
    </cfRule>
  </conditionalFormatting>
  <conditionalFormatting sqref="E43:F44">
    <cfRule type="expression" dxfId="3646" priority="143">
      <formula>$Q43="pas_modification"</formula>
    </cfRule>
  </conditionalFormatting>
  <conditionalFormatting sqref="E47:F49">
    <cfRule type="expression" dxfId="3645" priority="135">
      <formula>$Q47="pas_modification"</formula>
    </cfRule>
  </conditionalFormatting>
  <conditionalFormatting sqref="E52:F53">
    <cfRule type="expression" dxfId="3644" priority="127">
      <formula>$Q52="pas_modification"</formula>
    </cfRule>
  </conditionalFormatting>
  <conditionalFormatting sqref="E56:F57">
    <cfRule type="expression" dxfId="3643" priority="119">
      <formula>$Q56="pas_modification"</formula>
    </cfRule>
  </conditionalFormatting>
  <conditionalFormatting sqref="E60:F61">
    <cfRule type="expression" dxfId="3642" priority="111">
      <formula>$Q60="pas_modification"</formula>
    </cfRule>
  </conditionalFormatting>
  <conditionalFormatting sqref="E65:F67">
    <cfRule type="expression" dxfId="3641" priority="103">
      <formula>$Q65="pas_modification"</formula>
    </cfRule>
  </conditionalFormatting>
  <conditionalFormatting sqref="E70:F70">
    <cfRule type="expression" dxfId="3640" priority="95">
      <formula>$Q70="pas_modification"</formula>
    </cfRule>
  </conditionalFormatting>
  <conditionalFormatting sqref="E73:F74">
    <cfRule type="expression" dxfId="3639" priority="87">
      <formula>$Q73="pas_modification"</formula>
    </cfRule>
  </conditionalFormatting>
  <conditionalFormatting sqref="E7:G7">
    <cfRule type="cellIs" dxfId="3638" priority="1" operator="equal">
      <formula>"ERREUR : nombre médicaments prescrits &gt; nb MIPA"</formula>
    </cfRule>
  </conditionalFormatting>
  <conditionalFormatting sqref="E84:I89">
    <cfRule type="expression" dxfId="3637" priority="32">
      <formula>$P84="non_omi"</formula>
    </cfRule>
  </conditionalFormatting>
  <conditionalFormatting sqref="E92:I92">
    <cfRule type="expression" dxfId="3636" priority="36">
      <formula>$P92="non_omi"</formula>
    </cfRule>
  </conditionalFormatting>
  <conditionalFormatting sqref="E95:I96">
    <cfRule type="expression" dxfId="3635" priority="28">
      <formula>$P95="non_omi"</formula>
    </cfRule>
  </conditionalFormatting>
  <conditionalFormatting sqref="E99:I99">
    <cfRule type="expression" dxfId="3634" priority="24">
      <formula>$P99="non_omi"</formula>
    </cfRule>
  </conditionalFormatting>
  <conditionalFormatting sqref="E102:I103">
    <cfRule type="expression" dxfId="3633" priority="20">
      <formula>$P102="non_omi"</formula>
    </cfRule>
  </conditionalFormatting>
  <conditionalFormatting sqref="E106:I109">
    <cfRule type="expression" dxfId="3632" priority="16">
      <formula>$P106="non_omi"</formula>
    </cfRule>
  </conditionalFormatting>
  <conditionalFormatting sqref="E112:I112">
    <cfRule type="expression" dxfId="3631" priority="12">
      <formula>$P112="non_omi"</formula>
    </cfRule>
  </conditionalFormatting>
  <conditionalFormatting sqref="E115:I115">
    <cfRule type="expression" dxfId="3630" priority="8">
      <formula>$P115="non_omi"</formula>
    </cfRule>
  </conditionalFormatting>
  <conditionalFormatting sqref="E118:I120">
    <cfRule type="expression" dxfId="3629" priority="4">
      <formula>$P118="non_omi"</formula>
    </cfRule>
  </conditionalFormatting>
  <conditionalFormatting sqref="G13:G18">
    <cfRule type="expression" dxfId="3628" priority="170">
      <formula>$R13="pas_justification"</formula>
    </cfRule>
  </conditionalFormatting>
  <conditionalFormatting sqref="G21:G26">
    <cfRule type="expression" dxfId="3627" priority="166">
      <formula>$R21="pas_justification"</formula>
    </cfRule>
  </conditionalFormatting>
  <conditionalFormatting sqref="G29:G35">
    <cfRule type="expression" dxfId="3626" priority="158">
      <formula>$R29="pas_justification"</formula>
    </cfRule>
  </conditionalFormatting>
  <conditionalFormatting sqref="G38:G40">
    <cfRule type="expression" dxfId="3625" priority="150">
      <formula>$R38="pas_justification"</formula>
    </cfRule>
  </conditionalFormatting>
  <conditionalFormatting sqref="G43:G44">
    <cfRule type="expression" dxfId="3624" priority="142">
      <formula>$R43="pas_justification"</formula>
    </cfRule>
  </conditionalFormatting>
  <conditionalFormatting sqref="G47:G49">
    <cfRule type="expression" dxfId="3623" priority="134">
      <formula>$R47="pas_justification"</formula>
    </cfRule>
  </conditionalFormatting>
  <conditionalFormatting sqref="G52:G53">
    <cfRule type="expression" dxfId="3622" priority="126">
      <formula>$R52="pas_justification"</formula>
    </cfRule>
  </conditionalFormatting>
  <conditionalFormatting sqref="G56:G57">
    <cfRule type="expression" dxfId="3621" priority="118">
      <formula>$R56="pas_justification"</formula>
    </cfRule>
  </conditionalFormatting>
  <conditionalFormatting sqref="G60:G61">
    <cfRule type="expression" dxfId="3620" priority="110">
      <formula>$R60="pas_justification"</formula>
    </cfRule>
  </conditionalFormatting>
  <conditionalFormatting sqref="G65:G67">
    <cfRule type="expression" dxfId="3619" priority="102">
      <formula>$R65="pas_justification"</formula>
    </cfRule>
  </conditionalFormatting>
  <conditionalFormatting sqref="G70">
    <cfRule type="expression" dxfId="3618" priority="94">
      <formula>$R70="pas_justification"</formula>
    </cfRule>
  </conditionalFormatting>
  <conditionalFormatting sqref="G73:G74">
    <cfRule type="expression" dxfId="3617" priority="86">
      <formula>$R73="pas_justification"</formula>
    </cfRule>
  </conditionalFormatting>
  <conditionalFormatting sqref="G84:G89">
    <cfRule type="expression" dxfId="3616" priority="46">
      <formula>$Q84="pas_justification_omi"</formula>
    </cfRule>
  </conditionalFormatting>
  <conditionalFormatting sqref="G92">
    <cfRule type="expression" dxfId="3615" priority="45">
      <formula>$Q92="pas_justification_omi"</formula>
    </cfRule>
  </conditionalFormatting>
  <conditionalFormatting sqref="G95:G96">
    <cfRule type="expression" dxfId="3614" priority="44">
      <formula>$Q95="pas_justification_omi"</formula>
    </cfRule>
  </conditionalFormatting>
  <conditionalFormatting sqref="G99">
    <cfRule type="expression" dxfId="3613" priority="43">
      <formula>$Q99="pas_justification_omi"</formula>
    </cfRule>
  </conditionalFormatting>
  <conditionalFormatting sqref="G102:G103">
    <cfRule type="expression" dxfId="3612" priority="42">
      <formula>$Q102="pas_justification_omi"</formula>
    </cfRule>
  </conditionalFormatting>
  <conditionalFormatting sqref="G106:G109">
    <cfRule type="expression" dxfId="3611" priority="41">
      <formula>$Q106="pas_justification_omi"</formula>
    </cfRule>
  </conditionalFormatting>
  <conditionalFormatting sqref="G112">
    <cfRule type="expression" dxfId="3610" priority="40">
      <formula>$Q112="pas_justification_omi"</formula>
    </cfRule>
  </conditionalFormatting>
  <conditionalFormatting sqref="G115">
    <cfRule type="expression" dxfId="3609" priority="39">
      <formula>$Q115="pas_justification_omi"</formula>
    </cfRule>
  </conditionalFormatting>
  <conditionalFormatting sqref="G118:G120">
    <cfRule type="expression" dxfId="3608" priority="38">
      <formula>$Q118="pas_justification_omi"</formula>
    </cfRule>
  </conditionalFormatting>
  <conditionalFormatting sqref="H13:H18">
    <cfRule type="expression" dxfId="3607" priority="173">
      <formula>$Q13="pas_modification"</formula>
    </cfRule>
  </conditionalFormatting>
  <conditionalFormatting sqref="H13:H40 H42:H61">
    <cfRule type="cellIs" dxfId="3606" priority="84" operator="equal">
      <formula>"Refusée"</formula>
    </cfRule>
  </conditionalFormatting>
  <conditionalFormatting sqref="H13:H40 H42:H74">
    <cfRule type="cellIs" dxfId="3605" priority="85" operator="equal">
      <formula>"Acceptée"</formula>
    </cfRule>
    <cfRule type="cellIs" dxfId="3604" priority="83" operator="equal">
      <formula>"NSP"</formula>
    </cfRule>
  </conditionalFormatting>
  <conditionalFormatting sqref="H21:H26">
    <cfRule type="expression" dxfId="3603" priority="169">
      <formula>$Q21="pas_modification"</formula>
    </cfRule>
  </conditionalFormatting>
  <conditionalFormatting sqref="H29:H35">
    <cfRule type="expression" dxfId="3602" priority="161">
      <formula>$Q29="pas_modification"</formula>
    </cfRule>
  </conditionalFormatting>
  <conditionalFormatting sqref="H38:H40">
    <cfRule type="expression" dxfId="3601" priority="152">
      <formula>$Q38="pas_modification"</formula>
    </cfRule>
  </conditionalFormatting>
  <conditionalFormatting sqref="H43:H44">
    <cfRule type="expression" dxfId="3600" priority="145">
      <formula>$Q43="pas_modification"</formula>
    </cfRule>
  </conditionalFormatting>
  <conditionalFormatting sqref="H47:H49">
    <cfRule type="expression" dxfId="3599" priority="137">
      <formula>$Q47="pas_modification"</formula>
    </cfRule>
  </conditionalFormatting>
  <conditionalFormatting sqref="H52:H53">
    <cfRule type="expression" dxfId="3598" priority="129">
      <formula>$Q52="pas_modification"</formula>
    </cfRule>
  </conditionalFormatting>
  <conditionalFormatting sqref="H56:H57">
    <cfRule type="expression" dxfId="3597" priority="121">
      <formula>$Q56="pas_modification"</formula>
    </cfRule>
  </conditionalFormatting>
  <conditionalFormatting sqref="H60:H61">
    <cfRule type="expression" dxfId="3596" priority="113">
      <formula>$Q60="pas_modification"</formula>
    </cfRule>
  </conditionalFormatting>
  <conditionalFormatting sqref="H65:H67">
    <cfRule type="expression" dxfId="3595" priority="105">
      <formula>$Q65="pas_modification"</formula>
    </cfRule>
  </conditionalFormatting>
  <conditionalFormatting sqref="H70">
    <cfRule type="expression" dxfId="3594" priority="97">
      <formula>$Q70="pas_modification"</formula>
    </cfRule>
  </conditionalFormatting>
  <conditionalFormatting sqref="H73:H74">
    <cfRule type="expression" dxfId="3593" priority="89">
      <formula>$Q73="pas_modification"</formula>
    </cfRule>
  </conditionalFormatting>
  <conditionalFormatting sqref="H84:H89">
    <cfRule type="cellIs" dxfId="3592" priority="30" operator="equal">
      <formula>"Refusée"</formula>
    </cfRule>
    <cfRule type="cellIs" dxfId="3591" priority="31" operator="equal">
      <formula>"Acceptée"</formula>
    </cfRule>
  </conditionalFormatting>
  <conditionalFormatting sqref="H92">
    <cfRule type="cellIs" dxfId="3590" priority="34" operator="equal">
      <formula>"Refusée"</formula>
    </cfRule>
    <cfRule type="cellIs" dxfId="3589" priority="35" operator="equal">
      <formula>"Acceptée"</formula>
    </cfRule>
  </conditionalFormatting>
  <conditionalFormatting sqref="H95:H96">
    <cfRule type="cellIs" dxfId="3588" priority="26" operator="equal">
      <formula>"Refusée"</formula>
    </cfRule>
    <cfRule type="cellIs" dxfId="3587" priority="27" operator="equal">
      <formula>"Acceptée"</formula>
    </cfRule>
  </conditionalFormatting>
  <conditionalFormatting sqref="H99">
    <cfRule type="cellIs" dxfId="3586" priority="22" operator="equal">
      <formula>"Refusée"</formula>
    </cfRule>
    <cfRule type="cellIs" dxfId="3585" priority="23" operator="equal">
      <formula>"Acceptée"</formula>
    </cfRule>
  </conditionalFormatting>
  <conditionalFormatting sqref="H102:H103">
    <cfRule type="cellIs" dxfId="3584" priority="18" operator="equal">
      <formula>"Refusée"</formula>
    </cfRule>
    <cfRule type="cellIs" dxfId="3583" priority="19" operator="equal">
      <formula>"Acceptée"</formula>
    </cfRule>
  </conditionalFormatting>
  <conditionalFormatting sqref="H106:H109">
    <cfRule type="cellIs" dxfId="3582" priority="14" operator="equal">
      <formula>"Refusée"</formula>
    </cfRule>
    <cfRule type="cellIs" dxfId="3581" priority="15" operator="equal">
      <formula>"Acceptée"</formula>
    </cfRule>
  </conditionalFormatting>
  <conditionalFormatting sqref="H112">
    <cfRule type="cellIs" dxfId="3580" priority="11" operator="equal">
      <formula>"Acceptée"</formula>
    </cfRule>
    <cfRule type="cellIs" dxfId="3579" priority="10" operator="equal">
      <formula>"Refusée"</formula>
    </cfRule>
  </conditionalFormatting>
  <conditionalFormatting sqref="H115">
    <cfRule type="cellIs" dxfId="3578" priority="7" operator="equal">
      <formula>"Acceptée"</formula>
    </cfRule>
    <cfRule type="cellIs" dxfId="3577" priority="6" operator="equal">
      <formula>"Refusée"</formula>
    </cfRule>
  </conditionalFormatting>
  <conditionalFormatting sqref="H118:H120">
    <cfRule type="cellIs" dxfId="3576" priority="3" operator="equal">
      <formula>"Acceptée"</formula>
    </cfRule>
    <cfRule type="cellIs" dxfId="3575" priority="2" operator="equal">
      <formula>"Refusée"</formula>
    </cfRule>
  </conditionalFormatting>
  <conditionalFormatting sqref="H84:I89">
    <cfRule type="expression" dxfId="3574" priority="33">
      <formula>$R84="pas_proposition_omi"</formula>
    </cfRule>
  </conditionalFormatting>
  <conditionalFormatting sqref="H92:I92">
    <cfRule type="expression" dxfId="3573" priority="37">
      <formula>$R92="pas_proposition_omi"</formula>
    </cfRule>
  </conditionalFormatting>
  <conditionalFormatting sqref="H95:I96">
    <cfRule type="expression" dxfId="3572" priority="29">
      <formula>$R95="pas_proposition_omi"</formula>
    </cfRule>
  </conditionalFormatting>
  <conditionalFormatting sqref="H99:I99">
    <cfRule type="expression" dxfId="3571" priority="25">
      <formula>$R99="pas_proposition_omi"</formula>
    </cfRule>
  </conditionalFormatting>
  <conditionalFormatting sqref="H102:I103">
    <cfRule type="expression" dxfId="3570" priority="21">
      <formula>$R102="pas_proposition_omi"</formula>
    </cfRule>
  </conditionalFormatting>
  <conditionalFormatting sqref="H106:I109">
    <cfRule type="expression" dxfId="3569" priority="17">
      <formula>$R106="pas_proposition_omi"</formula>
    </cfRule>
  </conditionalFormatting>
  <conditionalFormatting sqref="H112:I112">
    <cfRule type="expression" dxfId="3568" priority="13">
      <formula>$R112="pas_proposition_omi"</formula>
    </cfRule>
  </conditionalFormatting>
  <conditionalFormatting sqref="H115:I115">
    <cfRule type="expression" dxfId="3567" priority="9">
      <formula>$R115="pas_proposition_omi"</formula>
    </cfRule>
  </conditionalFormatting>
  <conditionalFormatting sqref="H118:I120">
    <cfRule type="expression" dxfId="3566" priority="5">
      <formula>$R118="pas_proposition_omi"</formula>
    </cfRule>
  </conditionalFormatting>
  <dataValidations count="164">
    <dataValidation type="list" allowBlank="1" showInputMessage="1" showErrorMessage="1" sqref="E84:E89 E92 E95:E96 E99 E102:E103 E118:E120 E112 E115 E106:E109" xr:uid="{3DD6FD0F-8A28-4FA0-849E-1DB608A1BF19}">
      <formula1>INDIRECT($P84)</formula1>
    </dataValidation>
    <dataValidation type="list" allowBlank="1" showInputMessage="1" showErrorMessage="1" sqref="H92 H115 H84:H89 H95:H96 H99 H102:H103 H106:H109 H112 H118:H120" xr:uid="{9A68860C-D1C2-4D0F-838A-403AEA34325F}">
      <formula1>INDIRECT($R84)</formula1>
    </dataValidation>
    <dataValidation type="list" allowBlank="1" showInputMessage="1" showErrorMessage="1" sqref="G84:G89 G115 G92 G95:G96 G99 G102:G103 G106:G109 G112 G118:G120" xr:uid="{BD103E70-CDEF-4712-BCAF-1FEAD9644B3C}">
      <formula1>INDIRECT($Q84)</formula1>
    </dataValidation>
    <dataValidation type="list" allowBlank="1" showInputMessage="1" showErrorMessage="1" sqref="D116 D110 D113:D114" xr:uid="{4D2A72D1-4055-4DD6-AA67-3A230296529E}">
      <formula1>$D$192:$D$195</formula1>
    </dataValidation>
    <dataValidation type="list" allowBlank="1" showInputMessage="1" sqref="E110:H110 E116:H116 E113:H114" xr:uid="{1614AA10-63FB-4818-95E7-B24F2E0D2E8E}">
      <formula1>$D$195</formula1>
    </dataValidation>
    <dataValidation type="list" allowBlank="1" showInputMessage="1" showErrorMessage="1" sqref="H18" xr:uid="{A69B8CF3-6D24-43AC-9B9E-18DAEA0AC522}">
      <formula1>INDIRECT($S$18)</formula1>
    </dataValidation>
    <dataValidation type="list" allowBlank="1" showInputMessage="1" showErrorMessage="1" sqref="G18" xr:uid="{0EBE89E7-41E1-41BE-AE9A-E38907B9ABDA}">
      <formula1>INDIRECT($R$18)</formula1>
    </dataValidation>
    <dataValidation type="list" allowBlank="1" showInputMessage="1" showErrorMessage="1" sqref="E18" xr:uid="{DC6A2B4A-0CBB-42AD-8185-E8848073B7A6}">
      <formula1>INDIRECT($Q$18)</formula1>
    </dataValidation>
    <dataValidation type="list" allowBlank="1" showInputMessage="1" showErrorMessage="1" sqref="D18" xr:uid="{54819EAC-4DE3-4C03-8AA8-C36BC659F640}">
      <formula1>INDIRECT($P$18)</formula1>
    </dataValidation>
    <dataValidation type="list" allowBlank="1" showInputMessage="1" showErrorMessage="1" sqref="H17" xr:uid="{7B8EB238-D6A1-4DD5-A6AB-689B773C5F47}">
      <formula1>INDIRECT($S$17)</formula1>
    </dataValidation>
    <dataValidation type="list" allowBlank="1" showInputMessage="1" showErrorMessage="1" sqref="G17" xr:uid="{6C3AEBC5-3F69-4ECA-B31A-5E2D1FD7EB47}">
      <formula1>INDIRECT($R$17)</formula1>
    </dataValidation>
    <dataValidation type="list" allowBlank="1" showInputMessage="1" showErrorMessage="1" sqref="E17" xr:uid="{BA638386-68C0-4F6D-8CD0-FCEE111AE89A}">
      <formula1>INDIRECT($Q$17)</formula1>
    </dataValidation>
    <dataValidation type="list" allowBlank="1" showInputMessage="1" showErrorMessage="1" sqref="D17" xr:uid="{10AD0A4B-F23A-479B-B67A-03186EC1D313}">
      <formula1>INDIRECT($P$17)</formula1>
    </dataValidation>
    <dataValidation type="list" allowBlank="1" showInputMessage="1" showErrorMessage="1" sqref="H16" xr:uid="{4DBAD9E5-37C4-4E8A-9B7F-6D74E36C92B0}">
      <formula1>INDIRECT($S$16)</formula1>
    </dataValidation>
    <dataValidation type="list" allowBlank="1" showInputMessage="1" showErrorMessage="1" sqref="G16" xr:uid="{7C4F37D4-6861-46EA-AB64-A576D781698D}">
      <formula1>INDIRECT($R$16)</formula1>
    </dataValidation>
    <dataValidation type="list" allowBlank="1" showInputMessage="1" showErrorMessage="1" sqref="E16" xr:uid="{2481E7B4-05E7-49D0-989D-2E5925BD293B}">
      <formula1>INDIRECT($Q$16)</formula1>
    </dataValidation>
    <dataValidation type="list" allowBlank="1" showInputMessage="1" showErrorMessage="1" sqref="D16" xr:uid="{88318D0F-E803-45AB-89F7-CF193E0F74AC}">
      <formula1>INDIRECT($P$16)</formula1>
    </dataValidation>
    <dataValidation type="list" allowBlank="1" showInputMessage="1" showErrorMessage="1" sqref="H15" xr:uid="{1F3A6511-A8AD-44BE-8D42-BB1734417DA5}">
      <formula1>INDIRECT($S$15)</formula1>
    </dataValidation>
    <dataValidation type="list" allowBlank="1" showInputMessage="1" showErrorMessage="1" sqref="G15" xr:uid="{57A7D5A9-3161-4C4D-8134-7A9B460E22B6}">
      <formula1>INDIRECT($R$15)</formula1>
    </dataValidation>
    <dataValidation type="list" allowBlank="1" showInputMessage="1" showErrorMessage="1" sqref="E15" xr:uid="{29F2882F-1543-40D7-827D-D15D7D592BEA}">
      <formula1>INDIRECT($Q$15)</formula1>
    </dataValidation>
    <dataValidation type="list" allowBlank="1" showInputMessage="1" showErrorMessage="1" sqref="D15" xr:uid="{AE453991-79A7-40C7-BB35-5AAF69D405D6}">
      <formula1>INDIRECT($P$15)</formula1>
    </dataValidation>
    <dataValidation type="list" allowBlank="1" showInputMessage="1" showErrorMessage="1" sqref="H14" xr:uid="{FCDB0728-B5CA-4E75-B9C7-B8CA42AEAB98}">
      <formula1>INDIRECT($S$14)</formula1>
    </dataValidation>
    <dataValidation type="list" allowBlank="1" showInputMessage="1" showErrorMessage="1" sqref="G14" xr:uid="{4C8FCCD4-DF0A-4218-AE9C-2A6611A288CD}">
      <formula1>INDIRECT($R$14)</formula1>
    </dataValidation>
    <dataValidation type="list" allowBlank="1" showInputMessage="1" showErrorMessage="1" sqref="E14" xr:uid="{CC3BF973-4D8B-49D3-9336-77967654C7FF}">
      <formula1>INDIRECT($Q$14)</formula1>
    </dataValidation>
    <dataValidation type="list" allowBlank="1" showInputMessage="1" showErrorMessage="1" sqref="D14" xr:uid="{4B1EEFFF-08FD-4E65-A4AF-142C176EB861}">
      <formula1>INDIRECT($P$14)</formula1>
    </dataValidation>
    <dataValidation type="list" allowBlank="1" showInputMessage="1" showErrorMessage="1" sqref="H74" xr:uid="{8403DF22-A74D-4887-9764-60131E2DFE9C}">
      <formula1>INDIRECT($S$74)</formula1>
    </dataValidation>
    <dataValidation type="list" allowBlank="1" showInputMessage="1" showErrorMessage="1" sqref="G74" xr:uid="{20624D2B-62F4-49F5-BF01-0BA6C4995100}">
      <formula1>INDIRECT($R$74)</formula1>
    </dataValidation>
    <dataValidation type="list" allowBlank="1" showInputMessage="1" showErrorMessage="1" sqref="E74" xr:uid="{66EFDEF0-EF0B-416D-8225-75771E467213}">
      <formula1>INDIRECT($Q$74)</formula1>
    </dataValidation>
    <dataValidation type="list" allowBlank="1" showInputMessage="1" showErrorMessage="1" sqref="D74" xr:uid="{BD4F3664-D649-4C08-A259-C294BEBE552F}">
      <formula1>INDIRECT($P$74)</formula1>
    </dataValidation>
    <dataValidation type="list" allowBlank="1" showInputMessage="1" showErrorMessage="1" sqref="H73" xr:uid="{837E4AD9-0AC5-40F0-9C7D-6DA487688419}">
      <formula1>INDIRECT($S$73)</formula1>
    </dataValidation>
    <dataValidation type="list" allowBlank="1" showInputMessage="1" showErrorMessage="1" sqref="G73" xr:uid="{F8E826B9-2CAF-4174-9FE0-676CABC161B3}">
      <formula1>INDIRECT($R$73)</formula1>
    </dataValidation>
    <dataValidation type="list" allowBlank="1" showInputMessage="1" showErrorMessage="1" sqref="E73" xr:uid="{33D59665-9183-48E2-BAD5-27F6C4B689F7}">
      <formula1>INDIRECT($Q$73)</formula1>
    </dataValidation>
    <dataValidation type="list" allowBlank="1" showInputMessage="1" showErrorMessage="1" sqref="D73" xr:uid="{64566770-2A92-4A8C-BE91-86617B13F6E8}">
      <formula1>INDIRECT($P$73)</formula1>
    </dataValidation>
    <dataValidation type="list" allowBlank="1" showInputMessage="1" showErrorMessage="1" sqref="H70" xr:uid="{AEF2697A-842E-499E-AC85-AEF36A0FB0F5}">
      <formula1>INDIRECT($S$70)</formula1>
    </dataValidation>
    <dataValidation type="list" allowBlank="1" showInputMessage="1" showErrorMessage="1" sqref="G70" xr:uid="{765DFF74-B516-4A61-97FA-5C02C4F687C9}">
      <formula1>INDIRECT($R$70)</formula1>
    </dataValidation>
    <dataValidation type="list" allowBlank="1" showInputMessage="1" showErrorMessage="1" sqref="E70" xr:uid="{C3821737-5064-45C8-8F26-1843078553FC}">
      <formula1>INDIRECT($Q$70)</formula1>
    </dataValidation>
    <dataValidation type="list" allowBlank="1" showInputMessage="1" showErrorMessage="1" sqref="D70" xr:uid="{D32D0051-6F31-44B8-9CAD-53501452289E}">
      <formula1>INDIRECT($P$70)</formula1>
    </dataValidation>
    <dataValidation type="list" allowBlank="1" showInputMessage="1" showErrorMessage="1" sqref="H67" xr:uid="{9D0C56A7-6DAA-40A6-880B-E99E4D042CED}">
      <formula1>INDIRECT($S$67)</formula1>
    </dataValidation>
    <dataValidation type="list" allowBlank="1" showInputMessage="1" showErrorMessage="1" sqref="G67" xr:uid="{DE4D274C-716C-40CA-9AA9-D372D707E969}">
      <formula1>INDIRECT($R$67)</formula1>
    </dataValidation>
    <dataValidation type="list" allowBlank="1" showInputMessage="1" showErrorMessage="1" sqref="E67" xr:uid="{94B3C395-F03E-4446-9910-E1B18AFEEADE}">
      <formula1>INDIRECT($Q$67)</formula1>
    </dataValidation>
    <dataValidation type="list" allowBlank="1" showInputMessage="1" showErrorMessage="1" sqref="D67" xr:uid="{CE8F4A1E-736B-4BBF-B7FE-8D4623020FE2}">
      <formula1>INDIRECT($P$67)</formula1>
    </dataValidation>
    <dataValidation type="list" allowBlank="1" showInputMessage="1" showErrorMessage="1" sqref="H66" xr:uid="{BE968A3C-520C-4A5D-9ADE-F49787A1603A}">
      <formula1>INDIRECT($S$66)</formula1>
    </dataValidation>
    <dataValidation type="list" allowBlank="1" showInputMessage="1" showErrorMessage="1" sqref="G66" xr:uid="{425D512A-66E8-48DF-AB02-5062D984A279}">
      <formula1>INDIRECT($R$66)</formula1>
    </dataValidation>
    <dataValidation type="list" allowBlank="1" showInputMessage="1" showErrorMessage="1" sqref="E66" xr:uid="{BF5DC5C1-F5F5-49CA-9922-3FE804361771}">
      <formula1>INDIRECT($Q$66)</formula1>
    </dataValidation>
    <dataValidation type="list" allowBlank="1" showInputMessage="1" showErrorMessage="1" sqref="D66" xr:uid="{1F221266-CB05-4106-BD76-9D0AAEF50FDB}">
      <formula1>INDIRECT($P$66)</formula1>
    </dataValidation>
    <dataValidation type="list" allowBlank="1" showInputMessage="1" showErrorMessage="1" sqref="H65" xr:uid="{393E5363-D737-4B04-88CD-B543F4685C36}">
      <formula1>INDIRECT($S$65)</formula1>
    </dataValidation>
    <dataValidation type="list" allowBlank="1" showInputMessage="1" showErrorMessage="1" sqref="G65" xr:uid="{33A6D430-9455-4BB9-8466-03618ACF8E9E}">
      <formula1>INDIRECT($R$65)</formula1>
    </dataValidation>
    <dataValidation type="list" allowBlank="1" showInputMessage="1" showErrorMessage="1" sqref="E65" xr:uid="{4C566DC7-B289-4A40-B648-EDD71C7C3CE9}">
      <formula1>INDIRECT($Q$65)</formula1>
    </dataValidation>
    <dataValidation type="list" allowBlank="1" showInputMessage="1" showErrorMessage="1" sqref="D65" xr:uid="{89E7CB54-C5C4-47BE-B974-4808A4ED7DC9}">
      <formula1>INDIRECT($P$65)</formula1>
    </dataValidation>
    <dataValidation type="list" allowBlank="1" showInputMessage="1" showErrorMessage="1" sqref="H61" xr:uid="{E7338AD7-D9FA-44D7-BF21-BE43DF5D6B0D}">
      <formula1>INDIRECT($S$61)</formula1>
    </dataValidation>
    <dataValidation type="list" allowBlank="1" showInputMessage="1" showErrorMessage="1" sqref="G61" xr:uid="{4455BAC9-6E19-4B8E-BF78-495F408E638B}">
      <formula1>INDIRECT($R$61)</formula1>
    </dataValidation>
    <dataValidation type="list" allowBlank="1" showInputMessage="1" showErrorMessage="1" sqref="E61" xr:uid="{159D4CA2-956E-42F1-AA85-7AE165593409}">
      <formula1>INDIRECT($Q$61)</formula1>
    </dataValidation>
    <dataValidation type="list" allowBlank="1" showInputMessage="1" showErrorMessage="1" sqref="D61" xr:uid="{329D5BAB-8E98-4D05-95DD-879DB0C89940}">
      <formula1>INDIRECT($P$61)</formula1>
    </dataValidation>
    <dataValidation type="list" allowBlank="1" showInputMessage="1" showErrorMessage="1" sqref="H60" xr:uid="{37C159D6-6C14-489A-BCE5-1A2608008AF4}">
      <formula1>INDIRECT($S$60)</formula1>
    </dataValidation>
    <dataValidation type="list" allowBlank="1" showInputMessage="1" showErrorMessage="1" sqref="G60" xr:uid="{BAE969A9-0BAA-4E21-9E2E-6CD57F81D814}">
      <formula1>INDIRECT($R$60)</formula1>
    </dataValidation>
    <dataValidation type="list" allowBlank="1" showInputMessage="1" showErrorMessage="1" sqref="E60" xr:uid="{9C4234A2-BA3F-4ADD-89D9-E0F986ABC121}">
      <formula1>INDIRECT($Q$60)</formula1>
    </dataValidation>
    <dataValidation type="list" allowBlank="1" showInputMessage="1" showErrorMessage="1" sqref="D60" xr:uid="{B0AB361E-6E6F-4004-8788-C1C8891F1F80}">
      <formula1>INDIRECT($P$60)</formula1>
    </dataValidation>
    <dataValidation type="list" allowBlank="1" showInputMessage="1" showErrorMessage="1" sqref="H57" xr:uid="{BF29616B-C166-461F-AC83-2CD4A037BCBC}">
      <formula1>INDIRECT($S$57)</formula1>
    </dataValidation>
    <dataValidation type="list" allowBlank="1" showInputMessage="1" showErrorMessage="1" sqref="G57" xr:uid="{60BC06EE-E35E-47A4-9C92-D9172765D691}">
      <formula1>INDIRECT($R$57)</formula1>
    </dataValidation>
    <dataValidation type="list" allowBlank="1" showInputMessage="1" showErrorMessage="1" sqref="E57" xr:uid="{DE90B4ED-CCFE-4CD1-9577-E3EE15D9A466}">
      <formula1>INDIRECT($Q$57)</formula1>
    </dataValidation>
    <dataValidation type="list" allowBlank="1" showInputMessage="1" showErrorMessage="1" sqref="D57" xr:uid="{D0F22A48-88D0-46EF-959D-5810EACD57C8}">
      <formula1>INDIRECT($P$57)</formula1>
    </dataValidation>
    <dataValidation type="list" allowBlank="1" showInputMessage="1" showErrorMessage="1" sqref="H56" xr:uid="{EC65B6C3-FF65-4942-95A8-19CB1E1A9403}">
      <formula1>INDIRECT($S$56)</formula1>
    </dataValidation>
    <dataValidation type="list" allowBlank="1" showInputMessage="1" showErrorMessage="1" sqref="G56" xr:uid="{214CE526-B194-4EE5-80BC-4263413D1BC0}">
      <formula1>INDIRECT($R$56)</formula1>
    </dataValidation>
    <dataValidation type="list" allowBlank="1" showInputMessage="1" showErrorMessage="1" sqref="E56" xr:uid="{ED0824B0-0654-46A4-9A9F-BE69D7A1B4B3}">
      <formula1>INDIRECT($Q$56)</formula1>
    </dataValidation>
    <dataValidation type="list" allowBlank="1" showInputMessage="1" showErrorMessage="1" sqref="D56" xr:uid="{8C1A6C96-947F-4C7E-824E-E599885EC233}">
      <formula1>INDIRECT($P$56)</formula1>
    </dataValidation>
    <dataValidation type="list" allowBlank="1" showInputMessage="1" showErrorMessage="1" sqref="H53" xr:uid="{1B7503AA-7C53-4B87-B8FD-58BAE4DDA081}">
      <formula1>INDIRECT($S$53)</formula1>
    </dataValidation>
    <dataValidation type="list" allowBlank="1" showInputMessage="1" showErrorMessage="1" sqref="G53" xr:uid="{7982A1CD-3286-4B52-A76C-91B55CEBB38C}">
      <formula1>INDIRECT($R$53)</formula1>
    </dataValidation>
    <dataValidation type="list" allowBlank="1" showInputMessage="1" showErrorMessage="1" sqref="E53" xr:uid="{DC9C6AB3-DAA1-4241-A614-11EBE94ED796}">
      <formula1>INDIRECT($Q$53)</formula1>
    </dataValidation>
    <dataValidation type="list" allowBlank="1" showInputMessage="1" showErrorMessage="1" sqref="D53" xr:uid="{3082CAFE-D0DB-42F0-9C47-2D3F331D1371}">
      <formula1>INDIRECT($P$53)</formula1>
    </dataValidation>
    <dataValidation type="list" allowBlank="1" showInputMessage="1" showErrorMessage="1" sqref="H52" xr:uid="{1D98281F-67C4-41F5-8A42-16870DB2BACC}">
      <formula1>INDIRECT($S$52)</formula1>
    </dataValidation>
    <dataValidation type="list" allowBlank="1" showInputMessage="1" showErrorMessage="1" sqref="G52" xr:uid="{5063233C-4120-4CC6-AA67-F3867DB3A50C}">
      <formula1>INDIRECT($R$52)</formula1>
    </dataValidation>
    <dataValidation type="list" allowBlank="1" showInputMessage="1" showErrorMessage="1" sqref="E52" xr:uid="{F385FFFA-EE47-42B6-B32D-98EEBE4706B1}">
      <formula1>INDIRECT($Q$52)</formula1>
    </dataValidation>
    <dataValidation type="list" allowBlank="1" showInputMessage="1" showErrorMessage="1" sqref="D52" xr:uid="{CA2C728E-BE80-4D85-BC6C-FB4A20A06556}">
      <formula1>INDIRECT($P$52)</formula1>
    </dataValidation>
    <dataValidation type="list" allowBlank="1" showInputMessage="1" showErrorMessage="1" sqref="H49" xr:uid="{081C62A3-73C9-45A7-A84C-936A67B3104F}">
      <formula1>INDIRECT($S$49)</formula1>
    </dataValidation>
    <dataValidation type="list" allowBlank="1" showInputMessage="1" showErrorMessage="1" sqref="G49" xr:uid="{732A6EDD-B06C-4A86-B38A-0AEED054504E}">
      <formula1>INDIRECT($R$49)</formula1>
    </dataValidation>
    <dataValidation type="list" allowBlank="1" showInputMessage="1" showErrorMessage="1" sqref="E49" xr:uid="{FDA142C4-AE0D-463D-ACBB-58232027D372}">
      <formula1>INDIRECT($Q$49)</formula1>
    </dataValidation>
    <dataValidation type="list" allowBlank="1" showInputMessage="1" showErrorMessage="1" sqref="D49" xr:uid="{66020420-3DF3-4E82-BD9A-A9745DD3D874}">
      <formula1>INDIRECT($P$49)</formula1>
    </dataValidation>
    <dataValidation type="list" allowBlank="1" showInputMessage="1" showErrorMessage="1" sqref="H48" xr:uid="{F02205D3-7589-4F78-8D73-23C1C2106C88}">
      <formula1>INDIRECT($S$48)</formula1>
    </dataValidation>
    <dataValidation type="list" allowBlank="1" showInputMessage="1" showErrorMessage="1" sqref="G48" xr:uid="{13568030-FF24-475C-993E-58AD61406D64}">
      <formula1>INDIRECT($R$48)</formula1>
    </dataValidation>
    <dataValidation type="list" allowBlank="1" showInputMessage="1" showErrorMessage="1" sqref="E48" xr:uid="{0B1CEEE2-E66C-4DCB-8319-FD078167BE38}">
      <formula1>INDIRECT($Q$48)</formula1>
    </dataValidation>
    <dataValidation type="list" allowBlank="1" showInputMessage="1" showErrorMessage="1" sqref="D48" xr:uid="{2632EFC3-B2B8-4F07-B867-C1C6AB79561A}">
      <formula1>INDIRECT($P$48)</formula1>
    </dataValidation>
    <dataValidation type="list" allowBlank="1" showInputMessage="1" showErrorMessage="1" sqref="H47" xr:uid="{EA63AA75-8DD3-45B1-85EE-C0414DD8BB5C}">
      <formula1>INDIRECT($S$47)</formula1>
    </dataValidation>
    <dataValidation type="list" allowBlank="1" showInputMessage="1" showErrorMessage="1" sqref="G47" xr:uid="{2AADF2BD-E142-40A9-ADCE-2ADCBE0BEF66}">
      <formula1>INDIRECT($R$47)</formula1>
    </dataValidation>
    <dataValidation type="list" allowBlank="1" showInputMessage="1" showErrorMessage="1" sqref="E47" xr:uid="{3B004A2A-C515-4AE9-96E9-D96F81073FED}">
      <formula1>INDIRECT($Q$47)</formula1>
    </dataValidation>
    <dataValidation type="list" allowBlank="1" showInputMessage="1" showErrorMessage="1" sqref="D47" xr:uid="{FD930B36-6DB9-424F-8633-8A22F091D541}">
      <formula1>INDIRECT($P$47)</formula1>
    </dataValidation>
    <dataValidation type="list" allowBlank="1" showInputMessage="1" showErrorMessage="1" sqref="H44" xr:uid="{072DBFE9-8852-49AB-9081-B746A9F9E8F8}">
      <formula1>INDIRECT($S$44)</formula1>
    </dataValidation>
    <dataValidation type="list" allowBlank="1" showInputMessage="1" showErrorMessage="1" sqref="G44" xr:uid="{B00845CA-6CA2-4DF6-BC55-C64FA71B7CDA}">
      <formula1>INDIRECT($R$44)</formula1>
    </dataValidation>
    <dataValidation type="list" allowBlank="1" showInputMessage="1" showErrorMessage="1" sqref="E44" xr:uid="{D519DF68-F423-497F-8308-A16426A57F5A}">
      <formula1>INDIRECT($Q$44)</formula1>
    </dataValidation>
    <dataValidation type="list" allowBlank="1" showInputMessage="1" showErrorMessage="1" sqref="D44" xr:uid="{782DB692-3E16-4775-A928-36BF40F07E22}">
      <formula1>INDIRECT($P$44)</formula1>
    </dataValidation>
    <dataValidation type="list" allowBlank="1" showInputMessage="1" showErrorMessage="1" sqref="H43" xr:uid="{05A1839B-A812-4B50-B9F7-BC04DF009075}">
      <formula1>INDIRECT($S$43)</formula1>
    </dataValidation>
    <dataValidation type="list" allowBlank="1" showInputMessage="1" showErrorMessage="1" sqref="G43" xr:uid="{4CA5B1B1-856D-4A83-A54A-0F42D0ED1010}">
      <formula1>INDIRECT($R$43)</formula1>
    </dataValidation>
    <dataValidation type="list" allowBlank="1" showInputMessage="1" showErrorMessage="1" sqref="E43" xr:uid="{768F3561-1F86-4123-955F-69755E964834}">
      <formula1>INDIRECT($Q$43)</formula1>
    </dataValidation>
    <dataValidation type="list" allowBlank="1" showInputMessage="1" showErrorMessage="1" sqref="D43" xr:uid="{A7D73C2A-AF65-4D90-978C-243FE5CF374E}">
      <formula1>INDIRECT($P$43)</formula1>
    </dataValidation>
    <dataValidation type="list" allowBlank="1" showInputMessage="1" showErrorMessage="1" sqref="H40" xr:uid="{014318D8-75DA-4009-8945-DCB5CF29E202}">
      <formula1>INDIRECT($S$40)</formula1>
    </dataValidation>
    <dataValidation type="list" allowBlank="1" showInputMessage="1" showErrorMessage="1" sqref="G40" xr:uid="{686D9843-9ACF-45EF-BA05-EB9CB96D0841}">
      <formula1>INDIRECT($R$40)</formula1>
    </dataValidation>
    <dataValidation type="list" allowBlank="1" showInputMessage="1" showErrorMessage="1" sqref="E40" xr:uid="{8272C008-D19F-4A20-A946-5FD117149E7B}">
      <formula1>INDIRECT($Q$40)</formula1>
    </dataValidation>
    <dataValidation type="list" allowBlank="1" showInputMessage="1" showErrorMessage="1" sqref="D40" xr:uid="{421BF14A-607D-4406-8A14-A44799286D82}">
      <formula1>INDIRECT($P$40)</formula1>
    </dataValidation>
    <dataValidation type="list" allowBlank="1" showInputMessage="1" showErrorMessage="1" sqref="H39" xr:uid="{BDAC859D-EEF7-45B7-9523-BFFCC1D679AE}">
      <formula1>INDIRECT($S$39)</formula1>
    </dataValidation>
    <dataValidation type="list" allowBlank="1" showInputMessage="1" showErrorMessage="1" sqref="G39" xr:uid="{D615F492-5C6E-4BF0-8704-B08455338A49}">
      <formula1>INDIRECT($R$39)</formula1>
    </dataValidation>
    <dataValidation type="list" allowBlank="1" showInputMessage="1" showErrorMessage="1" sqref="E39" xr:uid="{3B67071F-C66B-48DB-842E-0CF34D7D60EA}">
      <formula1>INDIRECT($Q$39)</formula1>
    </dataValidation>
    <dataValidation type="list" allowBlank="1" showInputMessage="1" showErrorMessage="1" sqref="D39" xr:uid="{3993A832-B2D9-4D98-A940-4B02EFF7A581}">
      <formula1>INDIRECT($P$39)</formula1>
    </dataValidation>
    <dataValidation type="list" allowBlank="1" showInputMessage="1" showErrorMessage="1" sqref="H38" xr:uid="{BF8421CA-DCEF-4C9C-A0FD-EE6DA739BB17}">
      <formula1>INDIRECT($S$38)</formula1>
    </dataValidation>
    <dataValidation type="list" allowBlank="1" showInputMessage="1" showErrorMessage="1" sqref="G38" xr:uid="{08B8F36A-AAB0-4E4B-9D1E-7F78783B4145}">
      <formula1>INDIRECT($R$38)</formula1>
    </dataValidation>
    <dataValidation type="list" allowBlank="1" showInputMessage="1" showErrorMessage="1" sqref="E38" xr:uid="{C8EB3ECF-8FE8-4E3D-8285-1F28B222EB05}">
      <formula1>INDIRECT($Q$38)</formula1>
    </dataValidation>
    <dataValidation type="list" allowBlank="1" showInputMessage="1" showErrorMessage="1" sqref="D38" xr:uid="{F2C254A0-D3E0-4955-9691-F0557CF4A207}">
      <formula1>INDIRECT($P$38)</formula1>
    </dataValidation>
    <dataValidation type="list" allowBlank="1" showInputMessage="1" showErrorMessage="1" sqref="H35" xr:uid="{AE66F048-8D16-4510-A5D5-F83E3FEF284F}">
      <formula1>INDIRECT($S$35)</formula1>
    </dataValidation>
    <dataValidation type="list" allowBlank="1" showInputMessage="1" showErrorMessage="1" sqref="G35" xr:uid="{EE5C652E-83BC-43DC-A848-0CCD61D78593}">
      <formula1>INDIRECT($R$35)</formula1>
    </dataValidation>
    <dataValidation type="list" allowBlank="1" showInputMessage="1" showErrorMessage="1" sqref="E35" xr:uid="{94B35C43-D69C-4236-8506-9AE535AFED86}">
      <formula1>INDIRECT($Q$35)</formula1>
    </dataValidation>
    <dataValidation type="list" allowBlank="1" showInputMessage="1" showErrorMessage="1" sqref="D35" xr:uid="{05B02905-9B6B-41D1-8CC6-64009EBFAE4B}">
      <formula1>INDIRECT($P$35)</formula1>
    </dataValidation>
    <dataValidation type="list" allowBlank="1" showInputMessage="1" showErrorMessage="1" sqref="H34" xr:uid="{28C5DAC7-D678-42D2-BAA6-EDD4A9EEB5DD}">
      <formula1>INDIRECT($S$34)</formula1>
    </dataValidation>
    <dataValidation type="list" allowBlank="1" showInputMessage="1" showErrorMessage="1" sqref="G34" xr:uid="{89D6B865-C6EC-42A8-BDFE-5C7AC5F2A2C8}">
      <formula1>INDIRECT($R$34)</formula1>
    </dataValidation>
    <dataValidation type="list" allowBlank="1" showInputMessage="1" showErrorMessage="1" sqref="E34" xr:uid="{6B0AF436-61BC-4D10-B111-5C7220E48B56}">
      <formula1>INDIRECT($Q$34)</formula1>
    </dataValidation>
    <dataValidation type="list" allowBlank="1" showInputMessage="1" showErrorMessage="1" sqref="D34" xr:uid="{7613A0D9-D73E-4550-A442-1A6864ED9EFC}">
      <formula1>INDIRECT($P$34)</formula1>
    </dataValidation>
    <dataValidation type="list" allowBlank="1" showInputMessage="1" showErrorMessage="1" sqref="H33" xr:uid="{E02D5DF3-866D-44A4-8866-7CFBAC9C386E}">
      <formula1>INDIRECT($S$33)</formula1>
    </dataValidation>
    <dataValidation type="list" allowBlank="1" showInputMessage="1" showErrorMessage="1" sqref="G33" xr:uid="{77655065-D11A-4688-BE28-EE9AB9DDD418}">
      <formula1>INDIRECT($R$33)</formula1>
    </dataValidation>
    <dataValidation type="list" allowBlank="1" showInputMessage="1" showErrorMessage="1" sqref="E33" xr:uid="{0037E196-CC12-48C3-A56F-D789647EA6A6}">
      <formula1>INDIRECT($Q$33)</formula1>
    </dataValidation>
    <dataValidation type="list" allowBlank="1" showInputMessage="1" showErrorMessage="1" sqref="D33" xr:uid="{39558DCC-214E-41F0-8186-A9ADB555C330}">
      <formula1>INDIRECT($P$33)</formula1>
    </dataValidation>
    <dataValidation type="list" allowBlank="1" showInputMessage="1" showErrorMessage="1" sqref="H32" xr:uid="{707ECDB9-E963-488B-B6C7-57E4D6A51D47}">
      <formula1>INDIRECT($S$32)</formula1>
    </dataValidation>
    <dataValidation type="list" allowBlank="1" showInputMessage="1" showErrorMessage="1" sqref="G32" xr:uid="{25DCBAB8-20BC-4CD7-BBB4-0A69E5B9D316}">
      <formula1>INDIRECT($R$32)</formula1>
    </dataValidation>
    <dataValidation type="list" allowBlank="1" showInputMessage="1" showErrorMessage="1" sqref="E32" xr:uid="{8F4E56D7-24E5-484D-82A2-1FEFE498C21D}">
      <formula1>INDIRECT($Q$32)</formula1>
    </dataValidation>
    <dataValidation type="list" allowBlank="1" showInputMessage="1" showErrorMessage="1" sqref="D32" xr:uid="{5E71C01B-201E-4E02-84AB-DA3CDC783CAE}">
      <formula1>INDIRECT($P$32)</formula1>
    </dataValidation>
    <dataValidation type="list" allowBlank="1" showInputMessage="1" showErrorMessage="1" sqref="H31" xr:uid="{DDD112FB-53CA-46D2-B58E-5BB5E8AC6261}">
      <formula1>INDIRECT($S$31)</formula1>
    </dataValidation>
    <dataValidation type="list" allowBlank="1" showInputMessage="1" showErrorMessage="1" sqref="G31" xr:uid="{3D64CB01-EE7E-412E-B4A1-B9B9F0151773}">
      <formula1>INDIRECT($R$31)</formula1>
    </dataValidation>
    <dataValidation type="list" allowBlank="1" showInputMessage="1" showErrorMessage="1" sqref="E31" xr:uid="{A5FB7A29-C6F4-416C-839E-31EBF42ED111}">
      <formula1>INDIRECT($Q$31)</formula1>
    </dataValidation>
    <dataValidation type="list" allowBlank="1" showInputMessage="1" showErrorMessage="1" sqref="D31" xr:uid="{3EEA97F4-66AA-46BC-B4EC-735C517D342B}">
      <formula1>INDIRECT($P$31)</formula1>
    </dataValidation>
    <dataValidation type="list" allowBlank="1" showInputMessage="1" showErrorMessage="1" sqref="H30" xr:uid="{EBF5703F-CEC1-448D-B3F6-7531E8C4EA36}">
      <formula1>INDIRECT($S$30)</formula1>
    </dataValidation>
    <dataValidation type="list" allowBlank="1" showInputMessage="1" showErrorMessage="1" sqref="G30" xr:uid="{D83817E4-D658-4372-A584-81EB23FBC238}">
      <formula1>INDIRECT($R$30)</formula1>
    </dataValidation>
    <dataValidation type="list" allowBlank="1" showInputMessage="1" showErrorMessage="1" sqref="E30" xr:uid="{349BC3BB-2CC0-46B6-8C39-89CF7018AA4E}">
      <formula1>INDIRECT($Q$30)</formula1>
    </dataValidation>
    <dataValidation type="list" allowBlank="1" showInputMessage="1" showErrorMessage="1" sqref="D30" xr:uid="{B5DD591E-B4DC-439A-80BF-5430D4A43698}">
      <formula1>INDIRECT($P$30)</formula1>
    </dataValidation>
    <dataValidation type="list" allowBlank="1" showInputMessage="1" showErrorMessage="1" sqref="H29" xr:uid="{BEBE570C-3E78-404B-A9BC-318DEB357C16}">
      <formula1>INDIRECT($S$29)</formula1>
    </dataValidation>
    <dataValidation type="list" allowBlank="1" showInputMessage="1" showErrorMessage="1" sqref="G29" xr:uid="{C64A9891-345A-4E18-A116-33CF74870E2E}">
      <formula1>INDIRECT($R$29)</formula1>
    </dataValidation>
    <dataValidation type="list" allowBlank="1" showInputMessage="1" showErrorMessage="1" sqref="E29" xr:uid="{3BA691F1-55F1-4283-9655-A24CC3D6F35F}">
      <formula1>INDIRECT($Q$29)</formula1>
    </dataValidation>
    <dataValidation type="list" allowBlank="1" showInputMessage="1" showErrorMessage="1" sqref="D29" xr:uid="{8B5D58D5-EDA9-44D3-AEEE-98AD2164DF4D}">
      <formula1>INDIRECT($P$29)</formula1>
    </dataValidation>
    <dataValidation type="list" allowBlank="1" showInputMessage="1" showErrorMessage="1" sqref="H26" xr:uid="{0F93FB9D-8A20-4516-A520-2DD139588262}">
      <formula1>INDIRECT($S$26)</formula1>
    </dataValidation>
    <dataValidation type="list" allowBlank="1" showInputMessage="1" showErrorMessage="1" sqref="G26" xr:uid="{DDE6C588-57A9-4C45-B9BF-13145BB202BD}">
      <formula1>INDIRECT($R$26)</formula1>
    </dataValidation>
    <dataValidation type="list" allowBlank="1" showInputMessage="1" showErrorMessage="1" sqref="E26" xr:uid="{C15568F1-68EF-4B4C-AB1A-871AEF8A2A0D}">
      <formula1>INDIRECT($Q$26)</formula1>
    </dataValidation>
    <dataValidation type="list" allowBlank="1" showInputMessage="1" showErrorMessage="1" sqref="D26" xr:uid="{C5CA39D7-D54A-463A-A8B4-7F8E37E774D4}">
      <formula1>INDIRECT($P$26)</formula1>
    </dataValidation>
    <dataValidation type="list" allowBlank="1" showInputMessage="1" showErrorMessage="1" sqref="H25" xr:uid="{4AFEE1E3-C49D-40B4-A087-68F58280F16E}">
      <formula1>INDIRECT($S$25)</formula1>
    </dataValidation>
    <dataValidation type="list" allowBlank="1" showInputMessage="1" showErrorMessage="1" sqref="G25" xr:uid="{268B28FB-F444-401D-8B86-90773048A022}">
      <formula1>INDIRECT($R$25)</formula1>
    </dataValidation>
    <dataValidation type="list" allowBlank="1" showInputMessage="1" showErrorMessage="1" sqref="E25" xr:uid="{399D0B2A-FBCF-4BAF-8261-203CDBAE9FB4}">
      <formula1>INDIRECT($Q$25)</formula1>
    </dataValidation>
    <dataValidation type="list" allowBlank="1" showInputMessage="1" showErrorMessage="1" sqref="D25" xr:uid="{C4B2EB1F-AAC0-43EF-8A24-613208F5D1A1}">
      <formula1>INDIRECT($P$25)</formula1>
    </dataValidation>
    <dataValidation type="list" allowBlank="1" showInputMessage="1" showErrorMessage="1" sqref="H24" xr:uid="{88FC3908-AEDC-4043-8E60-08A799839B92}">
      <formula1>INDIRECT($S$24)</formula1>
    </dataValidation>
    <dataValidation type="list" allowBlank="1" showInputMessage="1" showErrorMessage="1" sqref="G24" xr:uid="{FED2F653-0625-4AB2-961A-AC16C81CAC60}">
      <formula1>INDIRECT($R$24)</formula1>
    </dataValidation>
    <dataValidation type="list" allowBlank="1" showInputMessage="1" showErrorMessage="1" sqref="E24" xr:uid="{D2DF7810-74AA-400E-8CC9-93A5E842F70F}">
      <formula1>INDIRECT($Q$24)</formula1>
    </dataValidation>
    <dataValidation type="list" allowBlank="1" showInputMessage="1" showErrorMessage="1" sqref="D24" xr:uid="{4DFCA2F0-004F-4C6C-88A1-255D5983DA9C}">
      <formula1>INDIRECT($P$24)</formula1>
    </dataValidation>
    <dataValidation type="list" allowBlank="1" showInputMessage="1" showErrorMessage="1" sqref="H23" xr:uid="{35174F60-A897-401E-AE65-47374FF2F32C}">
      <formula1>INDIRECT($S$23)</formula1>
    </dataValidation>
    <dataValidation type="list" allowBlank="1" showInputMessage="1" showErrorMessage="1" sqref="G23" xr:uid="{92393185-4406-4717-8C76-291CBC8BAE74}">
      <formula1>INDIRECT($R$23)</formula1>
    </dataValidation>
    <dataValidation type="list" allowBlank="1" showInputMessage="1" showErrorMessage="1" sqref="E23" xr:uid="{CC9426F2-5161-4377-B9ED-93613812DA57}">
      <formula1>INDIRECT($Q$23)</formula1>
    </dataValidation>
    <dataValidation type="list" allowBlank="1" showInputMessage="1" showErrorMessage="1" sqref="D23" xr:uid="{69EAA871-83AA-4638-BF40-9593694E9418}">
      <formula1>INDIRECT($P$23)</formula1>
    </dataValidation>
    <dataValidation type="list" allowBlank="1" showInputMessage="1" showErrorMessage="1" sqref="H22" xr:uid="{13B5F3C9-6AC1-4811-9C20-7798F60B92FD}">
      <formula1>INDIRECT($S$22)</formula1>
    </dataValidation>
    <dataValidation type="list" allowBlank="1" showInputMessage="1" showErrorMessage="1" sqref="G22" xr:uid="{AD0C87AF-DF0A-4D07-A483-BC21B4F82FDD}">
      <formula1>INDIRECT($R$22)</formula1>
    </dataValidation>
    <dataValidation type="list" allowBlank="1" showInputMessage="1" showErrorMessage="1" sqref="E22" xr:uid="{5168DF0D-89C0-4511-9651-1CA93FB38A79}">
      <formula1>INDIRECT($Q$22)</formula1>
    </dataValidation>
    <dataValidation type="list" allowBlank="1" showInputMessage="1" showErrorMessage="1" sqref="D22" xr:uid="{1A9CFBE9-9EA2-43C1-81D1-63795B817E1C}">
      <formula1>INDIRECT($P$22)</formula1>
    </dataValidation>
    <dataValidation type="list" allowBlank="1" showInputMessage="1" showErrorMessage="1" sqref="H21" xr:uid="{5B2C8E84-A21F-4DAD-AD41-E04E9F8A5477}">
      <formula1>INDIRECT($S$21)</formula1>
    </dataValidation>
    <dataValidation type="list" allowBlank="1" showInputMessage="1" showErrorMessage="1" sqref="G21" xr:uid="{A89B62C0-058C-43F6-8922-ED7F73B02026}">
      <formula1>INDIRECT($R$21)</formula1>
    </dataValidation>
    <dataValidation type="list" allowBlank="1" showInputMessage="1" showErrorMessage="1" sqref="E21" xr:uid="{3CDECF10-9CBF-4191-8938-696579C8DC54}">
      <formula1>INDIRECT($Q$21)</formula1>
    </dataValidation>
    <dataValidation type="list" allowBlank="1" showInputMessage="1" showErrorMessage="1" sqref="D21" xr:uid="{80CF1595-5ADA-4B65-ABB3-7885ACFE2EAC}">
      <formula1>INDIRECT($P$21)</formula1>
    </dataValidation>
    <dataValidation type="textLength" allowBlank="1" showInputMessage="1" showErrorMessage="1" sqref="G5" xr:uid="{617EE7F8-135F-47A6-94A9-CABBFEE282EB}">
      <formula1>0</formula1>
      <formula2>0</formula2>
    </dataValidation>
    <dataValidation type="whole" allowBlank="1" showInputMessage="1" showErrorMessage="1" errorTitle="Chiffre uniquement" error="Saisir une valeur en chiffre/nombre (pas de texte)" sqref="G4 G6" xr:uid="{88C4E39E-4A26-43DC-A8BB-77E9F3F0B1B2}">
      <formula1>0</formula1>
      <formula2>100</formula2>
    </dataValidation>
    <dataValidation type="list" allowBlank="1" showInputMessage="1" showErrorMessage="1" sqref="H13" xr:uid="{5B5C5491-A417-4AA3-9D5E-0F84E96CAC38}">
      <formula1>INDIRECT($S$13)</formula1>
    </dataValidation>
    <dataValidation type="list" allowBlank="1" showInputMessage="1" showErrorMessage="1" sqref="G13" xr:uid="{D47469BC-C27B-4662-8450-33423FFB2AFF}">
      <formula1>INDIRECT($R$13)</formula1>
    </dataValidation>
    <dataValidation type="list" allowBlank="1" showInputMessage="1" showErrorMessage="1" sqref="E13" xr:uid="{8EC15661-9C65-4D21-B670-A1E8D2D72DB9}">
      <formula1>INDIRECT($Q$13)</formula1>
    </dataValidation>
    <dataValidation type="list" allowBlank="1" showInputMessage="1" showErrorMessage="1" sqref="D13" xr:uid="{74D32A3E-50DF-4AD9-964B-FD5E30179916}">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8EEDDBE-DB2D-4008-A5E9-44CE133CF826}">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78782393-AD79-4E54-B2F4-A5DF6755E8C7}">
          <x14:formula1>
            <xm:f>'Menu conditionnel'!$A$14:$A$17</xm:f>
          </x14:formula1>
          <xm:sqref>D84:D89 D92 D95:D96 D99 D102:D103 D106:D109 D112 D115 D118:D120</xm:sqref>
        </x14:dataValidation>
        <x14:dataValidation type="list" allowBlank="1" showInputMessage="1" showErrorMessage="1" xr:uid="{56A04C86-3EB5-451B-83F6-B0D399DDAE24}">
          <x14:formula1>
            <xm:f>'Menu déroulant'!$E$2:$E$11</xm:f>
          </x14:formula1>
          <xm:sqref>C4</xm:sqref>
        </x14:dataValidation>
        <x14:dataValidation type="list" allowBlank="1" showInputMessage="1" showErrorMessage="1" xr:uid="{5B02EC5E-7785-4B56-8F95-BB587B4E6B70}">
          <x14:formula1>
            <xm:f>'Menu déroulant'!$D$2:$D$3</xm:f>
          </x14:formula1>
          <xm:sqref>C6</xm:sqref>
        </x14:dataValidation>
        <x14:dataValidation type="list" allowBlank="1" showInputMessage="1" showErrorMessage="1" xr:uid="{9298E735-A225-4597-AEF6-69AE688DD44B}">
          <x14:formula1>
            <xm:f>'Menu déroulant'!$F$2:$F$5</xm:f>
          </x14:formula1>
          <xm:sqref>C60:C61 C56:C57 C43:C44 C21:C26 C29:C35 C47:C49 C52:C53 C65:C67 C70 C38:C40 C13:C18 C73:C74</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3A4130-9415-4B8E-8EA0-7E5909AB1E57}">
  <sheetPr>
    <tabColor rgb="FF89EFDE"/>
    <pageSetUpPr fitToPage="1"/>
  </sheetPr>
  <dimension ref="A1:Y696"/>
  <sheetViews>
    <sheetView zoomScale="60" zoomScaleNormal="60" zoomScaleSheetLayoutView="70" zoomScalePageLayoutView="70" workbookViewId="0">
      <selection activeCell="E5" sqref="E5:F5"/>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1081</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N°28</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sHTga1yA+bK7OxbTM/lTtlf7DSZsu6fQT1we+S6K9gR/ElfoWBBtwv1DtVrKlsixjkm4ozZQZse4t//TqhIi+Q==" saltValue="zjmYXiZ7xVFV1DDFE/mj8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565" priority="176" operator="equal">
      <formula>"NON"</formula>
    </cfRule>
    <cfRule type="cellIs" dxfId="3564" priority="177" operator="equal">
      <formula>"OUI"</formula>
    </cfRule>
    <cfRule type="cellIs" dxfId="3563" priority="174" operator="equal">
      <formula>"Non concerné"</formula>
    </cfRule>
    <cfRule type="cellIs" dxfId="3562" priority="175" operator="equal">
      <formula>"Ne sait pas"</formula>
    </cfRule>
  </conditionalFormatting>
  <conditionalFormatting sqref="C29:C35">
    <cfRule type="cellIs" dxfId="3561" priority="165" operator="equal">
      <formula>"OUI"</formula>
    </cfRule>
    <cfRule type="cellIs" dxfId="3560" priority="164" operator="equal">
      <formula>"NON"</formula>
    </cfRule>
    <cfRule type="cellIs" dxfId="3559" priority="163" operator="equal">
      <formula>"Ne sait pas"</formula>
    </cfRule>
    <cfRule type="cellIs" dxfId="3558" priority="162" operator="equal">
      <formula>"Non concerné"</formula>
    </cfRule>
  </conditionalFormatting>
  <conditionalFormatting sqref="C38:C40">
    <cfRule type="cellIs" dxfId="3557" priority="156" operator="equal">
      <formula>"OUI"</formula>
    </cfRule>
    <cfRule type="cellIs" dxfId="3556" priority="154" operator="equal">
      <formula>"Ne sait pas"</formula>
    </cfRule>
    <cfRule type="cellIs" dxfId="3555" priority="153" operator="equal">
      <formula>"Non concerné"</formula>
    </cfRule>
    <cfRule type="cellIs" dxfId="3554" priority="155" operator="equal">
      <formula>"NON"</formula>
    </cfRule>
  </conditionalFormatting>
  <conditionalFormatting sqref="C43:C44">
    <cfRule type="cellIs" dxfId="3553" priority="149" operator="equal">
      <formula>"OUI"</formula>
    </cfRule>
    <cfRule type="cellIs" dxfId="3552" priority="148" operator="equal">
      <formula>"NON"</formula>
    </cfRule>
    <cfRule type="cellIs" dxfId="3551" priority="147" operator="equal">
      <formula>"Ne sait pas"</formula>
    </cfRule>
    <cfRule type="cellIs" dxfId="3550" priority="146" operator="equal">
      <formula>"Non concerné"</formula>
    </cfRule>
  </conditionalFormatting>
  <conditionalFormatting sqref="C47:C49">
    <cfRule type="cellIs" dxfId="3549" priority="140" operator="equal">
      <formula>"NON"</formula>
    </cfRule>
    <cfRule type="cellIs" dxfId="3548" priority="141" operator="equal">
      <formula>"OUI"</formula>
    </cfRule>
    <cfRule type="cellIs" dxfId="3547" priority="139" operator="equal">
      <formula>"Ne sait pas"</formula>
    </cfRule>
    <cfRule type="cellIs" dxfId="3546" priority="138" operator="equal">
      <formula>"Non concerné"</formula>
    </cfRule>
  </conditionalFormatting>
  <conditionalFormatting sqref="C52:C53">
    <cfRule type="cellIs" dxfId="3545" priority="132" operator="equal">
      <formula>"NON"</formula>
    </cfRule>
    <cfRule type="cellIs" dxfId="3544" priority="131" operator="equal">
      <formula>"Ne sait pas"</formula>
    </cfRule>
    <cfRule type="cellIs" dxfId="3543" priority="130" operator="equal">
      <formula>"Non concerné"</formula>
    </cfRule>
    <cfRule type="cellIs" dxfId="3542" priority="133" operator="equal">
      <formula>"OUI"</formula>
    </cfRule>
  </conditionalFormatting>
  <conditionalFormatting sqref="C56:C57">
    <cfRule type="cellIs" dxfId="3541" priority="125" operator="equal">
      <formula>"OUI"</formula>
    </cfRule>
    <cfRule type="cellIs" dxfId="3540" priority="124" operator="equal">
      <formula>"NON"</formula>
    </cfRule>
    <cfRule type="cellIs" dxfId="3539" priority="123" operator="equal">
      <formula>"Ne sait pas"</formula>
    </cfRule>
    <cfRule type="cellIs" dxfId="3538" priority="122" operator="equal">
      <formula>"Non concerné"</formula>
    </cfRule>
  </conditionalFormatting>
  <conditionalFormatting sqref="C60:C61">
    <cfRule type="cellIs" dxfId="3537" priority="114" operator="equal">
      <formula>"Non concerné"</formula>
    </cfRule>
    <cfRule type="cellIs" dxfId="3536" priority="115" operator="equal">
      <formula>"Ne sait pas"</formula>
    </cfRule>
    <cfRule type="cellIs" dxfId="3535" priority="116" operator="equal">
      <formula>"NON"</formula>
    </cfRule>
    <cfRule type="cellIs" dxfId="3534" priority="117" operator="equal">
      <formula>"OUI"</formula>
    </cfRule>
  </conditionalFormatting>
  <conditionalFormatting sqref="C65:C67">
    <cfRule type="cellIs" dxfId="3533" priority="107" operator="equal">
      <formula>"Ne sait pas"</formula>
    </cfRule>
    <cfRule type="cellIs" dxfId="3532" priority="106" operator="equal">
      <formula>"Non concerné"</formula>
    </cfRule>
    <cfRule type="cellIs" dxfId="3531" priority="109" operator="equal">
      <formula>"OUI"</formula>
    </cfRule>
    <cfRule type="cellIs" dxfId="3530" priority="108" operator="equal">
      <formula>"NON"</formula>
    </cfRule>
  </conditionalFormatting>
  <conditionalFormatting sqref="C70">
    <cfRule type="cellIs" dxfId="3529" priority="101" operator="equal">
      <formula>"OUI"</formula>
    </cfRule>
    <cfRule type="cellIs" dxfId="3528" priority="100" operator="equal">
      <formula>"NON"</formula>
    </cfRule>
    <cfRule type="cellIs" dxfId="3527" priority="99" operator="equal">
      <formula>"Ne sait pas"</formula>
    </cfRule>
    <cfRule type="cellIs" dxfId="3526" priority="98" operator="equal">
      <formula>"Non concerné"</formula>
    </cfRule>
  </conditionalFormatting>
  <conditionalFormatting sqref="C73:C74">
    <cfRule type="cellIs" dxfId="3525" priority="92" operator="equal">
      <formula>"NON"</formula>
    </cfRule>
    <cfRule type="cellIs" dxfId="3524" priority="91" operator="equal">
      <formula>"Ne sait pas"</formula>
    </cfRule>
    <cfRule type="cellIs" dxfId="3523" priority="93" operator="equal">
      <formula>"OUI"</formula>
    </cfRule>
    <cfRule type="cellIs" dxfId="3522" priority="90" operator="equal">
      <formula>"Non concerné"</formula>
    </cfRule>
  </conditionalFormatting>
  <conditionalFormatting sqref="D84:D89">
    <cfRule type="cellIs" dxfId="3521" priority="79" operator="equal">
      <formula>"Non concerné"</formula>
    </cfRule>
    <cfRule type="cellIs" dxfId="3520" priority="80" operator="equal">
      <formula>"Ne sait pas"</formula>
    </cfRule>
    <cfRule type="cellIs" dxfId="3519" priority="81" operator="equal">
      <formula>"NON"</formula>
    </cfRule>
    <cfRule type="cellIs" dxfId="3518" priority="82" operator="equal">
      <formula>"OUI"</formula>
    </cfRule>
  </conditionalFormatting>
  <conditionalFormatting sqref="D92">
    <cfRule type="cellIs" dxfId="3517" priority="75" operator="equal">
      <formula>"Non concerné"</formula>
    </cfRule>
    <cfRule type="cellIs" dxfId="3516" priority="77" operator="equal">
      <formula>"NON"</formula>
    </cfRule>
    <cfRule type="cellIs" dxfId="3515" priority="76" operator="equal">
      <formula>"Ne sait pas"</formula>
    </cfRule>
    <cfRule type="cellIs" dxfId="3514" priority="78" operator="equal">
      <formula>"OUI"</formula>
    </cfRule>
  </conditionalFormatting>
  <conditionalFormatting sqref="D95:D96">
    <cfRule type="cellIs" dxfId="3513" priority="72" operator="equal">
      <formula>"Ne sait pas"</formula>
    </cfRule>
    <cfRule type="cellIs" dxfId="3512" priority="74" operator="equal">
      <formula>"OUI"</formula>
    </cfRule>
    <cfRule type="cellIs" dxfId="3511" priority="73" operator="equal">
      <formula>"NON"</formula>
    </cfRule>
    <cfRule type="cellIs" dxfId="3510" priority="71" operator="equal">
      <formula>"Non concerné"</formula>
    </cfRule>
  </conditionalFormatting>
  <conditionalFormatting sqref="D99">
    <cfRule type="cellIs" dxfId="3509" priority="70" operator="equal">
      <formula>"OUI"</formula>
    </cfRule>
    <cfRule type="cellIs" dxfId="3508" priority="69" operator="equal">
      <formula>"NON"</formula>
    </cfRule>
    <cfRule type="cellIs" dxfId="3507" priority="68" operator="equal">
      <formula>"Ne sait pas"</formula>
    </cfRule>
    <cfRule type="cellIs" dxfId="3506" priority="67" operator="equal">
      <formula>"Non concerné"</formula>
    </cfRule>
  </conditionalFormatting>
  <conditionalFormatting sqref="D102:D103">
    <cfRule type="cellIs" dxfId="3505" priority="65" operator="equal">
      <formula>"NON"</formula>
    </cfRule>
    <cfRule type="cellIs" dxfId="3504" priority="66" operator="equal">
      <formula>"OUI"</formula>
    </cfRule>
    <cfRule type="cellIs" dxfId="3503" priority="63" operator="equal">
      <formula>"Non concerné"</formula>
    </cfRule>
    <cfRule type="cellIs" dxfId="3502" priority="64" operator="equal">
      <formula>"Ne sait pas"</formula>
    </cfRule>
  </conditionalFormatting>
  <conditionalFormatting sqref="D106:D109">
    <cfRule type="cellIs" dxfId="3501" priority="59" operator="equal">
      <formula>"Non concerné"</formula>
    </cfRule>
    <cfRule type="cellIs" dxfId="3500" priority="60" operator="equal">
      <formula>"Ne sait pas"</formula>
    </cfRule>
    <cfRule type="cellIs" dxfId="3499" priority="61" operator="equal">
      <formula>"NON"</formula>
    </cfRule>
    <cfRule type="cellIs" dxfId="3498" priority="62" operator="equal">
      <formula>"OUI"</formula>
    </cfRule>
  </conditionalFormatting>
  <conditionalFormatting sqref="D112">
    <cfRule type="cellIs" dxfId="3497" priority="58" operator="equal">
      <formula>"OUI"</formula>
    </cfRule>
    <cfRule type="cellIs" dxfId="3496" priority="57" operator="equal">
      <formula>"NON"</formula>
    </cfRule>
    <cfRule type="cellIs" dxfId="3495" priority="56" operator="equal">
      <formula>"Ne sait pas"</formula>
    </cfRule>
    <cfRule type="cellIs" dxfId="3494" priority="55" operator="equal">
      <formula>"Non concerné"</formula>
    </cfRule>
  </conditionalFormatting>
  <conditionalFormatting sqref="D115">
    <cfRule type="cellIs" dxfId="3493" priority="53" operator="equal">
      <formula>"NON"</formula>
    </cfRule>
    <cfRule type="cellIs" dxfId="3492" priority="54" operator="equal">
      <formula>"OUI"</formula>
    </cfRule>
    <cfRule type="cellIs" dxfId="3491" priority="51" operator="equal">
      <formula>"Non concerné"</formula>
    </cfRule>
    <cfRule type="cellIs" dxfId="3490" priority="52" operator="equal">
      <formula>"Ne sait pas"</formula>
    </cfRule>
  </conditionalFormatting>
  <conditionalFormatting sqref="D118:D120">
    <cfRule type="cellIs" dxfId="3489" priority="50" operator="equal">
      <formula>"OUI"</formula>
    </cfRule>
    <cfRule type="cellIs" dxfId="3488" priority="49" operator="equal">
      <formula>"NON"</formula>
    </cfRule>
    <cfRule type="cellIs" dxfId="3487" priority="48" operator="equal">
      <formula>"Ne sait pas"</formula>
    </cfRule>
    <cfRule type="cellIs" dxfId="3486" priority="47" operator="equal">
      <formula>"Non concerné"</formula>
    </cfRule>
  </conditionalFormatting>
  <conditionalFormatting sqref="D13:I18">
    <cfRule type="expression" dxfId="3485" priority="172">
      <formula>$P13="non_prescrit"</formula>
    </cfRule>
  </conditionalFormatting>
  <conditionalFormatting sqref="D21:I26">
    <cfRule type="expression" dxfId="3484" priority="168">
      <formula>$P21="non_prescrit"</formula>
    </cfRule>
  </conditionalFormatting>
  <conditionalFormatting sqref="D29:I35">
    <cfRule type="expression" dxfId="3483" priority="160">
      <formula>$P29="non_prescrit"</formula>
    </cfRule>
  </conditionalFormatting>
  <conditionalFormatting sqref="D38:I40">
    <cfRule type="expression" dxfId="3482" priority="157">
      <formula>$P38="non_prescrit"</formula>
    </cfRule>
  </conditionalFormatting>
  <conditionalFormatting sqref="D43:I44">
    <cfRule type="expression" dxfId="3481" priority="144">
      <formula>$P43="non_prescrit"</formula>
    </cfRule>
  </conditionalFormatting>
  <conditionalFormatting sqref="D47:I49">
    <cfRule type="expression" dxfId="3480" priority="136">
      <formula>$P47="non_prescrit"</formula>
    </cfRule>
  </conditionalFormatting>
  <conditionalFormatting sqref="D52:I53">
    <cfRule type="expression" dxfId="3479" priority="128">
      <formula>$P52="non_prescrit"</formula>
    </cfRule>
  </conditionalFormatting>
  <conditionalFormatting sqref="D56:I57">
    <cfRule type="expression" dxfId="3478" priority="120">
      <formula>$P56="non_prescrit"</formula>
    </cfRule>
  </conditionalFormatting>
  <conditionalFormatting sqref="D60:I61">
    <cfRule type="expression" dxfId="3477" priority="112">
      <formula>$P60="non_prescrit"</formula>
    </cfRule>
  </conditionalFormatting>
  <conditionalFormatting sqref="D65:I67">
    <cfRule type="expression" dxfId="3476" priority="104">
      <formula>$P65="non_prescrit"</formula>
    </cfRule>
  </conditionalFormatting>
  <conditionalFormatting sqref="D70:I70">
    <cfRule type="expression" dxfId="3475" priority="96">
      <formula>$P70="non_prescrit"</formula>
    </cfRule>
  </conditionalFormatting>
  <conditionalFormatting sqref="D73:I74">
    <cfRule type="expression" dxfId="3474" priority="88">
      <formula>$P73="non_prescrit"</formula>
    </cfRule>
  </conditionalFormatting>
  <conditionalFormatting sqref="E13:F18">
    <cfRule type="expression" dxfId="3473" priority="171">
      <formula>$Q13="pas_modification"</formula>
    </cfRule>
  </conditionalFormatting>
  <conditionalFormatting sqref="E21:F26">
    <cfRule type="expression" dxfId="3472" priority="167">
      <formula>$Q21="pas_modification"</formula>
    </cfRule>
  </conditionalFormatting>
  <conditionalFormatting sqref="E29:F35">
    <cfRule type="expression" dxfId="3471" priority="159">
      <formula>$Q29="pas_modification"</formula>
    </cfRule>
  </conditionalFormatting>
  <conditionalFormatting sqref="E38:F40">
    <cfRule type="expression" dxfId="3470" priority="151">
      <formula>$Q38="pas_modification"</formula>
    </cfRule>
  </conditionalFormatting>
  <conditionalFormatting sqref="E43:F44">
    <cfRule type="expression" dxfId="3469" priority="143">
      <formula>$Q43="pas_modification"</formula>
    </cfRule>
  </conditionalFormatting>
  <conditionalFormatting sqref="E47:F49">
    <cfRule type="expression" dxfId="3468" priority="135">
      <formula>$Q47="pas_modification"</formula>
    </cfRule>
  </conditionalFormatting>
  <conditionalFormatting sqref="E52:F53">
    <cfRule type="expression" dxfId="3467" priority="127">
      <formula>$Q52="pas_modification"</formula>
    </cfRule>
  </conditionalFormatting>
  <conditionalFormatting sqref="E56:F57">
    <cfRule type="expression" dxfId="3466" priority="119">
      <formula>$Q56="pas_modification"</formula>
    </cfRule>
  </conditionalFormatting>
  <conditionalFormatting sqref="E60:F61">
    <cfRule type="expression" dxfId="3465" priority="111">
      <formula>$Q60="pas_modification"</formula>
    </cfRule>
  </conditionalFormatting>
  <conditionalFormatting sqref="E65:F67">
    <cfRule type="expression" dxfId="3464" priority="103">
      <formula>$Q65="pas_modification"</formula>
    </cfRule>
  </conditionalFormatting>
  <conditionalFormatting sqref="E70:F70">
    <cfRule type="expression" dxfId="3463" priority="95">
      <formula>$Q70="pas_modification"</formula>
    </cfRule>
  </conditionalFormatting>
  <conditionalFormatting sqref="E73:F74">
    <cfRule type="expression" dxfId="3462" priority="87">
      <formula>$Q73="pas_modification"</formula>
    </cfRule>
  </conditionalFormatting>
  <conditionalFormatting sqref="E7:G7">
    <cfRule type="cellIs" dxfId="3461" priority="1" operator="equal">
      <formula>"ERREUR : nombre médicaments prescrits &gt; nb MIPA"</formula>
    </cfRule>
  </conditionalFormatting>
  <conditionalFormatting sqref="E84:I89">
    <cfRule type="expression" dxfId="3460" priority="32">
      <formula>$P84="non_omi"</formula>
    </cfRule>
  </conditionalFormatting>
  <conditionalFormatting sqref="E92:I92">
    <cfRule type="expression" dxfId="3459" priority="36">
      <formula>$P92="non_omi"</formula>
    </cfRule>
  </conditionalFormatting>
  <conditionalFormatting sqref="E95:I96">
    <cfRule type="expression" dxfId="3458" priority="28">
      <formula>$P95="non_omi"</formula>
    </cfRule>
  </conditionalFormatting>
  <conditionalFormatting sqref="E99:I99">
    <cfRule type="expression" dxfId="3457" priority="24">
      <formula>$P99="non_omi"</formula>
    </cfRule>
  </conditionalFormatting>
  <conditionalFormatting sqref="E102:I103">
    <cfRule type="expression" dxfId="3456" priority="20">
      <formula>$P102="non_omi"</formula>
    </cfRule>
  </conditionalFormatting>
  <conditionalFormatting sqref="E106:I109">
    <cfRule type="expression" dxfId="3455" priority="16">
      <formula>$P106="non_omi"</formula>
    </cfRule>
  </conditionalFormatting>
  <conditionalFormatting sqref="E112:I112">
    <cfRule type="expression" dxfId="3454" priority="12">
      <formula>$P112="non_omi"</formula>
    </cfRule>
  </conditionalFormatting>
  <conditionalFormatting sqref="E115:I115">
    <cfRule type="expression" dxfId="3453" priority="8">
      <formula>$P115="non_omi"</formula>
    </cfRule>
  </conditionalFormatting>
  <conditionalFormatting sqref="E118:I120">
    <cfRule type="expression" dxfId="3452" priority="4">
      <formula>$P118="non_omi"</formula>
    </cfRule>
  </conditionalFormatting>
  <conditionalFormatting sqref="G13:G18">
    <cfRule type="expression" dxfId="3451" priority="170">
      <formula>$R13="pas_justification"</formula>
    </cfRule>
  </conditionalFormatting>
  <conditionalFormatting sqref="G21:G26">
    <cfRule type="expression" dxfId="3450" priority="166">
      <formula>$R21="pas_justification"</formula>
    </cfRule>
  </conditionalFormatting>
  <conditionalFormatting sqref="G29:G35">
    <cfRule type="expression" dxfId="3449" priority="158">
      <formula>$R29="pas_justification"</formula>
    </cfRule>
  </conditionalFormatting>
  <conditionalFormatting sqref="G38:G40">
    <cfRule type="expression" dxfId="3448" priority="150">
      <formula>$R38="pas_justification"</formula>
    </cfRule>
  </conditionalFormatting>
  <conditionalFormatting sqref="G43:G44">
    <cfRule type="expression" dxfId="3447" priority="142">
      <formula>$R43="pas_justification"</formula>
    </cfRule>
  </conditionalFormatting>
  <conditionalFormatting sqref="G47:G49">
    <cfRule type="expression" dxfId="3446" priority="134">
      <formula>$R47="pas_justification"</formula>
    </cfRule>
  </conditionalFormatting>
  <conditionalFormatting sqref="G52:G53">
    <cfRule type="expression" dxfId="3445" priority="126">
      <formula>$R52="pas_justification"</formula>
    </cfRule>
  </conditionalFormatting>
  <conditionalFormatting sqref="G56:G57">
    <cfRule type="expression" dxfId="3444" priority="118">
      <formula>$R56="pas_justification"</formula>
    </cfRule>
  </conditionalFormatting>
  <conditionalFormatting sqref="G60:G61">
    <cfRule type="expression" dxfId="3443" priority="110">
      <formula>$R60="pas_justification"</formula>
    </cfRule>
  </conditionalFormatting>
  <conditionalFormatting sqref="G65:G67">
    <cfRule type="expression" dxfId="3442" priority="102">
      <formula>$R65="pas_justification"</formula>
    </cfRule>
  </conditionalFormatting>
  <conditionalFormatting sqref="G70">
    <cfRule type="expression" dxfId="3441" priority="94">
      <formula>$R70="pas_justification"</formula>
    </cfRule>
  </conditionalFormatting>
  <conditionalFormatting sqref="G73:G74">
    <cfRule type="expression" dxfId="3440" priority="86">
      <formula>$R73="pas_justification"</formula>
    </cfRule>
  </conditionalFormatting>
  <conditionalFormatting sqref="G84:G89">
    <cfRule type="expression" dxfId="3439" priority="46">
      <formula>$Q84="pas_justification_omi"</formula>
    </cfRule>
  </conditionalFormatting>
  <conditionalFormatting sqref="G92">
    <cfRule type="expression" dxfId="3438" priority="45">
      <formula>$Q92="pas_justification_omi"</formula>
    </cfRule>
  </conditionalFormatting>
  <conditionalFormatting sqref="G95:G96">
    <cfRule type="expression" dxfId="3437" priority="44">
      <formula>$Q95="pas_justification_omi"</formula>
    </cfRule>
  </conditionalFormatting>
  <conditionalFormatting sqref="G99">
    <cfRule type="expression" dxfId="3436" priority="43">
      <formula>$Q99="pas_justification_omi"</formula>
    </cfRule>
  </conditionalFormatting>
  <conditionalFormatting sqref="G102:G103">
    <cfRule type="expression" dxfId="3435" priority="42">
      <formula>$Q102="pas_justification_omi"</formula>
    </cfRule>
  </conditionalFormatting>
  <conditionalFormatting sqref="G106:G109">
    <cfRule type="expression" dxfId="3434" priority="41">
      <formula>$Q106="pas_justification_omi"</formula>
    </cfRule>
  </conditionalFormatting>
  <conditionalFormatting sqref="G112">
    <cfRule type="expression" dxfId="3433" priority="40">
      <formula>$Q112="pas_justification_omi"</formula>
    </cfRule>
  </conditionalFormatting>
  <conditionalFormatting sqref="G115">
    <cfRule type="expression" dxfId="3432" priority="39">
      <formula>$Q115="pas_justification_omi"</formula>
    </cfRule>
  </conditionalFormatting>
  <conditionalFormatting sqref="G118:G120">
    <cfRule type="expression" dxfId="3431" priority="38">
      <formula>$Q118="pas_justification_omi"</formula>
    </cfRule>
  </conditionalFormatting>
  <conditionalFormatting sqref="H13:H18">
    <cfRule type="expression" dxfId="3430" priority="173">
      <formula>$Q13="pas_modification"</formula>
    </cfRule>
  </conditionalFormatting>
  <conditionalFormatting sqref="H13:H40 H42:H61">
    <cfRule type="cellIs" dxfId="3429" priority="84" operator="equal">
      <formula>"Refusée"</formula>
    </cfRule>
  </conditionalFormatting>
  <conditionalFormatting sqref="H13:H40 H42:H74">
    <cfRule type="cellIs" dxfId="3428" priority="85" operator="equal">
      <formula>"Acceptée"</formula>
    </cfRule>
    <cfRule type="cellIs" dxfId="3427" priority="83" operator="equal">
      <formula>"NSP"</formula>
    </cfRule>
  </conditionalFormatting>
  <conditionalFormatting sqref="H21:H26">
    <cfRule type="expression" dxfId="3426" priority="169">
      <formula>$Q21="pas_modification"</formula>
    </cfRule>
  </conditionalFormatting>
  <conditionalFormatting sqref="H29:H35">
    <cfRule type="expression" dxfId="3425" priority="161">
      <formula>$Q29="pas_modification"</formula>
    </cfRule>
  </conditionalFormatting>
  <conditionalFormatting sqref="H38:H40">
    <cfRule type="expression" dxfId="3424" priority="152">
      <formula>$Q38="pas_modification"</formula>
    </cfRule>
  </conditionalFormatting>
  <conditionalFormatting sqref="H43:H44">
    <cfRule type="expression" dxfId="3423" priority="145">
      <formula>$Q43="pas_modification"</formula>
    </cfRule>
  </conditionalFormatting>
  <conditionalFormatting sqref="H47:H49">
    <cfRule type="expression" dxfId="3422" priority="137">
      <formula>$Q47="pas_modification"</formula>
    </cfRule>
  </conditionalFormatting>
  <conditionalFormatting sqref="H52:H53">
    <cfRule type="expression" dxfId="3421" priority="129">
      <formula>$Q52="pas_modification"</formula>
    </cfRule>
  </conditionalFormatting>
  <conditionalFormatting sqref="H56:H57">
    <cfRule type="expression" dxfId="3420" priority="121">
      <formula>$Q56="pas_modification"</formula>
    </cfRule>
  </conditionalFormatting>
  <conditionalFormatting sqref="H60:H61">
    <cfRule type="expression" dxfId="3419" priority="113">
      <formula>$Q60="pas_modification"</formula>
    </cfRule>
  </conditionalFormatting>
  <conditionalFormatting sqref="H65:H67">
    <cfRule type="expression" dxfId="3418" priority="105">
      <formula>$Q65="pas_modification"</formula>
    </cfRule>
  </conditionalFormatting>
  <conditionalFormatting sqref="H70">
    <cfRule type="expression" dxfId="3417" priority="97">
      <formula>$Q70="pas_modification"</formula>
    </cfRule>
  </conditionalFormatting>
  <conditionalFormatting sqref="H73:H74">
    <cfRule type="expression" dxfId="3416" priority="89">
      <formula>$Q73="pas_modification"</formula>
    </cfRule>
  </conditionalFormatting>
  <conditionalFormatting sqref="H84:H89">
    <cfRule type="cellIs" dxfId="3415" priority="30" operator="equal">
      <formula>"Refusée"</formula>
    </cfRule>
    <cfRule type="cellIs" dxfId="3414" priority="31" operator="equal">
      <formula>"Acceptée"</formula>
    </cfRule>
  </conditionalFormatting>
  <conditionalFormatting sqref="H92">
    <cfRule type="cellIs" dxfId="3413" priority="34" operator="equal">
      <formula>"Refusée"</formula>
    </cfRule>
    <cfRule type="cellIs" dxfId="3412" priority="35" operator="equal">
      <formula>"Acceptée"</formula>
    </cfRule>
  </conditionalFormatting>
  <conditionalFormatting sqref="H95:H96">
    <cfRule type="cellIs" dxfId="3411" priority="26" operator="equal">
      <formula>"Refusée"</formula>
    </cfRule>
    <cfRule type="cellIs" dxfId="3410" priority="27" operator="equal">
      <formula>"Acceptée"</formula>
    </cfRule>
  </conditionalFormatting>
  <conditionalFormatting sqref="H99">
    <cfRule type="cellIs" dxfId="3409" priority="22" operator="equal">
      <formula>"Refusée"</formula>
    </cfRule>
    <cfRule type="cellIs" dxfId="3408" priority="23" operator="equal">
      <formula>"Acceptée"</formula>
    </cfRule>
  </conditionalFormatting>
  <conditionalFormatting sqref="H102:H103">
    <cfRule type="cellIs" dxfId="3407" priority="18" operator="equal">
      <formula>"Refusée"</formula>
    </cfRule>
    <cfRule type="cellIs" dxfId="3406" priority="19" operator="equal">
      <formula>"Acceptée"</formula>
    </cfRule>
  </conditionalFormatting>
  <conditionalFormatting sqref="H106:H109">
    <cfRule type="cellIs" dxfId="3405" priority="14" operator="equal">
      <formula>"Refusée"</formula>
    </cfRule>
    <cfRule type="cellIs" dxfId="3404" priority="15" operator="equal">
      <formula>"Acceptée"</formula>
    </cfRule>
  </conditionalFormatting>
  <conditionalFormatting sqref="H112">
    <cfRule type="cellIs" dxfId="3403" priority="11" operator="equal">
      <formula>"Acceptée"</formula>
    </cfRule>
    <cfRule type="cellIs" dxfId="3402" priority="10" operator="equal">
      <formula>"Refusée"</formula>
    </cfRule>
  </conditionalFormatting>
  <conditionalFormatting sqref="H115">
    <cfRule type="cellIs" dxfId="3401" priority="7" operator="equal">
      <formula>"Acceptée"</formula>
    </cfRule>
    <cfRule type="cellIs" dxfId="3400" priority="6" operator="equal">
      <formula>"Refusée"</formula>
    </cfRule>
  </conditionalFormatting>
  <conditionalFormatting sqref="H118:H120">
    <cfRule type="cellIs" dxfId="3399" priority="3" operator="equal">
      <formula>"Acceptée"</formula>
    </cfRule>
    <cfRule type="cellIs" dxfId="3398" priority="2" operator="equal">
      <formula>"Refusée"</formula>
    </cfRule>
  </conditionalFormatting>
  <conditionalFormatting sqref="H84:I89">
    <cfRule type="expression" dxfId="3397" priority="33">
      <formula>$R84="pas_proposition_omi"</formula>
    </cfRule>
  </conditionalFormatting>
  <conditionalFormatting sqref="H92:I92">
    <cfRule type="expression" dxfId="3396" priority="37">
      <formula>$R92="pas_proposition_omi"</formula>
    </cfRule>
  </conditionalFormatting>
  <conditionalFormatting sqref="H95:I96">
    <cfRule type="expression" dxfId="3395" priority="29">
      <formula>$R95="pas_proposition_omi"</formula>
    </cfRule>
  </conditionalFormatting>
  <conditionalFormatting sqref="H99:I99">
    <cfRule type="expression" dxfId="3394" priority="25">
      <formula>$R99="pas_proposition_omi"</formula>
    </cfRule>
  </conditionalFormatting>
  <conditionalFormatting sqref="H102:I103">
    <cfRule type="expression" dxfId="3393" priority="21">
      <formula>$R102="pas_proposition_omi"</formula>
    </cfRule>
  </conditionalFormatting>
  <conditionalFormatting sqref="H106:I109">
    <cfRule type="expression" dxfId="3392" priority="17">
      <formula>$R106="pas_proposition_omi"</formula>
    </cfRule>
  </conditionalFormatting>
  <conditionalFormatting sqref="H112:I112">
    <cfRule type="expression" dxfId="3391" priority="13">
      <formula>$R112="pas_proposition_omi"</formula>
    </cfRule>
  </conditionalFormatting>
  <conditionalFormatting sqref="H115:I115">
    <cfRule type="expression" dxfId="3390" priority="9">
      <formula>$R115="pas_proposition_omi"</formula>
    </cfRule>
  </conditionalFormatting>
  <conditionalFormatting sqref="H118:I120">
    <cfRule type="expression" dxfId="3389"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C700F1CE-7D40-4705-AD64-63455A7B9B1F}">
      <formula1>64</formula1>
      <formula2>150</formula2>
    </dataValidation>
    <dataValidation type="list" allowBlank="1" showInputMessage="1" showErrorMessage="1" sqref="D13" xr:uid="{D5A563E8-292D-4D1B-BF83-47EFC584E533}">
      <formula1>INDIRECT($P$13)</formula1>
    </dataValidation>
    <dataValidation type="list" allowBlank="1" showInputMessage="1" showErrorMessage="1" sqref="E13" xr:uid="{1DB5C3E1-6795-464C-A760-BEFB5E0399B3}">
      <formula1>INDIRECT($Q$13)</formula1>
    </dataValidation>
    <dataValidation type="list" allowBlank="1" showInputMessage="1" showErrorMessage="1" sqref="G13" xr:uid="{8CC30E66-8E5F-40AE-AF22-EA46B382DDBC}">
      <formula1>INDIRECT($R$13)</formula1>
    </dataValidation>
    <dataValidation type="list" allowBlank="1" showInputMessage="1" showErrorMessage="1" sqref="H13" xr:uid="{D578422F-7339-4D8D-9CBA-61D8FD1C500A}">
      <formula1>INDIRECT($S$13)</formula1>
    </dataValidation>
    <dataValidation type="whole" allowBlank="1" showInputMessage="1" showErrorMessage="1" errorTitle="Chiffre uniquement" error="Saisir une valeur en chiffre/nombre (pas de texte)" sqref="G4 G6" xr:uid="{BB6B00D4-6A0D-4029-B29D-58A678744D9F}">
      <formula1>0</formula1>
      <formula2>100</formula2>
    </dataValidation>
    <dataValidation type="textLength" allowBlank="1" showInputMessage="1" showErrorMessage="1" sqref="G5" xr:uid="{ED1578DD-19E8-4546-BE4A-5302C48B3460}">
      <formula1>0</formula1>
      <formula2>0</formula2>
    </dataValidation>
    <dataValidation type="list" allowBlank="1" showInputMessage="1" showErrorMessage="1" sqref="D21" xr:uid="{774F2059-AAFD-44CC-9BB8-8A2F4E83FEA3}">
      <formula1>INDIRECT($P$21)</formula1>
    </dataValidation>
    <dataValidation type="list" allowBlank="1" showInputMessage="1" showErrorMessage="1" sqref="E21" xr:uid="{89538049-10C7-4884-AAED-644BECB2DC01}">
      <formula1>INDIRECT($Q$21)</formula1>
    </dataValidation>
    <dataValidation type="list" allowBlank="1" showInputMessage="1" showErrorMessage="1" sqref="G21" xr:uid="{8F8B7963-0366-4B60-97E9-7291C52277CA}">
      <formula1>INDIRECT($R$21)</formula1>
    </dataValidation>
    <dataValidation type="list" allowBlank="1" showInputMessage="1" showErrorMessage="1" sqref="H21" xr:uid="{EC36FEF0-1A39-4450-A848-2A0D53C00880}">
      <formula1>INDIRECT($S$21)</formula1>
    </dataValidation>
    <dataValidation type="list" allowBlank="1" showInputMessage="1" showErrorMessage="1" sqref="D22" xr:uid="{2ACFF6CD-520B-4928-949C-F4CE9AF9A511}">
      <formula1>INDIRECT($P$22)</formula1>
    </dataValidation>
    <dataValidation type="list" allowBlank="1" showInputMessage="1" showErrorMessage="1" sqref="E22" xr:uid="{F848D865-0D37-4D04-B073-17E712BD422B}">
      <formula1>INDIRECT($Q$22)</formula1>
    </dataValidation>
    <dataValidation type="list" allowBlank="1" showInputMessage="1" showErrorMessage="1" sqref="G22" xr:uid="{053C2A2D-A20E-4157-9469-884B2399EE79}">
      <formula1>INDIRECT($R$22)</formula1>
    </dataValidation>
    <dataValidation type="list" allowBlank="1" showInputMessage="1" showErrorMessage="1" sqref="H22" xr:uid="{A46B8261-D076-4FA0-B4F6-FD6ACB3305D1}">
      <formula1>INDIRECT($S$22)</formula1>
    </dataValidation>
    <dataValidation type="list" allowBlank="1" showInputMessage="1" showErrorMessage="1" sqref="D23" xr:uid="{8B8B4CC3-D3DB-41AF-B9EA-0D259620C53C}">
      <formula1>INDIRECT($P$23)</formula1>
    </dataValidation>
    <dataValidation type="list" allowBlank="1" showInputMessage="1" showErrorMessage="1" sqref="E23" xr:uid="{F447E6EA-966B-481F-BE48-6993833DA6B1}">
      <formula1>INDIRECT($Q$23)</formula1>
    </dataValidation>
    <dataValidation type="list" allowBlank="1" showInputMessage="1" showErrorMessage="1" sqref="G23" xr:uid="{1132B2AA-0365-49F9-BED1-1C3E719629F9}">
      <formula1>INDIRECT($R$23)</formula1>
    </dataValidation>
    <dataValidation type="list" allowBlank="1" showInputMessage="1" showErrorMessage="1" sqref="H23" xr:uid="{2639278E-ACEC-496B-A87B-CE7D765ECD47}">
      <formula1>INDIRECT($S$23)</formula1>
    </dataValidation>
    <dataValidation type="list" allowBlank="1" showInputMessage="1" showErrorMessage="1" sqref="D24" xr:uid="{8177D82D-1905-4773-BD2C-069AD3466FB8}">
      <formula1>INDIRECT($P$24)</formula1>
    </dataValidation>
    <dataValidation type="list" allowBlank="1" showInputMessage="1" showErrorMessage="1" sqref="E24" xr:uid="{1B98B3A5-22D8-4E83-9A67-1E837F5A174F}">
      <formula1>INDIRECT($Q$24)</formula1>
    </dataValidation>
    <dataValidation type="list" allowBlank="1" showInputMessage="1" showErrorMessage="1" sqref="G24" xr:uid="{2FE80B52-AC8D-4ECD-96DC-A69E095D45EB}">
      <formula1>INDIRECT($R$24)</formula1>
    </dataValidation>
    <dataValidation type="list" allowBlank="1" showInputMessage="1" showErrorMessage="1" sqref="H24" xr:uid="{B7C0AA04-69A0-4D0A-B7B8-6A45BCDC803F}">
      <formula1>INDIRECT($S$24)</formula1>
    </dataValidation>
    <dataValidation type="list" allowBlank="1" showInputMessage="1" showErrorMessage="1" sqref="D25" xr:uid="{5CDC0E0C-F8B1-4111-B0E0-F3FB1D936524}">
      <formula1>INDIRECT($P$25)</formula1>
    </dataValidation>
    <dataValidation type="list" allowBlank="1" showInputMessage="1" showErrorMessage="1" sqref="E25" xr:uid="{2FCAC755-7D76-41C1-A148-7C904E50F24B}">
      <formula1>INDIRECT($Q$25)</formula1>
    </dataValidation>
    <dataValidation type="list" allowBlank="1" showInputMessage="1" showErrorMessage="1" sqref="G25" xr:uid="{D58CAC8C-C2C5-4345-A519-4B35F90E6AAE}">
      <formula1>INDIRECT($R$25)</formula1>
    </dataValidation>
    <dataValidation type="list" allowBlank="1" showInputMessage="1" showErrorMessage="1" sqref="H25" xr:uid="{615F88D3-36CF-4F42-9D2B-EC8437A7A64D}">
      <formula1>INDIRECT($S$25)</formula1>
    </dataValidation>
    <dataValidation type="list" allowBlank="1" showInputMessage="1" showErrorMessage="1" sqref="D26" xr:uid="{2EBC0273-0EE7-4E96-98F1-618F7995C73F}">
      <formula1>INDIRECT($P$26)</formula1>
    </dataValidation>
    <dataValidation type="list" allowBlank="1" showInputMessage="1" showErrorMessage="1" sqref="E26" xr:uid="{06DC34B3-1960-4333-A8DE-9C3731CF1EA7}">
      <formula1>INDIRECT($Q$26)</formula1>
    </dataValidation>
    <dataValidation type="list" allowBlank="1" showInputMessage="1" showErrorMessage="1" sqref="G26" xr:uid="{34199186-0AA6-4963-832C-54B6B91A2CAA}">
      <formula1>INDIRECT($R$26)</formula1>
    </dataValidation>
    <dataValidation type="list" allowBlank="1" showInputMessage="1" showErrorMessage="1" sqref="H26" xr:uid="{0D0E5BC0-D001-48FD-9D12-F3281BB86656}">
      <formula1>INDIRECT($S$26)</formula1>
    </dataValidation>
    <dataValidation type="list" allowBlank="1" showInputMessage="1" showErrorMessage="1" sqref="D29" xr:uid="{883A6248-7C14-4F33-BF11-68BA338791A0}">
      <formula1>INDIRECT($P$29)</formula1>
    </dataValidation>
    <dataValidation type="list" allowBlank="1" showInputMessage="1" showErrorMessage="1" sqref="E29" xr:uid="{A5CC4258-FEF0-4B5E-B70B-F12F99E3B920}">
      <formula1>INDIRECT($Q$29)</formula1>
    </dataValidation>
    <dataValidation type="list" allowBlank="1" showInputMessage="1" showErrorMessage="1" sqref="G29" xr:uid="{A074715B-3914-451F-8CFE-E4061317817B}">
      <formula1>INDIRECT($R$29)</formula1>
    </dataValidation>
    <dataValidation type="list" allowBlank="1" showInputMessage="1" showErrorMessage="1" sqref="H29" xr:uid="{00AB2BF1-AC0D-465F-9259-95FD584860B8}">
      <formula1>INDIRECT($S$29)</formula1>
    </dataValidation>
    <dataValidation type="list" allowBlank="1" showInputMessage="1" showErrorMessage="1" sqref="D30" xr:uid="{AF7BB08D-5DAC-40C6-86A0-A9E37B8824B7}">
      <formula1>INDIRECT($P$30)</formula1>
    </dataValidation>
    <dataValidation type="list" allowBlank="1" showInputMessage="1" showErrorMessage="1" sqref="E30" xr:uid="{0291F1DD-6671-40F0-909B-09CA9E8D3E22}">
      <formula1>INDIRECT($Q$30)</formula1>
    </dataValidation>
    <dataValidation type="list" allowBlank="1" showInputMessage="1" showErrorMessage="1" sqref="G30" xr:uid="{ADE8CF87-A0A2-43EE-9E11-D4935D7BDF33}">
      <formula1>INDIRECT($R$30)</formula1>
    </dataValidation>
    <dataValidation type="list" allowBlank="1" showInputMessage="1" showErrorMessage="1" sqref="H30" xr:uid="{EA2A3041-B53F-4C42-8503-F30B36DE5F43}">
      <formula1>INDIRECT($S$30)</formula1>
    </dataValidation>
    <dataValidation type="list" allowBlank="1" showInputMessage="1" showErrorMessage="1" sqref="D31" xr:uid="{C603087F-6C39-4817-B108-12DE8C620B32}">
      <formula1>INDIRECT($P$31)</formula1>
    </dataValidation>
    <dataValidation type="list" allowBlank="1" showInputMessage="1" showErrorMessage="1" sqref="E31" xr:uid="{7B5C2B1F-7BA5-4790-97D8-5F867E803EF9}">
      <formula1>INDIRECT($Q$31)</formula1>
    </dataValidation>
    <dataValidation type="list" allowBlank="1" showInputMessage="1" showErrorMessage="1" sqref="G31" xr:uid="{5ADF0472-8A6C-4726-9F95-F14D71176474}">
      <formula1>INDIRECT($R$31)</formula1>
    </dataValidation>
    <dataValidation type="list" allowBlank="1" showInputMessage="1" showErrorMessage="1" sqref="H31" xr:uid="{9DD00AF1-3AC5-4984-8F49-787075221098}">
      <formula1>INDIRECT($S$31)</formula1>
    </dataValidation>
    <dataValidation type="list" allowBlank="1" showInputMessage="1" showErrorMessage="1" sqref="D32" xr:uid="{BED8AAA2-2E9D-4A77-A421-D00F10A0BE4A}">
      <formula1>INDIRECT($P$32)</formula1>
    </dataValidation>
    <dataValidation type="list" allowBlank="1" showInputMessage="1" showErrorMessage="1" sqref="E32" xr:uid="{879BCC5C-8A8B-42CD-B7AB-9FFA8D1E9F7D}">
      <formula1>INDIRECT($Q$32)</formula1>
    </dataValidation>
    <dataValidation type="list" allowBlank="1" showInputMessage="1" showErrorMessage="1" sqref="G32" xr:uid="{975BE8E4-B712-4E1F-B74F-116828899927}">
      <formula1>INDIRECT($R$32)</formula1>
    </dataValidation>
    <dataValidation type="list" allowBlank="1" showInputMessage="1" showErrorMessage="1" sqref="H32" xr:uid="{348FEA23-4AAD-4D30-BFD0-9226310B6529}">
      <formula1>INDIRECT($S$32)</formula1>
    </dataValidation>
    <dataValidation type="list" allowBlank="1" showInputMessage="1" showErrorMessage="1" sqref="D33" xr:uid="{21716FB6-6BF1-46D9-8C0F-89D022ABD1FE}">
      <formula1>INDIRECT($P$33)</formula1>
    </dataValidation>
    <dataValidation type="list" allowBlank="1" showInputMessage="1" showErrorMessage="1" sqref="E33" xr:uid="{BF03C464-EBE0-49B9-A9B5-158A924962E7}">
      <formula1>INDIRECT($Q$33)</formula1>
    </dataValidation>
    <dataValidation type="list" allowBlank="1" showInputMessage="1" showErrorMessage="1" sqref="G33" xr:uid="{59A90046-0ECF-4986-AFFD-B3F88E7F09BC}">
      <formula1>INDIRECT($R$33)</formula1>
    </dataValidation>
    <dataValidation type="list" allowBlank="1" showInputMessage="1" showErrorMessage="1" sqref="H33" xr:uid="{B8BFB695-DFF7-4CAB-A0C1-F94D3786F66E}">
      <formula1>INDIRECT($S$33)</formula1>
    </dataValidation>
    <dataValidation type="list" allowBlank="1" showInputMessage="1" showErrorMessage="1" sqref="D34" xr:uid="{D690EDFB-BFBF-4D67-B632-7CE131C585DD}">
      <formula1>INDIRECT($P$34)</formula1>
    </dataValidation>
    <dataValidation type="list" allowBlank="1" showInputMessage="1" showErrorMessage="1" sqref="E34" xr:uid="{E315A6A2-6E21-4D19-AB04-B0517FC9CDF5}">
      <formula1>INDIRECT($Q$34)</formula1>
    </dataValidation>
    <dataValidation type="list" allowBlank="1" showInputMessage="1" showErrorMessage="1" sqref="G34" xr:uid="{4CDA5238-2D4E-480F-B65B-680863EE613C}">
      <formula1>INDIRECT($R$34)</formula1>
    </dataValidation>
    <dataValidation type="list" allowBlank="1" showInputMessage="1" showErrorMessage="1" sqref="H34" xr:uid="{27BDBC9D-3DCE-48CC-85A6-14AE012DDE2F}">
      <formula1>INDIRECT($S$34)</formula1>
    </dataValidation>
    <dataValidation type="list" allowBlank="1" showInputMessage="1" showErrorMessage="1" sqref="D35" xr:uid="{0CA2EB32-4C6D-447A-B4BF-189BD6C1D87F}">
      <formula1>INDIRECT($P$35)</formula1>
    </dataValidation>
    <dataValidation type="list" allowBlank="1" showInputMessage="1" showErrorMessage="1" sqref="E35" xr:uid="{D7EED465-1EC5-417A-BE33-BE35C8D5C737}">
      <formula1>INDIRECT($Q$35)</formula1>
    </dataValidation>
    <dataValidation type="list" allowBlank="1" showInputMessage="1" showErrorMessage="1" sqref="G35" xr:uid="{DF215DDD-ED1E-4776-BBBE-73FE92AE69C6}">
      <formula1>INDIRECT($R$35)</formula1>
    </dataValidation>
    <dataValidation type="list" allowBlank="1" showInputMessage="1" showErrorMessage="1" sqref="H35" xr:uid="{C95E47E8-51A6-4FCB-8DF1-8E0E5C0DD6E4}">
      <formula1>INDIRECT($S$35)</formula1>
    </dataValidation>
    <dataValidation type="list" allowBlank="1" showInputMessage="1" showErrorMessage="1" sqref="D38" xr:uid="{6D6C58E9-5EAA-4767-8A61-96E45DB6622C}">
      <formula1>INDIRECT($P$38)</formula1>
    </dataValidation>
    <dataValidation type="list" allowBlank="1" showInputMessage="1" showErrorMessage="1" sqref="E38" xr:uid="{3C6BEBDA-013E-4C3D-B11E-D6033BF00E8F}">
      <formula1>INDIRECT($Q$38)</formula1>
    </dataValidation>
    <dataValidation type="list" allowBlank="1" showInputMessage="1" showErrorMessage="1" sqref="G38" xr:uid="{B5865AC2-D287-4082-9854-D1A8BD96F86C}">
      <formula1>INDIRECT($R$38)</formula1>
    </dataValidation>
    <dataValidation type="list" allowBlank="1" showInputMessage="1" showErrorMessage="1" sqref="H38" xr:uid="{CFE00C92-1510-4021-9548-F657C9288F6E}">
      <formula1>INDIRECT($S$38)</formula1>
    </dataValidation>
    <dataValidation type="list" allowBlank="1" showInputMessage="1" showErrorMessage="1" sqref="D39" xr:uid="{E9FE81F2-6784-487A-BA78-0A0E4DE12AD9}">
      <formula1>INDIRECT($P$39)</formula1>
    </dataValidation>
    <dataValidation type="list" allowBlank="1" showInputMessage="1" showErrorMessage="1" sqref="E39" xr:uid="{F50E76EB-A492-41D2-950F-8ABD0B0B6F88}">
      <formula1>INDIRECT($Q$39)</formula1>
    </dataValidation>
    <dataValidation type="list" allowBlank="1" showInputMessage="1" showErrorMessage="1" sqref="G39" xr:uid="{37FAB871-4283-49D7-8A87-736FC7C3CF60}">
      <formula1>INDIRECT($R$39)</formula1>
    </dataValidation>
    <dataValidation type="list" allowBlank="1" showInputMessage="1" showErrorMessage="1" sqref="H39" xr:uid="{389C93BE-A070-417A-BF5A-D8A54EE2B7AD}">
      <formula1>INDIRECT($S$39)</formula1>
    </dataValidation>
    <dataValidation type="list" allowBlank="1" showInputMessage="1" showErrorMessage="1" sqref="D40" xr:uid="{5589CB37-80D5-4823-ADB8-1D0C8A516FEA}">
      <formula1>INDIRECT($P$40)</formula1>
    </dataValidation>
    <dataValidation type="list" allowBlank="1" showInputMessage="1" showErrorMessage="1" sqref="E40" xr:uid="{1CFD1404-E6C1-4281-AB78-8B2A27DC53BC}">
      <formula1>INDIRECT($Q$40)</formula1>
    </dataValidation>
    <dataValidation type="list" allowBlank="1" showInputMessage="1" showErrorMessage="1" sqref="G40" xr:uid="{84B43189-3E91-49FC-8DEF-4A3ECA36F240}">
      <formula1>INDIRECT($R$40)</formula1>
    </dataValidation>
    <dataValidation type="list" allowBlank="1" showInputMessage="1" showErrorMessage="1" sqref="H40" xr:uid="{56E07E73-54DB-4BD5-BE3B-F2FCD92A74C6}">
      <formula1>INDIRECT($S$40)</formula1>
    </dataValidation>
    <dataValidation type="list" allowBlank="1" showInputMessage="1" showErrorMessage="1" sqref="D43" xr:uid="{B5EFCBE4-2CA2-44F4-9913-1CE5BBBA073F}">
      <formula1>INDIRECT($P$43)</formula1>
    </dataValidation>
    <dataValidation type="list" allowBlank="1" showInputMessage="1" showErrorMessage="1" sqref="E43" xr:uid="{AE0F0312-67AA-4DBC-83E9-2E3BCA215DB2}">
      <formula1>INDIRECT($Q$43)</formula1>
    </dataValidation>
    <dataValidation type="list" allowBlank="1" showInputMessage="1" showErrorMessage="1" sqref="G43" xr:uid="{67ABCE8E-38E5-4E22-AE9E-810CE2F62E78}">
      <formula1>INDIRECT($R$43)</formula1>
    </dataValidation>
    <dataValidation type="list" allowBlank="1" showInputMessage="1" showErrorMessage="1" sqref="H43" xr:uid="{B2DDF4CE-8081-401F-9BA6-57D1F1612690}">
      <formula1>INDIRECT($S$43)</formula1>
    </dataValidation>
    <dataValidation type="list" allowBlank="1" showInputMessage="1" showErrorMessage="1" sqref="D44" xr:uid="{749613CD-7197-4ABC-833A-B3095D218FC5}">
      <formula1>INDIRECT($P$44)</formula1>
    </dataValidation>
    <dataValidation type="list" allowBlank="1" showInputMessage="1" showErrorMessage="1" sqref="E44" xr:uid="{B3074C7D-1BEA-4486-BC9A-9DFDF5F25661}">
      <formula1>INDIRECT($Q$44)</formula1>
    </dataValidation>
    <dataValidation type="list" allowBlank="1" showInputMessage="1" showErrorMessage="1" sqref="G44" xr:uid="{80ED4CE7-B162-4733-90FE-3F7E8073AEC7}">
      <formula1>INDIRECT($R$44)</formula1>
    </dataValidation>
    <dataValidation type="list" allowBlank="1" showInputMessage="1" showErrorMessage="1" sqref="H44" xr:uid="{184B1996-398E-422E-ADC2-B7D172F98296}">
      <formula1>INDIRECT($S$44)</formula1>
    </dataValidation>
    <dataValidation type="list" allowBlank="1" showInputMessage="1" showErrorMessage="1" sqref="D47" xr:uid="{2B788D98-0FB8-4C68-8766-E278AE37A9CC}">
      <formula1>INDIRECT($P$47)</formula1>
    </dataValidation>
    <dataValidation type="list" allowBlank="1" showInputMessage="1" showErrorMessage="1" sqref="E47" xr:uid="{60367709-ABC4-436D-8AE7-2D0BCB5EA7D1}">
      <formula1>INDIRECT($Q$47)</formula1>
    </dataValidation>
    <dataValidation type="list" allowBlank="1" showInputMessage="1" showErrorMessage="1" sqref="G47" xr:uid="{C7A73281-D3B0-43CA-BFB7-34DBEEE7C740}">
      <formula1>INDIRECT($R$47)</formula1>
    </dataValidation>
    <dataValidation type="list" allowBlank="1" showInputMessage="1" showErrorMessage="1" sqref="H47" xr:uid="{A6E8E802-4272-4568-908B-4415EE11C7BA}">
      <formula1>INDIRECT($S$47)</formula1>
    </dataValidation>
    <dataValidation type="list" allowBlank="1" showInputMessage="1" showErrorMessage="1" sqref="D48" xr:uid="{155FAD79-F987-4A49-A659-C10715DBB13C}">
      <formula1>INDIRECT($P$48)</formula1>
    </dataValidation>
    <dataValidation type="list" allowBlank="1" showInputMessage="1" showErrorMessage="1" sqref="E48" xr:uid="{3DC88000-A1A2-4EF1-8A32-42CD44E9D5EA}">
      <formula1>INDIRECT($Q$48)</formula1>
    </dataValidation>
    <dataValidation type="list" allowBlank="1" showInputMessage="1" showErrorMessage="1" sqref="G48" xr:uid="{C4C9FEEC-36D8-4FEE-B883-F173525E587A}">
      <formula1>INDIRECT($R$48)</formula1>
    </dataValidation>
    <dataValidation type="list" allowBlank="1" showInputMessage="1" showErrorMessage="1" sqref="H48" xr:uid="{A902C070-B15A-4B45-B148-C683E5D81BFF}">
      <formula1>INDIRECT($S$48)</formula1>
    </dataValidation>
    <dataValidation type="list" allowBlank="1" showInputMessage="1" showErrorMessage="1" sqref="D49" xr:uid="{0EFD3335-A9AC-4CBE-8BC3-73CC71DBB696}">
      <formula1>INDIRECT($P$49)</formula1>
    </dataValidation>
    <dataValidation type="list" allowBlank="1" showInputMessage="1" showErrorMessage="1" sqref="E49" xr:uid="{19D6A8AD-D061-43DA-97E9-B2503486436C}">
      <formula1>INDIRECT($Q$49)</formula1>
    </dataValidation>
    <dataValidation type="list" allowBlank="1" showInputMessage="1" showErrorMessage="1" sqref="G49" xr:uid="{5234F94B-BEC0-4FDF-AE0F-5E5C86A065A3}">
      <formula1>INDIRECT($R$49)</formula1>
    </dataValidation>
    <dataValidation type="list" allowBlank="1" showInputMessage="1" showErrorMessage="1" sqref="H49" xr:uid="{7C0E31EC-AF34-422E-98CB-E307B1C00E6C}">
      <formula1>INDIRECT($S$49)</formula1>
    </dataValidation>
    <dataValidation type="list" allowBlank="1" showInputMessage="1" showErrorMessage="1" sqref="D52" xr:uid="{39D41802-DF4C-4DD5-980C-07643127D6B4}">
      <formula1>INDIRECT($P$52)</formula1>
    </dataValidation>
    <dataValidation type="list" allowBlank="1" showInputMessage="1" showErrorMessage="1" sqref="E52" xr:uid="{46D23CAA-0FB8-44F0-B486-DBAEA741434B}">
      <formula1>INDIRECT($Q$52)</formula1>
    </dataValidation>
    <dataValidation type="list" allowBlank="1" showInputMessage="1" showErrorMessage="1" sqref="G52" xr:uid="{0A8B5AB5-0EF8-43D2-A7F8-77435D879309}">
      <formula1>INDIRECT($R$52)</formula1>
    </dataValidation>
    <dataValidation type="list" allowBlank="1" showInputMessage="1" showErrorMessage="1" sqref="H52" xr:uid="{7B69E52B-86E2-4DFF-AB4F-8B9C5C15ED8A}">
      <formula1>INDIRECT($S$52)</formula1>
    </dataValidation>
    <dataValidation type="list" allowBlank="1" showInputMessage="1" showErrorMessage="1" sqref="D53" xr:uid="{66D2A5B0-8AF5-40D3-9238-125D42937D84}">
      <formula1>INDIRECT($P$53)</formula1>
    </dataValidation>
    <dataValidation type="list" allowBlank="1" showInputMessage="1" showErrorMessage="1" sqref="E53" xr:uid="{589C25B1-0C58-45B0-865B-0EA74617CBDF}">
      <formula1>INDIRECT($Q$53)</formula1>
    </dataValidation>
    <dataValidation type="list" allowBlank="1" showInputMessage="1" showErrorMessage="1" sqref="G53" xr:uid="{C73B709B-A0E1-4974-AD6C-66B45CDF4177}">
      <formula1>INDIRECT($R$53)</formula1>
    </dataValidation>
    <dataValidation type="list" allowBlank="1" showInputMessage="1" showErrorMessage="1" sqref="H53" xr:uid="{77965895-46EA-4146-86FE-B6CD0C1E022B}">
      <formula1>INDIRECT($S$53)</formula1>
    </dataValidation>
    <dataValidation type="list" allowBlank="1" showInputMessage="1" showErrorMessage="1" sqref="D56" xr:uid="{A935D407-D062-4326-A769-A2CC22281287}">
      <formula1>INDIRECT($P$56)</formula1>
    </dataValidation>
    <dataValidation type="list" allowBlank="1" showInputMessage="1" showErrorMessage="1" sqref="E56" xr:uid="{23D88B93-6158-4FEC-8E48-1DCC1BEE894C}">
      <formula1>INDIRECT($Q$56)</formula1>
    </dataValidation>
    <dataValidation type="list" allowBlank="1" showInputMessage="1" showErrorMessage="1" sqref="G56" xr:uid="{91A24D1C-8E0F-48A4-9821-5FA52AFCA5C4}">
      <formula1>INDIRECT($R$56)</formula1>
    </dataValidation>
    <dataValidation type="list" allowBlank="1" showInputMessage="1" showErrorMessage="1" sqref="H56" xr:uid="{6E1E33AF-E13D-476D-98D8-3E81BE8B047A}">
      <formula1>INDIRECT($S$56)</formula1>
    </dataValidation>
    <dataValidation type="list" allowBlank="1" showInputMessage="1" showErrorMessage="1" sqref="D57" xr:uid="{D1357B73-AB47-4C05-B2D6-283B5C7EEB71}">
      <formula1>INDIRECT($P$57)</formula1>
    </dataValidation>
    <dataValidation type="list" allowBlank="1" showInputMessage="1" showErrorMessage="1" sqref="E57" xr:uid="{02CBB1A8-21F3-45E0-AC38-845C37C38787}">
      <formula1>INDIRECT($Q$57)</formula1>
    </dataValidation>
    <dataValidation type="list" allowBlank="1" showInputMessage="1" showErrorMessage="1" sqref="G57" xr:uid="{4EA86097-7BA6-419D-B73C-2EB9D6F30377}">
      <formula1>INDIRECT($R$57)</formula1>
    </dataValidation>
    <dataValidation type="list" allowBlank="1" showInputMessage="1" showErrorMessage="1" sqref="H57" xr:uid="{BA2FD31D-1D3F-4427-A5D6-CB3FA41A1CB9}">
      <formula1>INDIRECT($S$57)</formula1>
    </dataValidation>
    <dataValidation type="list" allowBlank="1" showInputMessage="1" showErrorMessage="1" sqref="D60" xr:uid="{F1AF7A53-5990-4316-B5EF-F927B4BA1345}">
      <formula1>INDIRECT($P$60)</formula1>
    </dataValidation>
    <dataValidation type="list" allowBlank="1" showInputMessage="1" showErrorMessage="1" sqref="E60" xr:uid="{8C3D63DA-16DA-4B98-A0FE-764AB86EB3C0}">
      <formula1>INDIRECT($Q$60)</formula1>
    </dataValidation>
    <dataValidation type="list" allowBlank="1" showInputMessage="1" showErrorMessage="1" sqref="G60" xr:uid="{66616002-0740-4BAA-A8FC-8744ACFF73EF}">
      <formula1>INDIRECT($R$60)</formula1>
    </dataValidation>
    <dataValidation type="list" allowBlank="1" showInputMessage="1" showErrorMessage="1" sqref="H60" xr:uid="{AC0D9D33-3529-4E0A-A9F5-F098EE2647FC}">
      <formula1>INDIRECT($S$60)</formula1>
    </dataValidation>
    <dataValidation type="list" allowBlank="1" showInputMessage="1" showErrorMessage="1" sqref="D61" xr:uid="{6492874F-D6F1-4405-BE88-E071664CDEB7}">
      <formula1>INDIRECT($P$61)</formula1>
    </dataValidation>
    <dataValidation type="list" allowBlank="1" showInputMessage="1" showErrorMessage="1" sqref="E61" xr:uid="{2D589F82-DF89-4340-9B96-9AB1946F55FE}">
      <formula1>INDIRECT($Q$61)</formula1>
    </dataValidation>
    <dataValidation type="list" allowBlank="1" showInputMessage="1" showErrorMessage="1" sqref="G61" xr:uid="{72BE7550-6456-4BFF-B5FB-DC30E1067A22}">
      <formula1>INDIRECT($R$61)</formula1>
    </dataValidation>
    <dataValidation type="list" allowBlank="1" showInputMessage="1" showErrorMessage="1" sqref="H61" xr:uid="{E0523406-EFCC-4618-BE10-E5C655FA710A}">
      <formula1>INDIRECT($S$61)</formula1>
    </dataValidation>
    <dataValidation type="list" allowBlank="1" showInputMessage="1" showErrorMessage="1" sqref="D65" xr:uid="{4F1A35DE-97F2-419B-8171-9EED4FFE64A2}">
      <formula1>INDIRECT($P$65)</formula1>
    </dataValidation>
    <dataValidation type="list" allowBlank="1" showInputMessage="1" showErrorMessage="1" sqref="E65" xr:uid="{C29BC92D-FFDF-4146-BEEC-7CF763C7E6BF}">
      <formula1>INDIRECT($Q$65)</formula1>
    </dataValidation>
    <dataValidation type="list" allowBlank="1" showInputMessage="1" showErrorMessage="1" sqref="G65" xr:uid="{B8215A15-B616-42F8-B026-A00FBED94ACF}">
      <formula1>INDIRECT($R$65)</formula1>
    </dataValidation>
    <dataValidation type="list" allowBlank="1" showInputMessage="1" showErrorMessage="1" sqref="H65" xr:uid="{9682E656-06F1-4421-9C2A-BD427146C0C5}">
      <formula1>INDIRECT($S$65)</formula1>
    </dataValidation>
    <dataValidation type="list" allowBlank="1" showInputMessage="1" showErrorMessage="1" sqref="D66" xr:uid="{281D3671-2843-4426-8CF9-FF936E4AD7A3}">
      <formula1>INDIRECT($P$66)</formula1>
    </dataValidation>
    <dataValidation type="list" allowBlank="1" showInputMessage="1" showErrorMessage="1" sqref="E66" xr:uid="{1DA6D23F-93FD-46BE-AD91-24CEA4E984EA}">
      <formula1>INDIRECT($Q$66)</formula1>
    </dataValidation>
    <dataValidation type="list" allowBlank="1" showInputMessage="1" showErrorMessage="1" sqref="G66" xr:uid="{BF3554F5-955E-4A70-B513-74C382521E3F}">
      <formula1>INDIRECT($R$66)</formula1>
    </dataValidation>
    <dataValidation type="list" allowBlank="1" showInputMessage="1" showErrorMessage="1" sqref="H66" xr:uid="{CD7BBFE8-6096-43B1-8D6B-8C85875B578E}">
      <formula1>INDIRECT($S$66)</formula1>
    </dataValidation>
    <dataValidation type="list" allowBlank="1" showInputMessage="1" showErrorMessage="1" sqref="D67" xr:uid="{2D46474C-2FD1-4631-A3C7-605DAF040D0F}">
      <formula1>INDIRECT($P$67)</formula1>
    </dataValidation>
    <dataValidation type="list" allowBlank="1" showInputMessage="1" showErrorMessage="1" sqref="E67" xr:uid="{B91A21ED-9B23-404B-B39F-9E34F77FB8F6}">
      <formula1>INDIRECT($Q$67)</formula1>
    </dataValidation>
    <dataValidation type="list" allowBlank="1" showInputMessage="1" showErrorMessage="1" sqref="G67" xr:uid="{D9C7DD79-9A65-47E1-92DF-B5A7502CB425}">
      <formula1>INDIRECT($R$67)</formula1>
    </dataValidation>
    <dataValidation type="list" allowBlank="1" showInputMessage="1" showErrorMessage="1" sqref="H67" xr:uid="{C17A37D2-BD3F-4C7E-8797-C7E1DCC7341A}">
      <formula1>INDIRECT($S$67)</formula1>
    </dataValidation>
    <dataValidation type="list" allowBlank="1" showInputMessage="1" showErrorMessage="1" sqref="D70" xr:uid="{A82F3753-B3CC-42CA-812E-186A00540696}">
      <formula1>INDIRECT($P$70)</formula1>
    </dataValidation>
    <dataValidation type="list" allowBlank="1" showInputMessage="1" showErrorMessage="1" sqref="E70" xr:uid="{2E8B6FF4-CA6C-48CB-829E-F573E7A099A4}">
      <formula1>INDIRECT($Q$70)</formula1>
    </dataValidation>
    <dataValidation type="list" allowBlank="1" showInputMessage="1" showErrorMessage="1" sqref="G70" xr:uid="{EFFABC20-3483-4D68-8D25-303645D58824}">
      <formula1>INDIRECT($R$70)</formula1>
    </dataValidation>
    <dataValidation type="list" allowBlank="1" showInputMessage="1" showErrorMessage="1" sqref="H70" xr:uid="{9A8EBF3D-0E66-4D0F-9530-C3FA0B20F8E1}">
      <formula1>INDIRECT($S$70)</formula1>
    </dataValidation>
    <dataValidation type="list" allowBlank="1" showInputMessage="1" showErrorMessage="1" sqref="D73" xr:uid="{EC255EC8-A9B2-4F00-B83A-2EC652702BDA}">
      <formula1>INDIRECT($P$73)</formula1>
    </dataValidation>
    <dataValidation type="list" allowBlank="1" showInputMessage="1" showErrorMessage="1" sqref="E73" xr:uid="{DB7FC6EB-F3A9-47C4-A648-5FE9BE3EA58A}">
      <formula1>INDIRECT($Q$73)</formula1>
    </dataValidation>
    <dataValidation type="list" allowBlank="1" showInputMessage="1" showErrorMessage="1" sqref="G73" xr:uid="{FFE6D951-47BA-48C6-AE53-E7A079B6F370}">
      <formula1>INDIRECT($R$73)</formula1>
    </dataValidation>
    <dataValidation type="list" allowBlank="1" showInputMessage="1" showErrorMessage="1" sqref="H73" xr:uid="{FB90B917-7EB2-4660-BE17-1DCAB32C48C3}">
      <formula1>INDIRECT($S$73)</formula1>
    </dataValidation>
    <dataValidation type="list" allowBlank="1" showInputMessage="1" showErrorMessage="1" sqref="D74" xr:uid="{7DE62A1B-BAD1-4555-91C3-2CB0C7249F85}">
      <formula1>INDIRECT($P$74)</formula1>
    </dataValidation>
    <dataValidation type="list" allowBlank="1" showInputMessage="1" showErrorMessage="1" sqref="E74" xr:uid="{F8351669-2903-40DA-A00D-8C51D960835E}">
      <formula1>INDIRECT($Q$74)</formula1>
    </dataValidation>
    <dataValidation type="list" allowBlank="1" showInputMessage="1" showErrorMessage="1" sqref="G74" xr:uid="{39F1A294-8263-49C1-9816-55B201485007}">
      <formula1>INDIRECT($R$74)</formula1>
    </dataValidation>
    <dataValidation type="list" allowBlank="1" showInputMessage="1" showErrorMessage="1" sqref="H74" xr:uid="{4CACFDF4-1181-4A55-8649-10AD2715BBFE}">
      <formula1>INDIRECT($S$74)</formula1>
    </dataValidation>
    <dataValidation type="list" allowBlank="1" showInputMessage="1" showErrorMessage="1" sqref="D14" xr:uid="{51CADC08-B69D-4A2E-8F04-8F5C4D6BDDD7}">
      <formula1>INDIRECT($P$14)</formula1>
    </dataValidation>
    <dataValidation type="list" allowBlank="1" showInputMessage="1" showErrorMessage="1" sqref="E14" xr:uid="{737DEE9E-3A22-42AB-BFF7-70768B87A0F9}">
      <formula1>INDIRECT($Q$14)</formula1>
    </dataValidation>
    <dataValidation type="list" allowBlank="1" showInputMessage="1" showErrorMessage="1" sqref="G14" xr:uid="{B046F723-45CF-4B68-91CE-A2FF2F33D8CB}">
      <formula1>INDIRECT($R$14)</formula1>
    </dataValidation>
    <dataValidation type="list" allowBlank="1" showInputMessage="1" showErrorMessage="1" sqref="H14" xr:uid="{D7AC52BD-06D9-40DA-9AA9-23B043BE5E0C}">
      <formula1>INDIRECT($S$14)</formula1>
    </dataValidation>
    <dataValidation type="list" allowBlank="1" showInputMessage="1" showErrorMessage="1" sqref="D15" xr:uid="{0452449F-DA03-4801-A43E-E1B9B9E1C5F3}">
      <formula1>INDIRECT($P$15)</formula1>
    </dataValidation>
    <dataValidation type="list" allowBlank="1" showInputMessage="1" showErrorMessage="1" sqref="E15" xr:uid="{860A48CD-B3D3-4115-8764-10DCFC7110CE}">
      <formula1>INDIRECT($Q$15)</formula1>
    </dataValidation>
    <dataValidation type="list" allowBlank="1" showInputMessage="1" showErrorMessage="1" sqref="G15" xr:uid="{EC34D660-D04F-4270-B295-40DBC8F08E03}">
      <formula1>INDIRECT($R$15)</formula1>
    </dataValidation>
    <dataValidation type="list" allowBlank="1" showInputMessage="1" showErrorMessage="1" sqref="H15" xr:uid="{4015E3A1-EB40-4A94-858B-D1CDD5C25494}">
      <formula1>INDIRECT($S$15)</formula1>
    </dataValidation>
    <dataValidation type="list" allowBlank="1" showInputMessage="1" showErrorMessage="1" sqref="D16" xr:uid="{B802A0AC-D2F3-4C1C-8D3E-33D4523CA176}">
      <formula1>INDIRECT($P$16)</formula1>
    </dataValidation>
    <dataValidation type="list" allowBlank="1" showInputMessage="1" showErrorMessage="1" sqref="E16" xr:uid="{6F39117F-F27C-42BD-9DBD-485292423F14}">
      <formula1>INDIRECT($Q$16)</formula1>
    </dataValidation>
    <dataValidation type="list" allowBlank="1" showInputMessage="1" showErrorMessage="1" sqref="G16" xr:uid="{EBE0DD4F-17A4-43AD-AD42-331594704BF6}">
      <formula1>INDIRECT($R$16)</formula1>
    </dataValidation>
    <dataValidation type="list" allowBlank="1" showInputMessage="1" showErrorMessage="1" sqref="H16" xr:uid="{E042DAFD-7B9A-4BAC-A0CD-226639DE105E}">
      <formula1>INDIRECT($S$16)</formula1>
    </dataValidation>
    <dataValidation type="list" allowBlank="1" showInputMessage="1" showErrorMessage="1" sqref="D17" xr:uid="{06C06573-19B1-4AC2-ACBC-07A0013D4C04}">
      <formula1>INDIRECT($P$17)</formula1>
    </dataValidation>
    <dataValidation type="list" allowBlank="1" showInputMessage="1" showErrorMessage="1" sqref="E17" xr:uid="{5092A33C-7534-4E19-AB87-A480194DDAD9}">
      <formula1>INDIRECT($Q$17)</formula1>
    </dataValidation>
    <dataValidation type="list" allowBlank="1" showInputMessage="1" showErrorMessage="1" sqref="G17" xr:uid="{FC99F546-5390-47DF-93DF-E15775647A3B}">
      <formula1>INDIRECT($R$17)</formula1>
    </dataValidation>
    <dataValidation type="list" allowBlank="1" showInputMessage="1" showErrorMessage="1" sqref="H17" xr:uid="{FA173990-F730-4281-9D96-654C5F2926F1}">
      <formula1>INDIRECT($S$17)</formula1>
    </dataValidation>
    <dataValidation type="list" allowBlank="1" showInputMessage="1" showErrorMessage="1" sqref="D18" xr:uid="{004B6FD7-8533-44B2-AF29-B69DC3028E3C}">
      <formula1>INDIRECT($P$18)</formula1>
    </dataValidation>
    <dataValidation type="list" allowBlank="1" showInputMessage="1" showErrorMessage="1" sqref="E18" xr:uid="{E2BC5068-DF99-463B-82FA-187CFBFF35A8}">
      <formula1>INDIRECT($Q$18)</formula1>
    </dataValidation>
    <dataValidation type="list" allowBlank="1" showInputMessage="1" showErrorMessage="1" sqref="G18" xr:uid="{EBF46138-AB31-43B8-BE66-6B2EA538EA4A}">
      <formula1>INDIRECT($R$18)</formula1>
    </dataValidation>
    <dataValidation type="list" allowBlank="1" showInputMessage="1" showErrorMessage="1" sqref="H18" xr:uid="{E223AAE6-1030-4D46-B553-901B8D5DA2EB}">
      <formula1>INDIRECT($S$18)</formula1>
    </dataValidation>
    <dataValidation type="list" allowBlank="1" showInputMessage="1" sqref="E110:H110 E116:H116 E113:H114" xr:uid="{F422FF50-C64E-48D0-B663-9F4F37E62244}">
      <formula1>$D$195</formula1>
    </dataValidation>
    <dataValidation type="list" allowBlank="1" showInputMessage="1" showErrorMessage="1" sqref="D116 D110 D113:D114" xr:uid="{12E6CBE6-6B04-4028-B8BA-E6E9C00855F0}">
      <formula1>$D$192:$D$195</formula1>
    </dataValidation>
    <dataValidation type="list" allowBlank="1" showInputMessage="1" showErrorMessage="1" sqref="G84:G89 G115 G92 G95:G96 G99 G102:G103 G106:G109 G112 G118:G120" xr:uid="{14A715A2-BDD8-4E66-BFFD-63958E705BE4}">
      <formula1>INDIRECT($Q84)</formula1>
    </dataValidation>
    <dataValidation type="list" allowBlank="1" showInputMessage="1" showErrorMessage="1" sqref="H92 H115 H84:H89 H95:H96 H99 H102:H103 H106:H109 H112 H118:H120" xr:uid="{F4BFC994-A812-479E-B8C4-17303D00A080}">
      <formula1>INDIRECT($R84)</formula1>
    </dataValidation>
    <dataValidation type="list" allowBlank="1" showInputMessage="1" showErrorMessage="1" sqref="E84:E89 E92 E95:E96 E99 E102:E103 E118:E120 E112 E115 E106:E109" xr:uid="{171B2E9B-B987-40BE-9B7B-16469298B8BB}">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188E47DF-824A-4EB0-A4FF-D1264BACDB66}">
          <x14:formula1>
            <xm:f>'Menu déroulant'!$F$2:$F$5</xm:f>
          </x14:formula1>
          <xm:sqref>C60:C61 C56:C57 C43:C44 C21:C26 C29:C35 C47:C49 C52:C53 C65:C67 C70 C38:C40 C13:C18 C73:C74</xm:sqref>
        </x14:dataValidation>
        <x14:dataValidation type="list" allowBlank="1" showInputMessage="1" showErrorMessage="1" xr:uid="{814CAE09-66B5-418F-A301-C4C1466CCE4C}">
          <x14:formula1>
            <xm:f>'Menu déroulant'!$D$2:$D$3</xm:f>
          </x14:formula1>
          <xm:sqref>C6</xm:sqref>
        </x14:dataValidation>
        <x14:dataValidation type="list" allowBlank="1" showInputMessage="1" showErrorMessage="1" xr:uid="{26CDB6D6-2690-4A9C-B627-08F5B7E2959E}">
          <x14:formula1>
            <xm:f>'Menu déroulant'!$E$2:$E$11</xm:f>
          </x14:formula1>
          <xm:sqref>C4</xm:sqref>
        </x14:dataValidation>
        <x14:dataValidation type="list" allowBlank="1" showInputMessage="1" showErrorMessage="1" xr:uid="{5F73EF17-575A-4358-AD6C-60D4EC243644}">
          <x14:formula1>
            <xm:f>'Menu conditionnel'!$A$14:$A$17</xm:f>
          </x14:formula1>
          <xm:sqref>D84:D89 D92 D95:D96 D99 D102:D103 D106:D109 D112 D115 D118:D120</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68F6C-C70A-466A-B704-FDBC8705DCED}">
  <sheetPr>
    <tabColor rgb="FF89EFDE"/>
    <pageSetUpPr fitToPage="1"/>
  </sheetPr>
  <dimension ref="A1:Y696"/>
  <sheetViews>
    <sheetView zoomScale="60" zoomScaleNormal="60" zoomScaleSheetLayoutView="70" zoomScalePageLayoutView="70" workbookViewId="0">
      <selection activeCell="J5" sqref="J5"/>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1082</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N°29</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2zMAwWAWoeAD7q0+HQtSi4Fdsb3pkNjLF+RnjAPO3+piDTreQobKB7S0/kuot44GablhlwkXuBlW9he7oQLEcQ==" saltValue="/j6q1qaYT/Pnf6NJew5MW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388" priority="176" operator="equal">
      <formula>"NON"</formula>
    </cfRule>
    <cfRule type="cellIs" dxfId="3387" priority="177" operator="equal">
      <formula>"OUI"</formula>
    </cfRule>
    <cfRule type="cellIs" dxfId="3386" priority="174" operator="equal">
      <formula>"Non concerné"</formula>
    </cfRule>
    <cfRule type="cellIs" dxfId="3385" priority="175" operator="equal">
      <formula>"Ne sait pas"</formula>
    </cfRule>
  </conditionalFormatting>
  <conditionalFormatting sqref="C29:C35">
    <cfRule type="cellIs" dxfId="3384" priority="165" operator="equal">
      <formula>"OUI"</formula>
    </cfRule>
    <cfRule type="cellIs" dxfId="3383" priority="164" operator="equal">
      <formula>"NON"</formula>
    </cfRule>
    <cfRule type="cellIs" dxfId="3382" priority="163" operator="equal">
      <formula>"Ne sait pas"</formula>
    </cfRule>
    <cfRule type="cellIs" dxfId="3381" priority="162" operator="equal">
      <formula>"Non concerné"</formula>
    </cfRule>
  </conditionalFormatting>
  <conditionalFormatting sqref="C38:C40">
    <cfRule type="cellIs" dxfId="3380" priority="156" operator="equal">
      <formula>"OUI"</formula>
    </cfRule>
    <cfRule type="cellIs" dxfId="3379" priority="154" operator="equal">
      <formula>"Ne sait pas"</formula>
    </cfRule>
    <cfRule type="cellIs" dxfId="3378" priority="153" operator="equal">
      <formula>"Non concerné"</formula>
    </cfRule>
    <cfRule type="cellIs" dxfId="3377" priority="155" operator="equal">
      <formula>"NON"</formula>
    </cfRule>
  </conditionalFormatting>
  <conditionalFormatting sqref="C43:C44">
    <cfRule type="cellIs" dxfId="3376" priority="149" operator="equal">
      <formula>"OUI"</formula>
    </cfRule>
    <cfRule type="cellIs" dxfId="3375" priority="148" operator="equal">
      <formula>"NON"</formula>
    </cfRule>
    <cfRule type="cellIs" dxfId="3374" priority="147" operator="equal">
      <formula>"Ne sait pas"</formula>
    </cfRule>
    <cfRule type="cellIs" dxfId="3373" priority="146" operator="equal">
      <formula>"Non concerné"</formula>
    </cfRule>
  </conditionalFormatting>
  <conditionalFormatting sqref="C47:C49">
    <cfRule type="cellIs" dxfId="3372" priority="140" operator="equal">
      <formula>"NON"</formula>
    </cfRule>
    <cfRule type="cellIs" dxfId="3371" priority="141" operator="equal">
      <formula>"OUI"</formula>
    </cfRule>
    <cfRule type="cellIs" dxfId="3370" priority="139" operator="equal">
      <formula>"Ne sait pas"</formula>
    </cfRule>
    <cfRule type="cellIs" dxfId="3369" priority="138" operator="equal">
      <formula>"Non concerné"</formula>
    </cfRule>
  </conditionalFormatting>
  <conditionalFormatting sqref="C52:C53">
    <cfRule type="cellIs" dxfId="3368" priority="132" operator="equal">
      <formula>"NON"</formula>
    </cfRule>
    <cfRule type="cellIs" dxfId="3367" priority="131" operator="equal">
      <formula>"Ne sait pas"</formula>
    </cfRule>
    <cfRule type="cellIs" dxfId="3366" priority="130" operator="equal">
      <formula>"Non concerné"</formula>
    </cfRule>
    <cfRule type="cellIs" dxfId="3365" priority="133" operator="equal">
      <formula>"OUI"</formula>
    </cfRule>
  </conditionalFormatting>
  <conditionalFormatting sqref="C56:C57">
    <cfRule type="cellIs" dxfId="3364" priority="125" operator="equal">
      <formula>"OUI"</formula>
    </cfRule>
    <cfRule type="cellIs" dxfId="3363" priority="124" operator="equal">
      <formula>"NON"</formula>
    </cfRule>
    <cfRule type="cellIs" dxfId="3362" priority="123" operator="equal">
      <formula>"Ne sait pas"</formula>
    </cfRule>
    <cfRule type="cellIs" dxfId="3361" priority="122" operator="equal">
      <formula>"Non concerné"</formula>
    </cfRule>
  </conditionalFormatting>
  <conditionalFormatting sqref="C60:C61">
    <cfRule type="cellIs" dxfId="3360" priority="114" operator="equal">
      <formula>"Non concerné"</formula>
    </cfRule>
    <cfRule type="cellIs" dxfId="3359" priority="115" operator="equal">
      <formula>"Ne sait pas"</formula>
    </cfRule>
    <cfRule type="cellIs" dxfId="3358" priority="116" operator="equal">
      <formula>"NON"</formula>
    </cfRule>
    <cfRule type="cellIs" dxfId="3357" priority="117" operator="equal">
      <formula>"OUI"</formula>
    </cfRule>
  </conditionalFormatting>
  <conditionalFormatting sqref="C65:C67">
    <cfRule type="cellIs" dxfId="3356" priority="107" operator="equal">
      <formula>"Ne sait pas"</formula>
    </cfRule>
    <cfRule type="cellIs" dxfId="3355" priority="106" operator="equal">
      <formula>"Non concerné"</formula>
    </cfRule>
    <cfRule type="cellIs" dxfId="3354" priority="109" operator="equal">
      <formula>"OUI"</formula>
    </cfRule>
    <cfRule type="cellIs" dxfId="3353" priority="108" operator="equal">
      <formula>"NON"</formula>
    </cfRule>
  </conditionalFormatting>
  <conditionalFormatting sqref="C70">
    <cfRule type="cellIs" dxfId="3352" priority="101" operator="equal">
      <formula>"OUI"</formula>
    </cfRule>
    <cfRule type="cellIs" dxfId="3351" priority="100" operator="equal">
      <formula>"NON"</formula>
    </cfRule>
    <cfRule type="cellIs" dxfId="3350" priority="99" operator="equal">
      <formula>"Ne sait pas"</formula>
    </cfRule>
    <cfRule type="cellIs" dxfId="3349" priority="98" operator="equal">
      <formula>"Non concerné"</formula>
    </cfRule>
  </conditionalFormatting>
  <conditionalFormatting sqref="C73:C74">
    <cfRule type="cellIs" dxfId="3348" priority="92" operator="equal">
      <formula>"NON"</formula>
    </cfRule>
    <cfRule type="cellIs" dxfId="3347" priority="91" operator="equal">
      <formula>"Ne sait pas"</formula>
    </cfRule>
    <cfRule type="cellIs" dxfId="3346" priority="93" operator="equal">
      <formula>"OUI"</formula>
    </cfRule>
    <cfRule type="cellIs" dxfId="3345" priority="90" operator="equal">
      <formula>"Non concerné"</formula>
    </cfRule>
  </conditionalFormatting>
  <conditionalFormatting sqref="D84:D89">
    <cfRule type="cellIs" dxfId="3344" priority="79" operator="equal">
      <formula>"Non concerné"</formula>
    </cfRule>
    <cfRule type="cellIs" dxfId="3343" priority="80" operator="equal">
      <formula>"Ne sait pas"</formula>
    </cfRule>
    <cfRule type="cellIs" dxfId="3342" priority="81" operator="equal">
      <formula>"NON"</formula>
    </cfRule>
    <cfRule type="cellIs" dxfId="3341" priority="82" operator="equal">
      <formula>"OUI"</formula>
    </cfRule>
  </conditionalFormatting>
  <conditionalFormatting sqref="D92">
    <cfRule type="cellIs" dxfId="3340" priority="75" operator="equal">
      <formula>"Non concerné"</formula>
    </cfRule>
    <cfRule type="cellIs" dxfId="3339" priority="77" operator="equal">
      <formula>"NON"</formula>
    </cfRule>
    <cfRule type="cellIs" dxfId="3338" priority="76" operator="equal">
      <formula>"Ne sait pas"</formula>
    </cfRule>
    <cfRule type="cellIs" dxfId="3337" priority="78" operator="equal">
      <formula>"OUI"</formula>
    </cfRule>
  </conditionalFormatting>
  <conditionalFormatting sqref="D95:D96">
    <cfRule type="cellIs" dxfId="3336" priority="72" operator="equal">
      <formula>"Ne sait pas"</formula>
    </cfRule>
    <cfRule type="cellIs" dxfId="3335" priority="74" operator="equal">
      <formula>"OUI"</formula>
    </cfRule>
    <cfRule type="cellIs" dxfId="3334" priority="73" operator="equal">
      <formula>"NON"</formula>
    </cfRule>
    <cfRule type="cellIs" dxfId="3333" priority="71" operator="equal">
      <formula>"Non concerné"</formula>
    </cfRule>
  </conditionalFormatting>
  <conditionalFormatting sqref="D99">
    <cfRule type="cellIs" dxfId="3332" priority="70" operator="equal">
      <formula>"OUI"</formula>
    </cfRule>
    <cfRule type="cellIs" dxfId="3331" priority="69" operator="equal">
      <formula>"NON"</formula>
    </cfRule>
    <cfRule type="cellIs" dxfId="3330" priority="68" operator="equal">
      <formula>"Ne sait pas"</formula>
    </cfRule>
    <cfRule type="cellIs" dxfId="3329" priority="67" operator="equal">
      <formula>"Non concerné"</formula>
    </cfRule>
  </conditionalFormatting>
  <conditionalFormatting sqref="D102:D103">
    <cfRule type="cellIs" dxfId="3328" priority="65" operator="equal">
      <formula>"NON"</formula>
    </cfRule>
    <cfRule type="cellIs" dxfId="3327" priority="66" operator="equal">
      <formula>"OUI"</formula>
    </cfRule>
    <cfRule type="cellIs" dxfId="3326" priority="63" operator="equal">
      <formula>"Non concerné"</formula>
    </cfRule>
    <cfRule type="cellIs" dxfId="3325" priority="64" operator="equal">
      <formula>"Ne sait pas"</formula>
    </cfRule>
  </conditionalFormatting>
  <conditionalFormatting sqref="D106:D109">
    <cfRule type="cellIs" dxfId="3324" priority="59" operator="equal">
      <formula>"Non concerné"</formula>
    </cfRule>
    <cfRule type="cellIs" dxfId="3323" priority="60" operator="equal">
      <formula>"Ne sait pas"</formula>
    </cfRule>
    <cfRule type="cellIs" dxfId="3322" priority="61" operator="equal">
      <formula>"NON"</formula>
    </cfRule>
    <cfRule type="cellIs" dxfId="3321" priority="62" operator="equal">
      <formula>"OUI"</formula>
    </cfRule>
  </conditionalFormatting>
  <conditionalFormatting sqref="D112">
    <cfRule type="cellIs" dxfId="3320" priority="58" operator="equal">
      <formula>"OUI"</formula>
    </cfRule>
    <cfRule type="cellIs" dxfId="3319" priority="57" operator="equal">
      <formula>"NON"</formula>
    </cfRule>
    <cfRule type="cellIs" dxfId="3318" priority="56" operator="equal">
      <formula>"Ne sait pas"</formula>
    </cfRule>
    <cfRule type="cellIs" dxfId="3317" priority="55" operator="equal">
      <formula>"Non concerné"</formula>
    </cfRule>
  </conditionalFormatting>
  <conditionalFormatting sqref="D115">
    <cfRule type="cellIs" dxfId="3316" priority="53" operator="equal">
      <formula>"NON"</formula>
    </cfRule>
    <cfRule type="cellIs" dxfId="3315" priority="54" operator="equal">
      <formula>"OUI"</formula>
    </cfRule>
    <cfRule type="cellIs" dxfId="3314" priority="51" operator="equal">
      <formula>"Non concerné"</formula>
    </cfRule>
    <cfRule type="cellIs" dxfId="3313" priority="52" operator="equal">
      <formula>"Ne sait pas"</formula>
    </cfRule>
  </conditionalFormatting>
  <conditionalFormatting sqref="D118:D120">
    <cfRule type="cellIs" dxfId="3312" priority="50" operator="equal">
      <formula>"OUI"</formula>
    </cfRule>
    <cfRule type="cellIs" dxfId="3311" priority="49" operator="equal">
      <formula>"NON"</formula>
    </cfRule>
    <cfRule type="cellIs" dxfId="3310" priority="48" operator="equal">
      <formula>"Ne sait pas"</formula>
    </cfRule>
    <cfRule type="cellIs" dxfId="3309" priority="47" operator="equal">
      <formula>"Non concerné"</formula>
    </cfRule>
  </conditionalFormatting>
  <conditionalFormatting sqref="D13:I18">
    <cfRule type="expression" dxfId="3308" priority="172">
      <formula>$P13="non_prescrit"</formula>
    </cfRule>
  </conditionalFormatting>
  <conditionalFormatting sqref="D21:I26">
    <cfRule type="expression" dxfId="3307" priority="168">
      <formula>$P21="non_prescrit"</formula>
    </cfRule>
  </conditionalFormatting>
  <conditionalFormatting sqref="D29:I35">
    <cfRule type="expression" dxfId="3306" priority="160">
      <formula>$P29="non_prescrit"</formula>
    </cfRule>
  </conditionalFormatting>
  <conditionalFormatting sqref="D38:I40">
    <cfRule type="expression" dxfId="3305" priority="157">
      <formula>$P38="non_prescrit"</formula>
    </cfRule>
  </conditionalFormatting>
  <conditionalFormatting sqref="D43:I44">
    <cfRule type="expression" dxfId="3304" priority="144">
      <formula>$P43="non_prescrit"</formula>
    </cfRule>
  </conditionalFormatting>
  <conditionalFormatting sqref="D47:I49">
    <cfRule type="expression" dxfId="3303" priority="136">
      <formula>$P47="non_prescrit"</formula>
    </cfRule>
  </conditionalFormatting>
  <conditionalFormatting sqref="D52:I53">
    <cfRule type="expression" dxfId="3302" priority="128">
      <formula>$P52="non_prescrit"</formula>
    </cfRule>
  </conditionalFormatting>
  <conditionalFormatting sqref="D56:I57">
    <cfRule type="expression" dxfId="3301" priority="120">
      <formula>$P56="non_prescrit"</formula>
    </cfRule>
  </conditionalFormatting>
  <conditionalFormatting sqref="D60:I61">
    <cfRule type="expression" dxfId="3300" priority="112">
      <formula>$P60="non_prescrit"</formula>
    </cfRule>
  </conditionalFormatting>
  <conditionalFormatting sqref="D65:I67">
    <cfRule type="expression" dxfId="3299" priority="104">
      <formula>$P65="non_prescrit"</formula>
    </cfRule>
  </conditionalFormatting>
  <conditionalFormatting sqref="D70:I70">
    <cfRule type="expression" dxfId="3298" priority="96">
      <formula>$P70="non_prescrit"</formula>
    </cfRule>
  </conditionalFormatting>
  <conditionalFormatting sqref="D73:I74">
    <cfRule type="expression" dxfId="3297" priority="88">
      <formula>$P73="non_prescrit"</formula>
    </cfRule>
  </conditionalFormatting>
  <conditionalFormatting sqref="E13:F18">
    <cfRule type="expression" dxfId="3296" priority="171">
      <formula>$Q13="pas_modification"</formula>
    </cfRule>
  </conditionalFormatting>
  <conditionalFormatting sqref="E21:F26">
    <cfRule type="expression" dxfId="3295" priority="167">
      <formula>$Q21="pas_modification"</formula>
    </cfRule>
  </conditionalFormatting>
  <conditionalFormatting sqref="E29:F35">
    <cfRule type="expression" dxfId="3294" priority="159">
      <formula>$Q29="pas_modification"</formula>
    </cfRule>
  </conditionalFormatting>
  <conditionalFormatting sqref="E38:F40">
    <cfRule type="expression" dxfId="3293" priority="151">
      <formula>$Q38="pas_modification"</formula>
    </cfRule>
  </conditionalFormatting>
  <conditionalFormatting sqref="E43:F44">
    <cfRule type="expression" dxfId="3292" priority="143">
      <formula>$Q43="pas_modification"</formula>
    </cfRule>
  </conditionalFormatting>
  <conditionalFormatting sqref="E47:F49">
    <cfRule type="expression" dxfId="3291" priority="135">
      <formula>$Q47="pas_modification"</formula>
    </cfRule>
  </conditionalFormatting>
  <conditionalFormatting sqref="E52:F53">
    <cfRule type="expression" dxfId="3290" priority="127">
      <formula>$Q52="pas_modification"</formula>
    </cfRule>
  </conditionalFormatting>
  <conditionalFormatting sqref="E56:F57">
    <cfRule type="expression" dxfId="3289" priority="119">
      <formula>$Q56="pas_modification"</formula>
    </cfRule>
  </conditionalFormatting>
  <conditionalFormatting sqref="E60:F61">
    <cfRule type="expression" dxfId="3288" priority="111">
      <formula>$Q60="pas_modification"</formula>
    </cfRule>
  </conditionalFormatting>
  <conditionalFormatting sqref="E65:F67">
    <cfRule type="expression" dxfId="3287" priority="103">
      <formula>$Q65="pas_modification"</formula>
    </cfRule>
  </conditionalFormatting>
  <conditionalFormatting sqref="E70:F70">
    <cfRule type="expression" dxfId="3286" priority="95">
      <formula>$Q70="pas_modification"</formula>
    </cfRule>
  </conditionalFormatting>
  <conditionalFormatting sqref="E73:F74">
    <cfRule type="expression" dxfId="3285" priority="87">
      <formula>$Q73="pas_modification"</formula>
    </cfRule>
  </conditionalFormatting>
  <conditionalFormatting sqref="E7:G7">
    <cfRule type="cellIs" dxfId="3284" priority="1" operator="equal">
      <formula>"ERREUR : nombre médicaments prescrits &gt; nb MIPA"</formula>
    </cfRule>
  </conditionalFormatting>
  <conditionalFormatting sqref="E84:I89">
    <cfRule type="expression" dxfId="3283" priority="32">
      <formula>$P84="non_omi"</formula>
    </cfRule>
  </conditionalFormatting>
  <conditionalFormatting sqref="E92:I92">
    <cfRule type="expression" dxfId="3282" priority="36">
      <formula>$P92="non_omi"</formula>
    </cfRule>
  </conditionalFormatting>
  <conditionalFormatting sqref="E95:I96">
    <cfRule type="expression" dxfId="3281" priority="28">
      <formula>$P95="non_omi"</formula>
    </cfRule>
  </conditionalFormatting>
  <conditionalFormatting sqref="E99:I99">
    <cfRule type="expression" dxfId="3280" priority="24">
      <formula>$P99="non_omi"</formula>
    </cfRule>
  </conditionalFormatting>
  <conditionalFormatting sqref="E102:I103">
    <cfRule type="expression" dxfId="3279" priority="20">
      <formula>$P102="non_omi"</formula>
    </cfRule>
  </conditionalFormatting>
  <conditionalFormatting sqref="E106:I109">
    <cfRule type="expression" dxfId="3278" priority="16">
      <formula>$P106="non_omi"</formula>
    </cfRule>
  </conditionalFormatting>
  <conditionalFormatting sqref="E112:I112">
    <cfRule type="expression" dxfId="3277" priority="12">
      <formula>$P112="non_omi"</formula>
    </cfRule>
  </conditionalFormatting>
  <conditionalFormatting sqref="E115:I115">
    <cfRule type="expression" dxfId="3276" priority="8">
      <formula>$P115="non_omi"</formula>
    </cfRule>
  </conditionalFormatting>
  <conditionalFormatting sqref="E118:I120">
    <cfRule type="expression" dxfId="3275" priority="4">
      <formula>$P118="non_omi"</formula>
    </cfRule>
  </conditionalFormatting>
  <conditionalFormatting sqref="G13:G18">
    <cfRule type="expression" dxfId="3274" priority="170">
      <formula>$R13="pas_justification"</formula>
    </cfRule>
  </conditionalFormatting>
  <conditionalFormatting sqref="G21:G26">
    <cfRule type="expression" dxfId="3273" priority="166">
      <formula>$R21="pas_justification"</formula>
    </cfRule>
  </conditionalFormatting>
  <conditionalFormatting sqref="G29:G35">
    <cfRule type="expression" dxfId="3272" priority="158">
      <formula>$R29="pas_justification"</formula>
    </cfRule>
  </conditionalFormatting>
  <conditionalFormatting sqref="G38:G40">
    <cfRule type="expression" dxfId="3271" priority="150">
      <formula>$R38="pas_justification"</formula>
    </cfRule>
  </conditionalFormatting>
  <conditionalFormatting sqref="G43:G44">
    <cfRule type="expression" dxfId="3270" priority="142">
      <formula>$R43="pas_justification"</formula>
    </cfRule>
  </conditionalFormatting>
  <conditionalFormatting sqref="G47:G49">
    <cfRule type="expression" dxfId="3269" priority="134">
      <formula>$R47="pas_justification"</formula>
    </cfRule>
  </conditionalFormatting>
  <conditionalFormatting sqref="G52:G53">
    <cfRule type="expression" dxfId="3268" priority="126">
      <formula>$R52="pas_justification"</formula>
    </cfRule>
  </conditionalFormatting>
  <conditionalFormatting sqref="G56:G57">
    <cfRule type="expression" dxfId="3267" priority="118">
      <formula>$R56="pas_justification"</formula>
    </cfRule>
  </conditionalFormatting>
  <conditionalFormatting sqref="G60:G61">
    <cfRule type="expression" dxfId="3266" priority="110">
      <formula>$R60="pas_justification"</formula>
    </cfRule>
  </conditionalFormatting>
  <conditionalFormatting sqref="G65:G67">
    <cfRule type="expression" dxfId="3265" priority="102">
      <formula>$R65="pas_justification"</formula>
    </cfRule>
  </conditionalFormatting>
  <conditionalFormatting sqref="G70">
    <cfRule type="expression" dxfId="3264" priority="94">
      <formula>$R70="pas_justification"</formula>
    </cfRule>
  </conditionalFormatting>
  <conditionalFormatting sqref="G73:G74">
    <cfRule type="expression" dxfId="3263" priority="86">
      <formula>$R73="pas_justification"</formula>
    </cfRule>
  </conditionalFormatting>
  <conditionalFormatting sqref="G84:G89">
    <cfRule type="expression" dxfId="3262" priority="46">
      <formula>$Q84="pas_justification_omi"</formula>
    </cfRule>
  </conditionalFormatting>
  <conditionalFormatting sqref="G92">
    <cfRule type="expression" dxfId="3261" priority="45">
      <formula>$Q92="pas_justification_omi"</formula>
    </cfRule>
  </conditionalFormatting>
  <conditionalFormatting sqref="G95:G96">
    <cfRule type="expression" dxfId="3260" priority="44">
      <formula>$Q95="pas_justification_omi"</formula>
    </cfRule>
  </conditionalFormatting>
  <conditionalFormatting sqref="G99">
    <cfRule type="expression" dxfId="3259" priority="43">
      <formula>$Q99="pas_justification_omi"</formula>
    </cfRule>
  </conditionalFormatting>
  <conditionalFormatting sqref="G102:G103">
    <cfRule type="expression" dxfId="3258" priority="42">
      <formula>$Q102="pas_justification_omi"</formula>
    </cfRule>
  </conditionalFormatting>
  <conditionalFormatting sqref="G106:G109">
    <cfRule type="expression" dxfId="3257" priority="41">
      <formula>$Q106="pas_justification_omi"</formula>
    </cfRule>
  </conditionalFormatting>
  <conditionalFormatting sqref="G112">
    <cfRule type="expression" dxfId="3256" priority="40">
      <formula>$Q112="pas_justification_omi"</formula>
    </cfRule>
  </conditionalFormatting>
  <conditionalFormatting sqref="G115">
    <cfRule type="expression" dxfId="3255" priority="39">
      <formula>$Q115="pas_justification_omi"</formula>
    </cfRule>
  </conditionalFormatting>
  <conditionalFormatting sqref="G118:G120">
    <cfRule type="expression" dxfId="3254" priority="38">
      <formula>$Q118="pas_justification_omi"</formula>
    </cfRule>
  </conditionalFormatting>
  <conditionalFormatting sqref="H13:H18">
    <cfRule type="expression" dxfId="3253" priority="173">
      <formula>$Q13="pas_modification"</formula>
    </cfRule>
  </conditionalFormatting>
  <conditionalFormatting sqref="H13:H40 H42:H61">
    <cfRule type="cellIs" dxfId="3252" priority="84" operator="equal">
      <formula>"Refusée"</formula>
    </cfRule>
  </conditionalFormatting>
  <conditionalFormatting sqref="H13:H40 H42:H74">
    <cfRule type="cellIs" dxfId="3251" priority="85" operator="equal">
      <formula>"Acceptée"</formula>
    </cfRule>
    <cfRule type="cellIs" dxfId="3250" priority="83" operator="equal">
      <formula>"NSP"</formula>
    </cfRule>
  </conditionalFormatting>
  <conditionalFormatting sqref="H21:H26">
    <cfRule type="expression" dxfId="3249" priority="169">
      <formula>$Q21="pas_modification"</formula>
    </cfRule>
  </conditionalFormatting>
  <conditionalFormatting sqref="H29:H35">
    <cfRule type="expression" dxfId="3248" priority="161">
      <formula>$Q29="pas_modification"</formula>
    </cfRule>
  </conditionalFormatting>
  <conditionalFormatting sqref="H38:H40">
    <cfRule type="expression" dxfId="3247" priority="152">
      <formula>$Q38="pas_modification"</formula>
    </cfRule>
  </conditionalFormatting>
  <conditionalFormatting sqref="H43:H44">
    <cfRule type="expression" dxfId="3246" priority="145">
      <formula>$Q43="pas_modification"</formula>
    </cfRule>
  </conditionalFormatting>
  <conditionalFormatting sqref="H47:H49">
    <cfRule type="expression" dxfId="3245" priority="137">
      <formula>$Q47="pas_modification"</formula>
    </cfRule>
  </conditionalFormatting>
  <conditionalFormatting sqref="H52:H53">
    <cfRule type="expression" dxfId="3244" priority="129">
      <formula>$Q52="pas_modification"</formula>
    </cfRule>
  </conditionalFormatting>
  <conditionalFormatting sqref="H56:H57">
    <cfRule type="expression" dxfId="3243" priority="121">
      <formula>$Q56="pas_modification"</formula>
    </cfRule>
  </conditionalFormatting>
  <conditionalFormatting sqref="H60:H61">
    <cfRule type="expression" dxfId="3242" priority="113">
      <formula>$Q60="pas_modification"</formula>
    </cfRule>
  </conditionalFormatting>
  <conditionalFormatting sqref="H65:H67">
    <cfRule type="expression" dxfId="3241" priority="105">
      <formula>$Q65="pas_modification"</formula>
    </cfRule>
  </conditionalFormatting>
  <conditionalFormatting sqref="H70">
    <cfRule type="expression" dxfId="3240" priority="97">
      <formula>$Q70="pas_modification"</formula>
    </cfRule>
  </conditionalFormatting>
  <conditionalFormatting sqref="H73:H74">
    <cfRule type="expression" dxfId="3239" priority="89">
      <formula>$Q73="pas_modification"</formula>
    </cfRule>
  </conditionalFormatting>
  <conditionalFormatting sqref="H84:H89">
    <cfRule type="cellIs" dxfId="3238" priority="30" operator="equal">
      <formula>"Refusée"</formula>
    </cfRule>
    <cfRule type="cellIs" dxfId="3237" priority="31" operator="equal">
      <formula>"Acceptée"</formula>
    </cfRule>
  </conditionalFormatting>
  <conditionalFormatting sqref="H92">
    <cfRule type="cellIs" dxfId="3236" priority="34" operator="equal">
      <formula>"Refusée"</formula>
    </cfRule>
    <cfRule type="cellIs" dxfId="3235" priority="35" operator="equal">
      <formula>"Acceptée"</formula>
    </cfRule>
  </conditionalFormatting>
  <conditionalFormatting sqref="H95:H96">
    <cfRule type="cellIs" dxfId="3234" priority="26" operator="equal">
      <formula>"Refusée"</formula>
    </cfRule>
    <cfRule type="cellIs" dxfId="3233" priority="27" operator="equal">
      <formula>"Acceptée"</formula>
    </cfRule>
  </conditionalFormatting>
  <conditionalFormatting sqref="H99">
    <cfRule type="cellIs" dxfId="3232" priority="22" operator="equal">
      <formula>"Refusée"</formula>
    </cfRule>
    <cfRule type="cellIs" dxfId="3231" priority="23" operator="equal">
      <formula>"Acceptée"</formula>
    </cfRule>
  </conditionalFormatting>
  <conditionalFormatting sqref="H102:H103">
    <cfRule type="cellIs" dxfId="3230" priority="18" operator="equal">
      <formula>"Refusée"</formula>
    </cfRule>
    <cfRule type="cellIs" dxfId="3229" priority="19" operator="equal">
      <formula>"Acceptée"</formula>
    </cfRule>
  </conditionalFormatting>
  <conditionalFormatting sqref="H106:H109">
    <cfRule type="cellIs" dxfId="3228" priority="14" operator="equal">
      <formula>"Refusée"</formula>
    </cfRule>
    <cfRule type="cellIs" dxfId="3227" priority="15" operator="equal">
      <formula>"Acceptée"</formula>
    </cfRule>
  </conditionalFormatting>
  <conditionalFormatting sqref="H112">
    <cfRule type="cellIs" dxfId="3226" priority="11" operator="equal">
      <formula>"Acceptée"</formula>
    </cfRule>
    <cfRule type="cellIs" dxfId="3225" priority="10" operator="equal">
      <formula>"Refusée"</formula>
    </cfRule>
  </conditionalFormatting>
  <conditionalFormatting sqref="H115">
    <cfRule type="cellIs" dxfId="3224" priority="7" operator="equal">
      <formula>"Acceptée"</formula>
    </cfRule>
    <cfRule type="cellIs" dxfId="3223" priority="6" operator="equal">
      <formula>"Refusée"</formula>
    </cfRule>
  </conditionalFormatting>
  <conditionalFormatting sqref="H118:H120">
    <cfRule type="cellIs" dxfId="3222" priority="3" operator="equal">
      <formula>"Acceptée"</formula>
    </cfRule>
    <cfRule type="cellIs" dxfId="3221" priority="2" operator="equal">
      <formula>"Refusée"</formula>
    </cfRule>
  </conditionalFormatting>
  <conditionalFormatting sqref="H84:I89">
    <cfRule type="expression" dxfId="3220" priority="33">
      <formula>$R84="pas_proposition_omi"</formula>
    </cfRule>
  </conditionalFormatting>
  <conditionalFormatting sqref="H92:I92">
    <cfRule type="expression" dxfId="3219" priority="37">
      <formula>$R92="pas_proposition_omi"</formula>
    </cfRule>
  </conditionalFormatting>
  <conditionalFormatting sqref="H95:I96">
    <cfRule type="expression" dxfId="3218" priority="29">
      <formula>$R95="pas_proposition_omi"</formula>
    </cfRule>
  </conditionalFormatting>
  <conditionalFormatting sqref="H99:I99">
    <cfRule type="expression" dxfId="3217" priority="25">
      <formula>$R99="pas_proposition_omi"</formula>
    </cfRule>
  </conditionalFormatting>
  <conditionalFormatting sqref="H102:I103">
    <cfRule type="expression" dxfId="3216" priority="21">
      <formula>$R102="pas_proposition_omi"</formula>
    </cfRule>
  </conditionalFormatting>
  <conditionalFormatting sqref="H106:I109">
    <cfRule type="expression" dxfId="3215" priority="17">
      <formula>$R106="pas_proposition_omi"</formula>
    </cfRule>
  </conditionalFormatting>
  <conditionalFormatting sqref="H112:I112">
    <cfRule type="expression" dxfId="3214" priority="13">
      <formula>$R112="pas_proposition_omi"</formula>
    </cfRule>
  </conditionalFormatting>
  <conditionalFormatting sqref="H115:I115">
    <cfRule type="expression" dxfId="3213" priority="9">
      <formula>$R115="pas_proposition_omi"</formula>
    </cfRule>
  </conditionalFormatting>
  <conditionalFormatting sqref="H118:I120">
    <cfRule type="expression" dxfId="3212" priority="5">
      <formula>$R118="pas_proposition_omi"</formula>
    </cfRule>
  </conditionalFormatting>
  <dataValidations count="164">
    <dataValidation type="list" allowBlank="1" showInputMessage="1" showErrorMessage="1" sqref="E84:E89 E92 E95:E96 E99 E102:E103 E118:E120 E112 E115 E106:E109" xr:uid="{CA498B0D-6434-45AD-A2AB-698EE0009202}">
      <formula1>INDIRECT($P84)</formula1>
    </dataValidation>
    <dataValidation type="list" allowBlank="1" showInputMessage="1" showErrorMessage="1" sqref="H92 H115 H84:H89 H95:H96 H99 H102:H103 H106:H109 H112 H118:H120" xr:uid="{67D42C22-1DEE-43ED-85F1-C5E76CCDA2AF}">
      <formula1>INDIRECT($R84)</formula1>
    </dataValidation>
    <dataValidation type="list" allowBlank="1" showInputMessage="1" showErrorMessage="1" sqref="G84:G89 G115 G92 G95:G96 G99 G102:G103 G106:G109 G112 G118:G120" xr:uid="{A213EC76-7DE8-4B2D-8C04-64A271DE511E}">
      <formula1>INDIRECT($Q84)</formula1>
    </dataValidation>
    <dataValidation type="list" allowBlank="1" showInputMessage="1" showErrorMessage="1" sqref="D116 D110 D113:D114" xr:uid="{6FB11013-D8E4-45D4-A39C-E8E062224395}">
      <formula1>$D$192:$D$195</formula1>
    </dataValidation>
    <dataValidation type="list" allowBlank="1" showInputMessage="1" sqref="E110:H110 E116:H116 E113:H114" xr:uid="{8AE972F1-C104-440A-85E7-6DC4FF93030B}">
      <formula1>$D$195</formula1>
    </dataValidation>
    <dataValidation type="list" allowBlank="1" showInputMessage="1" showErrorMessage="1" sqref="H18" xr:uid="{1BD4921E-7BF5-44FE-A6F0-50FFB3962701}">
      <formula1>INDIRECT($S$18)</formula1>
    </dataValidation>
    <dataValidation type="list" allowBlank="1" showInputMessage="1" showErrorMessage="1" sqref="G18" xr:uid="{1BF428EB-7A09-4ED1-AA73-E1AA847F5698}">
      <formula1>INDIRECT($R$18)</formula1>
    </dataValidation>
    <dataValidation type="list" allowBlank="1" showInputMessage="1" showErrorMessage="1" sqref="E18" xr:uid="{C0E1A43B-606C-4CDB-A258-45C3D02DBE29}">
      <formula1>INDIRECT($Q$18)</formula1>
    </dataValidation>
    <dataValidation type="list" allowBlank="1" showInputMessage="1" showErrorMessage="1" sqref="D18" xr:uid="{0DBD4B47-86AB-4171-BF81-CBF63B5F5ABE}">
      <formula1>INDIRECT($P$18)</formula1>
    </dataValidation>
    <dataValidation type="list" allowBlank="1" showInputMessage="1" showErrorMessage="1" sqref="H17" xr:uid="{8BD4119F-2F37-4665-B937-B21015BCCFA6}">
      <formula1>INDIRECT($S$17)</formula1>
    </dataValidation>
    <dataValidation type="list" allowBlank="1" showInputMessage="1" showErrorMessage="1" sqref="G17" xr:uid="{1864EFFF-4FD1-453D-BF18-5E889991B713}">
      <formula1>INDIRECT($R$17)</formula1>
    </dataValidation>
    <dataValidation type="list" allowBlank="1" showInputMessage="1" showErrorMessage="1" sqref="E17" xr:uid="{2507E80A-A33F-4DD2-954F-6CC96A49FED5}">
      <formula1>INDIRECT($Q$17)</formula1>
    </dataValidation>
    <dataValidation type="list" allowBlank="1" showInputMessage="1" showErrorMessage="1" sqref="D17" xr:uid="{4628D41E-D3E8-44E3-916D-E7011F195833}">
      <formula1>INDIRECT($P$17)</formula1>
    </dataValidation>
    <dataValidation type="list" allowBlank="1" showInputMessage="1" showErrorMessage="1" sqref="H16" xr:uid="{8CE07828-732C-411A-811B-1C34001E5C9E}">
      <formula1>INDIRECT($S$16)</formula1>
    </dataValidation>
    <dataValidation type="list" allowBlank="1" showInputMessage="1" showErrorMessage="1" sqref="G16" xr:uid="{14D1B764-278B-42FE-BE35-37EB4A1214B9}">
      <formula1>INDIRECT($R$16)</formula1>
    </dataValidation>
    <dataValidation type="list" allowBlank="1" showInputMessage="1" showErrorMessage="1" sqref="E16" xr:uid="{DE4AA373-5E6C-4B45-A571-9845C4B95449}">
      <formula1>INDIRECT($Q$16)</formula1>
    </dataValidation>
    <dataValidation type="list" allowBlank="1" showInputMessage="1" showErrorMessage="1" sqref="D16" xr:uid="{734CF5FA-B6B6-43FA-A074-0934588439FA}">
      <formula1>INDIRECT($P$16)</formula1>
    </dataValidation>
    <dataValidation type="list" allowBlank="1" showInputMessage="1" showErrorMessage="1" sqref="H15" xr:uid="{A807DFC5-DE31-4921-8E0B-F967CB78C9A4}">
      <formula1>INDIRECT($S$15)</formula1>
    </dataValidation>
    <dataValidation type="list" allowBlank="1" showInputMessage="1" showErrorMessage="1" sqref="G15" xr:uid="{3501B566-DD85-4CAB-8BAE-78E0191BE2D6}">
      <formula1>INDIRECT($R$15)</formula1>
    </dataValidation>
    <dataValidation type="list" allowBlank="1" showInputMessage="1" showErrorMessage="1" sqref="E15" xr:uid="{FDA01B16-888F-46D5-AD37-59B0BF686FA3}">
      <formula1>INDIRECT($Q$15)</formula1>
    </dataValidation>
    <dataValidation type="list" allowBlank="1" showInputMessage="1" showErrorMessage="1" sqref="D15" xr:uid="{CDDC079D-8A3F-4E39-84C5-746D7D9FD7D9}">
      <formula1>INDIRECT($P$15)</formula1>
    </dataValidation>
    <dataValidation type="list" allowBlank="1" showInputMessage="1" showErrorMessage="1" sqref="H14" xr:uid="{B3B9926F-0BE0-473D-A0EE-7930AC4C1CC0}">
      <formula1>INDIRECT($S$14)</formula1>
    </dataValidation>
    <dataValidation type="list" allowBlank="1" showInputMessage="1" showErrorMessage="1" sqref="G14" xr:uid="{F51C2DA5-7B6C-431E-B035-882A668B6176}">
      <formula1>INDIRECT($R$14)</formula1>
    </dataValidation>
    <dataValidation type="list" allowBlank="1" showInputMessage="1" showErrorMessage="1" sqref="E14" xr:uid="{5641C469-9576-4133-A7E5-07C0109EDFC7}">
      <formula1>INDIRECT($Q$14)</formula1>
    </dataValidation>
    <dataValidation type="list" allowBlank="1" showInputMessage="1" showErrorMessage="1" sqref="D14" xr:uid="{C87153C6-3E1F-4C1F-B473-2BDCCD839A94}">
      <formula1>INDIRECT($P$14)</formula1>
    </dataValidation>
    <dataValidation type="list" allowBlank="1" showInputMessage="1" showErrorMessage="1" sqref="H74" xr:uid="{01B25375-4D27-4930-826F-791049518E72}">
      <formula1>INDIRECT($S$74)</formula1>
    </dataValidation>
    <dataValidation type="list" allowBlank="1" showInputMessage="1" showErrorMessage="1" sqref="G74" xr:uid="{38185A8D-01F1-4B45-9DB3-250505AE52D8}">
      <formula1>INDIRECT($R$74)</formula1>
    </dataValidation>
    <dataValidation type="list" allowBlank="1" showInputMessage="1" showErrorMessage="1" sqref="E74" xr:uid="{7A5F686B-98CC-436B-A19E-1191B80CED47}">
      <formula1>INDIRECT($Q$74)</formula1>
    </dataValidation>
    <dataValidation type="list" allowBlank="1" showInputMessage="1" showErrorMessage="1" sqref="D74" xr:uid="{766D7FC3-D17E-4EB0-BA52-631757AE5124}">
      <formula1>INDIRECT($P$74)</formula1>
    </dataValidation>
    <dataValidation type="list" allowBlank="1" showInputMessage="1" showErrorMessage="1" sqref="H73" xr:uid="{044100B1-62AF-45B7-92B8-BBB89DFC4D36}">
      <formula1>INDIRECT($S$73)</formula1>
    </dataValidation>
    <dataValidation type="list" allowBlank="1" showInputMessage="1" showErrorMessage="1" sqref="G73" xr:uid="{54E673BA-7DE9-4DDD-AC41-AA6390E8BD2A}">
      <formula1>INDIRECT($R$73)</formula1>
    </dataValidation>
    <dataValidation type="list" allowBlank="1" showInputMessage="1" showErrorMessage="1" sqref="E73" xr:uid="{B9A0AEB1-72E0-45EF-A46E-DAFA94C6DBD0}">
      <formula1>INDIRECT($Q$73)</formula1>
    </dataValidation>
    <dataValidation type="list" allowBlank="1" showInputMessage="1" showErrorMessage="1" sqref="D73" xr:uid="{B2BA222C-94BB-419D-9B8B-45978078255B}">
      <formula1>INDIRECT($P$73)</formula1>
    </dataValidation>
    <dataValidation type="list" allowBlank="1" showInputMessage="1" showErrorMessage="1" sqref="H70" xr:uid="{919FE9C1-A5F4-48AC-9839-1476EBC7F790}">
      <formula1>INDIRECT($S$70)</formula1>
    </dataValidation>
    <dataValidation type="list" allowBlank="1" showInputMessage="1" showErrorMessage="1" sqref="G70" xr:uid="{CA115205-B3E4-4573-95C8-B63F64D171BC}">
      <formula1>INDIRECT($R$70)</formula1>
    </dataValidation>
    <dataValidation type="list" allowBlank="1" showInputMessage="1" showErrorMessage="1" sqref="E70" xr:uid="{FBDAFAE7-CD24-46AA-AD5B-2726DAF63B4B}">
      <formula1>INDIRECT($Q$70)</formula1>
    </dataValidation>
    <dataValidation type="list" allowBlank="1" showInputMessage="1" showErrorMessage="1" sqref="D70" xr:uid="{8EA7A941-ACD2-4926-80C1-F23E94E56C0C}">
      <formula1>INDIRECT($P$70)</formula1>
    </dataValidation>
    <dataValidation type="list" allowBlank="1" showInputMessage="1" showErrorMessage="1" sqref="H67" xr:uid="{FDF916FC-D4F0-41B2-9C78-4FED4441C598}">
      <formula1>INDIRECT($S$67)</formula1>
    </dataValidation>
    <dataValidation type="list" allowBlank="1" showInputMessage="1" showErrorMessage="1" sqref="G67" xr:uid="{EFE15EA1-D05E-4734-B264-9E94F9FEE2C8}">
      <formula1>INDIRECT($R$67)</formula1>
    </dataValidation>
    <dataValidation type="list" allowBlank="1" showInputMessage="1" showErrorMessage="1" sqref="E67" xr:uid="{C2B9EF2D-65EC-4CC4-BDF8-3EA083C3C08D}">
      <formula1>INDIRECT($Q$67)</formula1>
    </dataValidation>
    <dataValidation type="list" allowBlank="1" showInputMessage="1" showErrorMessage="1" sqref="D67" xr:uid="{8C84C487-4B77-4F50-9BCA-638775FFE9DC}">
      <formula1>INDIRECT($P$67)</formula1>
    </dataValidation>
    <dataValidation type="list" allowBlank="1" showInputMessage="1" showErrorMessage="1" sqref="H66" xr:uid="{93B353CC-6E56-4B49-A28C-D752F86E2CF8}">
      <formula1>INDIRECT($S$66)</formula1>
    </dataValidation>
    <dataValidation type="list" allowBlank="1" showInputMessage="1" showErrorMessage="1" sqref="G66" xr:uid="{4FD55F99-F7F9-499C-B402-8B80C2FBC6D8}">
      <formula1>INDIRECT($R$66)</formula1>
    </dataValidation>
    <dataValidation type="list" allowBlank="1" showInputMessage="1" showErrorMessage="1" sqref="E66" xr:uid="{4B67B04B-7D90-4BC8-A5D3-A94CF9A8FA68}">
      <formula1>INDIRECT($Q$66)</formula1>
    </dataValidation>
    <dataValidation type="list" allowBlank="1" showInputMessage="1" showErrorMessage="1" sqref="D66" xr:uid="{E416E540-938C-446E-8C3C-95F05A1E4ACD}">
      <formula1>INDIRECT($P$66)</formula1>
    </dataValidation>
    <dataValidation type="list" allowBlank="1" showInputMessage="1" showErrorMessage="1" sqref="H65" xr:uid="{F55C0AF4-A43A-48D6-B9F8-8B9A1226E5D0}">
      <formula1>INDIRECT($S$65)</formula1>
    </dataValidation>
    <dataValidation type="list" allowBlank="1" showInputMessage="1" showErrorMessage="1" sqref="G65" xr:uid="{647907DC-6277-4A2C-BFAE-7DE519D5634B}">
      <formula1>INDIRECT($R$65)</formula1>
    </dataValidation>
    <dataValidation type="list" allowBlank="1" showInputMessage="1" showErrorMessage="1" sqref="E65" xr:uid="{8557F748-1E36-4D7C-98FC-1C54B1D7E60D}">
      <formula1>INDIRECT($Q$65)</formula1>
    </dataValidation>
    <dataValidation type="list" allowBlank="1" showInputMessage="1" showErrorMessage="1" sqref="D65" xr:uid="{8E9DCFD2-2DC0-44C0-ABD8-14234BF93CDC}">
      <formula1>INDIRECT($P$65)</formula1>
    </dataValidation>
    <dataValidation type="list" allowBlank="1" showInputMessage="1" showErrorMessage="1" sqref="H61" xr:uid="{23296657-6339-43FA-B780-A7B5B00BFD2A}">
      <formula1>INDIRECT($S$61)</formula1>
    </dataValidation>
    <dataValidation type="list" allowBlank="1" showInputMessage="1" showErrorMessage="1" sqref="G61" xr:uid="{17784A72-439F-44F8-87BA-A73B75DE6A16}">
      <formula1>INDIRECT($R$61)</formula1>
    </dataValidation>
    <dataValidation type="list" allowBlank="1" showInputMessage="1" showErrorMessage="1" sqref="E61" xr:uid="{660883E9-106E-4931-968A-8618033E269B}">
      <formula1>INDIRECT($Q$61)</formula1>
    </dataValidation>
    <dataValidation type="list" allowBlank="1" showInputMessage="1" showErrorMessage="1" sqref="D61" xr:uid="{9D81CA41-4358-4E65-B6EF-B3A88CE36578}">
      <formula1>INDIRECT($P$61)</formula1>
    </dataValidation>
    <dataValidation type="list" allowBlank="1" showInputMessage="1" showErrorMessage="1" sqref="H60" xr:uid="{63FB184E-D81A-4B83-9F58-745E73BDAB38}">
      <formula1>INDIRECT($S$60)</formula1>
    </dataValidation>
    <dataValidation type="list" allowBlank="1" showInputMessage="1" showErrorMessage="1" sqref="G60" xr:uid="{BFB8D127-3F35-44D6-A5A6-3C433AF4CED6}">
      <formula1>INDIRECT($R$60)</formula1>
    </dataValidation>
    <dataValidation type="list" allowBlank="1" showInputMessage="1" showErrorMessage="1" sqref="E60" xr:uid="{4CD075FD-D07F-45B9-B07E-F16E001285FE}">
      <formula1>INDIRECT($Q$60)</formula1>
    </dataValidation>
    <dataValidation type="list" allowBlank="1" showInputMessage="1" showErrorMessage="1" sqref="D60" xr:uid="{E5B4B18C-373F-4E14-981B-0BDDF65208D3}">
      <formula1>INDIRECT($P$60)</formula1>
    </dataValidation>
    <dataValidation type="list" allowBlank="1" showInputMessage="1" showErrorMessage="1" sqref="H57" xr:uid="{BB197A11-D258-421F-887E-DFA2178266FA}">
      <formula1>INDIRECT($S$57)</formula1>
    </dataValidation>
    <dataValidation type="list" allowBlank="1" showInputMessage="1" showErrorMessage="1" sqref="G57" xr:uid="{761221EA-2A13-4371-9B41-01D5C151D877}">
      <formula1>INDIRECT($R$57)</formula1>
    </dataValidation>
    <dataValidation type="list" allowBlank="1" showInputMessage="1" showErrorMessage="1" sqref="E57" xr:uid="{328752E8-C254-42E4-BE97-09AFD0281DCA}">
      <formula1>INDIRECT($Q$57)</formula1>
    </dataValidation>
    <dataValidation type="list" allowBlank="1" showInputMessage="1" showErrorMessage="1" sqref="D57" xr:uid="{F6C51A7A-7EC1-4FEE-B439-D06C986512D9}">
      <formula1>INDIRECT($P$57)</formula1>
    </dataValidation>
    <dataValidation type="list" allowBlank="1" showInputMessage="1" showErrorMessage="1" sqref="H56" xr:uid="{88151443-9C5F-4980-A0CB-C34459C70AD8}">
      <formula1>INDIRECT($S$56)</formula1>
    </dataValidation>
    <dataValidation type="list" allowBlank="1" showInputMessage="1" showErrorMessage="1" sqref="G56" xr:uid="{A8EA82E6-467C-47A9-A329-7E46161FEE58}">
      <formula1>INDIRECT($R$56)</formula1>
    </dataValidation>
    <dataValidation type="list" allowBlank="1" showInputMessage="1" showErrorMessage="1" sqref="E56" xr:uid="{E4491D36-C2D0-44A8-8A33-4274C3D0F8CD}">
      <formula1>INDIRECT($Q$56)</formula1>
    </dataValidation>
    <dataValidation type="list" allowBlank="1" showInputMessage="1" showErrorMessage="1" sqref="D56" xr:uid="{A85205AD-1E7E-4EFA-8114-1826B2F93DFF}">
      <formula1>INDIRECT($P$56)</formula1>
    </dataValidation>
    <dataValidation type="list" allowBlank="1" showInputMessage="1" showErrorMessage="1" sqref="H53" xr:uid="{8D745DCD-A992-4D98-88E2-D7184665FD97}">
      <formula1>INDIRECT($S$53)</formula1>
    </dataValidation>
    <dataValidation type="list" allowBlank="1" showInputMessage="1" showErrorMessage="1" sqref="G53" xr:uid="{3B7BD726-FDAA-4D82-888C-4FC161EF546C}">
      <formula1>INDIRECT($R$53)</formula1>
    </dataValidation>
    <dataValidation type="list" allowBlank="1" showInputMessage="1" showErrorMessage="1" sqref="E53" xr:uid="{39643D13-CABA-499E-9605-CB3E51FAE606}">
      <formula1>INDIRECT($Q$53)</formula1>
    </dataValidation>
    <dataValidation type="list" allowBlank="1" showInputMessage="1" showErrorMessage="1" sqref="D53" xr:uid="{21195830-F3B7-4A24-9B33-373403D4E49F}">
      <formula1>INDIRECT($P$53)</formula1>
    </dataValidation>
    <dataValidation type="list" allowBlank="1" showInputMessage="1" showErrorMessage="1" sqref="H52" xr:uid="{6A746C51-6003-4374-8AA2-EF32DCF5DE95}">
      <formula1>INDIRECT($S$52)</formula1>
    </dataValidation>
    <dataValidation type="list" allowBlank="1" showInputMessage="1" showErrorMessage="1" sqref="G52" xr:uid="{CC5F96E0-3E0C-4B04-8F45-F0FC6D1A3A60}">
      <formula1>INDIRECT($R$52)</formula1>
    </dataValidation>
    <dataValidation type="list" allowBlank="1" showInputMessage="1" showErrorMessage="1" sqref="E52" xr:uid="{728F55EB-A06F-4A81-922C-3CFEBF2C755B}">
      <formula1>INDIRECT($Q$52)</formula1>
    </dataValidation>
    <dataValidation type="list" allowBlank="1" showInputMessage="1" showErrorMessage="1" sqref="D52" xr:uid="{C66B910D-C254-4EB1-B374-9BBAF487D5D2}">
      <formula1>INDIRECT($P$52)</formula1>
    </dataValidation>
    <dataValidation type="list" allowBlank="1" showInputMessage="1" showErrorMessage="1" sqref="H49" xr:uid="{5FBE79E1-ADF5-4C3F-A9DE-81190FA3A845}">
      <formula1>INDIRECT($S$49)</formula1>
    </dataValidation>
    <dataValidation type="list" allowBlank="1" showInputMessage="1" showErrorMessage="1" sqref="G49" xr:uid="{9C0FCC31-7B53-4F84-8247-8577889A935B}">
      <formula1>INDIRECT($R$49)</formula1>
    </dataValidation>
    <dataValidation type="list" allowBlank="1" showInputMessage="1" showErrorMessage="1" sqref="E49" xr:uid="{2D928170-FA68-40D6-953E-B472C218C18B}">
      <formula1>INDIRECT($Q$49)</formula1>
    </dataValidation>
    <dataValidation type="list" allowBlank="1" showInputMessage="1" showErrorMessage="1" sqref="D49" xr:uid="{074BCF27-EFA9-4090-A77C-65542D32A6FA}">
      <formula1>INDIRECT($P$49)</formula1>
    </dataValidation>
    <dataValidation type="list" allowBlank="1" showInputMessage="1" showErrorMessage="1" sqref="H48" xr:uid="{78FCEAA3-56A3-4FAC-8989-B52BCEAD9D46}">
      <formula1>INDIRECT($S$48)</formula1>
    </dataValidation>
    <dataValidation type="list" allowBlank="1" showInputMessage="1" showErrorMessage="1" sqref="G48" xr:uid="{ABAB34EC-2260-43CA-A21A-DD12708641CC}">
      <formula1>INDIRECT($R$48)</formula1>
    </dataValidation>
    <dataValidation type="list" allowBlank="1" showInputMessage="1" showErrorMessage="1" sqref="E48" xr:uid="{EEF05DB2-4DA7-450E-81B7-E5F55026BAF4}">
      <formula1>INDIRECT($Q$48)</formula1>
    </dataValidation>
    <dataValidation type="list" allowBlank="1" showInputMessage="1" showErrorMessage="1" sqref="D48" xr:uid="{2AB18EB0-AFEC-4CF9-9A2A-575A12A4420F}">
      <formula1>INDIRECT($P$48)</formula1>
    </dataValidation>
    <dataValidation type="list" allowBlank="1" showInputMessage="1" showErrorMessage="1" sqref="H47" xr:uid="{BF84DD7A-A5EC-4889-9786-E2F5A64CC261}">
      <formula1>INDIRECT($S$47)</formula1>
    </dataValidation>
    <dataValidation type="list" allowBlank="1" showInputMessage="1" showErrorMessage="1" sqref="G47" xr:uid="{7EA9C599-29EC-4244-AC1F-28D5E3396E2A}">
      <formula1>INDIRECT($R$47)</formula1>
    </dataValidation>
    <dataValidation type="list" allowBlank="1" showInputMessage="1" showErrorMessage="1" sqref="E47" xr:uid="{E4FF8056-E153-49FE-A12D-B2447F860D5D}">
      <formula1>INDIRECT($Q$47)</formula1>
    </dataValidation>
    <dataValidation type="list" allowBlank="1" showInputMessage="1" showErrorMessage="1" sqref="D47" xr:uid="{A0EDDB4A-A77E-4C43-BC43-99C4344747ED}">
      <formula1>INDIRECT($P$47)</formula1>
    </dataValidation>
    <dataValidation type="list" allowBlank="1" showInputMessage="1" showErrorMessage="1" sqref="H44" xr:uid="{84EA564C-9B5B-40FA-AA2F-1282C4A40577}">
      <formula1>INDIRECT($S$44)</formula1>
    </dataValidation>
    <dataValidation type="list" allowBlank="1" showInputMessage="1" showErrorMessage="1" sqref="G44" xr:uid="{4F628017-69CC-4C35-882F-A164644FF850}">
      <formula1>INDIRECT($R$44)</formula1>
    </dataValidation>
    <dataValidation type="list" allowBlank="1" showInputMessage="1" showErrorMessage="1" sqref="E44" xr:uid="{8D1F3CEB-CB72-49FD-ADC0-F304113BA449}">
      <formula1>INDIRECT($Q$44)</formula1>
    </dataValidation>
    <dataValidation type="list" allowBlank="1" showInputMessage="1" showErrorMessage="1" sqref="D44" xr:uid="{45DBFB44-39DE-4420-B524-59A21C9BE638}">
      <formula1>INDIRECT($P$44)</formula1>
    </dataValidation>
    <dataValidation type="list" allowBlank="1" showInputMessage="1" showErrorMessage="1" sqref="H43" xr:uid="{51375684-B4B1-464A-B9DF-512E245A2F71}">
      <formula1>INDIRECT($S$43)</formula1>
    </dataValidation>
    <dataValidation type="list" allowBlank="1" showInputMessage="1" showErrorMessage="1" sqref="G43" xr:uid="{404047C6-4DC4-4958-98A2-BB23ABC25F48}">
      <formula1>INDIRECT($R$43)</formula1>
    </dataValidation>
    <dataValidation type="list" allowBlank="1" showInputMessage="1" showErrorMessage="1" sqref="E43" xr:uid="{9F273C67-9842-4644-AB32-E906EB139D58}">
      <formula1>INDIRECT($Q$43)</formula1>
    </dataValidation>
    <dataValidation type="list" allowBlank="1" showInputMessage="1" showErrorMessage="1" sqref="D43" xr:uid="{2AE2D80A-9414-4200-A8A1-2AE078E05784}">
      <formula1>INDIRECT($P$43)</formula1>
    </dataValidation>
    <dataValidation type="list" allowBlank="1" showInputMessage="1" showErrorMessage="1" sqref="H40" xr:uid="{86C50122-D5F2-4933-AD75-FA4BBA7CFAA8}">
      <formula1>INDIRECT($S$40)</formula1>
    </dataValidation>
    <dataValidation type="list" allowBlank="1" showInputMessage="1" showErrorMessage="1" sqref="G40" xr:uid="{ADF27764-8D53-4DFD-ABFC-99E5B4F65EAC}">
      <formula1>INDIRECT($R$40)</formula1>
    </dataValidation>
    <dataValidation type="list" allowBlank="1" showInputMessage="1" showErrorMessage="1" sqref="E40" xr:uid="{E5D1E908-B07D-4BC9-B9A5-376AC8C8CD41}">
      <formula1>INDIRECT($Q$40)</formula1>
    </dataValidation>
    <dataValidation type="list" allowBlank="1" showInputMessage="1" showErrorMessage="1" sqref="D40" xr:uid="{4BF5D846-C2B7-448A-8AA9-6875B5BA1A37}">
      <formula1>INDIRECT($P$40)</formula1>
    </dataValidation>
    <dataValidation type="list" allowBlank="1" showInputMessage="1" showErrorMessage="1" sqref="H39" xr:uid="{927502E8-FD63-45B7-8C63-B9A33D45BE5A}">
      <formula1>INDIRECT($S$39)</formula1>
    </dataValidation>
    <dataValidation type="list" allowBlank="1" showInputMessage="1" showErrorMessage="1" sqref="G39" xr:uid="{809797C8-6F4E-4B1D-92A3-57C86D820AF4}">
      <formula1>INDIRECT($R$39)</formula1>
    </dataValidation>
    <dataValidation type="list" allowBlank="1" showInputMessage="1" showErrorMessage="1" sqref="E39" xr:uid="{030B0AC8-387A-4111-8380-7C5A1399F5F2}">
      <formula1>INDIRECT($Q$39)</formula1>
    </dataValidation>
    <dataValidation type="list" allowBlank="1" showInputMessage="1" showErrorMessage="1" sqref="D39" xr:uid="{2CBE4CF7-8987-47D2-B701-8C611EE50D7B}">
      <formula1>INDIRECT($P$39)</formula1>
    </dataValidation>
    <dataValidation type="list" allowBlank="1" showInputMessage="1" showErrorMessage="1" sqref="H38" xr:uid="{BC578438-D1FA-408C-8F01-DDF9DEC11D33}">
      <formula1>INDIRECT($S$38)</formula1>
    </dataValidation>
    <dataValidation type="list" allowBlank="1" showInputMessage="1" showErrorMessage="1" sqref="G38" xr:uid="{C6D756C7-BBE3-433C-BDAF-A4CBF38E0F5B}">
      <formula1>INDIRECT($R$38)</formula1>
    </dataValidation>
    <dataValidation type="list" allowBlank="1" showInputMessage="1" showErrorMessage="1" sqref="E38" xr:uid="{BDDC40E7-FAAE-4E90-9310-D1E33EE38EB7}">
      <formula1>INDIRECT($Q$38)</formula1>
    </dataValidation>
    <dataValidation type="list" allowBlank="1" showInputMessage="1" showErrorMessage="1" sqref="D38" xr:uid="{60A1D5E6-D1F6-4DD3-A0CA-FD01303BEB38}">
      <formula1>INDIRECT($P$38)</formula1>
    </dataValidation>
    <dataValidation type="list" allowBlank="1" showInputMessage="1" showErrorMessage="1" sqref="H35" xr:uid="{FDEE6E7E-FCDA-4567-926A-79A7015B13E5}">
      <formula1>INDIRECT($S$35)</formula1>
    </dataValidation>
    <dataValidation type="list" allowBlank="1" showInputMessage="1" showErrorMessage="1" sqref="G35" xr:uid="{59D1F2C0-6F2D-40AB-8C82-681637C8A0E2}">
      <formula1>INDIRECT($R$35)</formula1>
    </dataValidation>
    <dataValidation type="list" allowBlank="1" showInputMessage="1" showErrorMessage="1" sqref="E35" xr:uid="{FD034844-395A-425C-BCE6-4F37DD9276A9}">
      <formula1>INDIRECT($Q$35)</formula1>
    </dataValidation>
    <dataValidation type="list" allowBlank="1" showInputMessage="1" showErrorMessage="1" sqref="D35" xr:uid="{7D616AA4-6741-4FCB-A8A3-C2864EA0C288}">
      <formula1>INDIRECT($P$35)</formula1>
    </dataValidation>
    <dataValidation type="list" allowBlank="1" showInputMessage="1" showErrorMessage="1" sqref="H34" xr:uid="{4F0F538C-9AC4-4F6E-96D8-EF3E23665D9C}">
      <formula1>INDIRECT($S$34)</formula1>
    </dataValidation>
    <dataValidation type="list" allowBlank="1" showInputMessage="1" showErrorMessage="1" sqref="G34" xr:uid="{B2FDD6DF-66BD-4D73-B127-D7C4E918CA1A}">
      <formula1>INDIRECT($R$34)</formula1>
    </dataValidation>
    <dataValidation type="list" allowBlank="1" showInputMessage="1" showErrorMessage="1" sqref="E34" xr:uid="{FDE83F86-570E-4086-8B90-220BA23A7DA9}">
      <formula1>INDIRECT($Q$34)</formula1>
    </dataValidation>
    <dataValidation type="list" allowBlank="1" showInputMessage="1" showErrorMessage="1" sqref="D34" xr:uid="{56F8CFFD-186C-4609-801A-44F45A2A6C2B}">
      <formula1>INDIRECT($P$34)</formula1>
    </dataValidation>
    <dataValidation type="list" allowBlank="1" showInputMessage="1" showErrorMessage="1" sqref="H33" xr:uid="{BA0057A1-BCB8-4AD2-8657-5D40A6383991}">
      <formula1>INDIRECT($S$33)</formula1>
    </dataValidation>
    <dataValidation type="list" allowBlank="1" showInputMessage="1" showErrorMessage="1" sqref="G33" xr:uid="{40EC037B-1F10-4EB4-804E-43686EEA2826}">
      <formula1>INDIRECT($R$33)</formula1>
    </dataValidation>
    <dataValidation type="list" allowBlank="1" showInputMessage="1" showErrorMessage="1" sqref="E33" xr:uid="{E82EA840-A258-4781-BA22-B335F1C9553A}">
      <formula1>INDIRECT($Q$33)</formula1>
    </dataValidation>
    <dataValidation type="list" allowBlank="1" showInputMessage="1" showErrorMessage="1" sqref="D33" xr:uid="{C673C32C-8013-4150-9848-960D4EB789B6}">
      <formula1>INDIRECT($P$33)</formula1>
    </dataValidation>
    <dataValidation type="list" allowBlank="1" showInputMessage="1" showErrorMessage="1" sqref="H32" xr:uid="{3B1CD816-8608-4B57-8CE6-5BDCCA4417CD}">
      <formula1>INDIRECT($S$32)</formula1>
    </dataValidation>
    <dataValidation type="list" allowBlank="1" showInputMessage="1" showErrorMessage="1" sqref="G32" xr:uid="{5E6150DD-39C0-4E66-9E47-9C6607F813ED}">
      <formula1>INDIRECT($R$32)</formula1>
    </dataValidation>
    <dataValidation type="list" allowBlank="1" showInputMessage="1" showErrorMessage="1" sqref="E32" xr:uid="{57DE5303-0BB8-4DBC-A1CF-4BFD9F8B0C9D}">
      <formula1>INDIRECT($Q$32)</formula1>
    </dataValidation>
    <dataValidation type="list" allowBlank="1" showInputMessage="1" showErrorMessage="1" sqref="D32" xr:uid="{567EB1E0-5108-464F-9894-D8D81BE3E464}">
      <formula1>INDIRECT($P$32)</formula1>
    </dataValidation>
    <dataValidation type="list" allowBlank="1" showInputMessage="1" showErrorMessage="1" sqref="H31" xr:uid="{724E3653-EC9F-4BCE-AF90-AC20BD821B5E}">
      <formula1>INDIRECT($S$31)</formula1>
    </dataValidation>
    <dataValidation type="list" allowBlank="1" showInputMessage="1" showErrorMessage="1" sqref="G31" xr:uid="{C3AF4648-BD07-4A05-A848-A79AAE359189}">
      <formula1>INDIRECT($R$31)</formula1>
    </dataValidation>
    <dataValidation type="list" allowBlank="1" showInputMessage="1" showErrorMessage="1" sqref="E31" xr:uid="{E0A0DCFE-4A37-42A9-9C78-C53D0386A550}">
      <formula1>INDIRECT($Q$31)</formula1>
    </dataValidation>
    <dataValidation type="list" allowBlank="1" showInputMessage="1" showErrorMessage="1" sqref="D31" xr:uid="{B1EAD8B0-E482-400D-B6F9-BA78E81D2CAC}">
      <formula1>INDIRECT($P$31)</formula1>
    </dataValidation>
    <dataValidation type="list" allowBlank="1" showInputMessage="1" showErrorMessage="1" sqref="H30" xr:uid="{3EF834A3-E3BF-444A-8E8B-AC5F5251258C}">
      <formula1>INDIRECT($S$30)</formula1>
    </dataValidation>
    <dataValidation type="list" allowBlank="1" showInputMessage="1" showErrorMessage="1" sqref="G30" xr:uid="{6D988ABF-33FE-4C78-9217-D50EEF9910C3}">
      <formula1>INDIRECT($R$30)</formula1>
    </dataValidation>
    <dataValidation type="list" allowBlank="1" showInputMessage="1" showErrorMessage="1" sqref="E30" xr:uid="{261C1523-CEE9-4DF7-B9BD-4F2982DC7BEB}">
      <formula1>INDIRECT($Q$30)</formula1>
    </dataValidation>
    <dataValidation type="list" allowBlank="1" showInputMessage="1" showErrorMessage="1" sqref="D30" xr:uid="{AFAC5EC3-D76C-451F-8047-C33CC04AC456}">
      <formula1>INDIRECT($P$30)</formula1>
    </dataValidation>
    <dataValidation type="list" allowBlank="1" showInputMessage="1" showErrorMessage="1" sqref="H29" xr:uid="{A69DDF10-45D7-44BC-8307-1AD52C92B59D}">
      <formula1>INDIRECT($S$29)</formula1>
    </dataValidation>
    <dataValidation type="list" allowBlank="1" showInputMessage="1" showErrorMessage="1" sqref="G29" xr:uid="{2056D654-6DDC-4FED-A2B7-D0E28EE7FED3}">
      <formula1>INDIRECT($R$29)</formula1>
    </dataValidation>
    <dataValidation type="list" allowBlank="1" showInputMessage="1" showErrorMessage="1" sqref="E29" xr:uid="{64FD5399-A624-42CC-9813-385156BE235E}">
      <formula1>INDIRECT($Q$29)</formula1>
    </dataValidation>
    <dataValidation type="list" allowBlank="1" showInputMessage="1" showErrorMessage="1" sqref="D29" xr:uid="{BF75D1D3-6223-4376-AC5C-89A4D25FFC6A}">
      <formula1>INDIRECT($P$29)</formula1>
    </dataValidation>
    <dataValidation type="list" allowBlank="1" showInputMessage="1" showErrorMessage="1" sqref="H26" xr:uid="{8E5BF038-BD81-4CF5-9AE5-CFD16BB95944}">
      <formula1>INDIRECT($S$26)</formula1>
    </dataValidation>
    <dataValidation type="list" allowBlank="1" showInputMessage="1" showErrorMessage="1" sqref="G26" xr:uid="{1A8854A7-40BC-4C23-A10E-42B75FC1A7FE}">
      <formula1>INDIRECT($R$26)</formula1>
    </dataValidation>
    <dataValidation type="list" allowBlank="1" showInputMessage="1" showErrorMessage="1" sqref="E26" xr:uid="{B7B8C7FD-B329-4023-B63D-95079C7B9730}">
      <formula1>INDIRECT($Q$26)</formula1>
    </dataValidation>
    <dataValidation type="list" allowBlank="1" showInputMessage="1" showErrorMessage="1" sqref="D26" xr:uid="{874A3DD4-E60C-4CB4-847E-4316703ACC66}">
      <formula1>INDIRECT($P$26)</formula1>
    </dataValidation>
    <dataValidation type="list" allowBlank="1" showInputMessage="1" showErrorMessage="1" sqref="H25" xr:uid="{BED93E01-54E6-4631-9265-313B19638EF4}">
      <formula1>INDIRECT($S$25)</formula1>
    </dataValidation>
    <dataValidation type="list" allowBlank="1" showInputMessage="1" showErrorMessage="1" sqref="G25" xr:uid="{A5306466-7E2C-421B-9E78-52183D733A62}">
      <formula1>INDIRECT($R$25)</formula1>
    </dataValidation>
    <dataValidation type="list" allowBlank="1" showInputMessage="1" showErrorMessage="1" sqref="E25" xr:uid="{AA8BD5C3-4AC2-489D-A671-439F24E43D2A}">
      <formula1>INDIRECT($Q$25)</formula1>
    </dataValidation>
    <dataValidation type="list" allowBlank="1" showInputMessage="1" showErrorMessage="1" sqref="D25" xr:uid="{E343AE67-85B8-4A2C-8C22-47EFF6FBB483}">
      <formula1>INDIRECT($P$25)</formula1>
    </dataValidation>
    <dataValidation type="list" allowBlank="1" showInputMessage="1" showErrorMessage="1" sqref="H24" xr:uid="{0914C7EE-AD25-4BD1-8945-12D1F362075E}">
      <formula1>INDIRECT($S$24)</formula1>
    </dataValidation>
    <dataValidation type="list" allowBlank="1" showInputMessage="1" showErrorMessage="1" sqref="G24" xr:uid="{9CAB67D1-DCB6-4DFD-89B7-1E1A65F4F309}">
      <formula1>INDIRECT($R$24)</formula1>
    </dataValidation>
    <dataValidation type="list" allowBlank="1" showInputMessage="1" showErrorMessage="1" sqref="E24" xr:uid="{45FCB9D9-D9EB-4D32-BD4E-8B2D2FD23C20}">
      <formula1>INDIRECT($Q$24)</formula1>
    </dataValidation>
    <dataValidation type="list" allowBlank="1" showInputMessage="1" showErrorMessage="1" sqref="D24" xr:uid="{A5A22BDF-4C50-4B1A-995E-8E770766DE09}">
      <formula1>INDIRECT($P$24)</formula1>
    </dataValidation>
    <dataValidation type="list" allowBlank="1" showInputMessage="1" showErrorMessage="1" sqref="H23" xr:uid="{B1AFDEE0-2498-47EB-9748-93B591BB29CE}">
      <formula1>INDIRECT($S$23)</formula1>
    </dataValidation>
    <dataValidation type="list" allowBlank="1" showInputMessage="1" showErrorMessage="1" sqref="G23" xr:uid="{E4FB34F1-9D5C-40A9-AF39-9AC8DE25B243}">
      <formula1>INDIRECT($R$23)</formula1>
    </dataValidation>
    <dataValidation type="list" allowBlank="1" showInputMessage="1" showErrorMessage="1" sqref="E23" xr:uid="{E86DB365-C55C-40F4-B07B-3AD190922D0A}">
      <formula1>INDIRECT($Q$23)</formula1>
    </dataValidation>
    <dataValidation type="list" allowBlank="1" showInputMessage="1" showErrorMessage="1" sqref="D23" xr:uid="{7D42336E-A038-4313-A864-0750EC9C8693}">
      <formula1>INDIRECT($P$23)</formula1>
    </dataValidation>
    <dataValidation type="list" allowBlank="1" showInputMessage="1" showErrorMessage="1" sqref="H22" xr:uid="{CDC48B00-4AFA-49B1-990B-8F1DDA4FC369}">
      <formula1>INDIRECT($S$22)</formula1>
    </dataValidation>
    <dataValidation type="list" allowBlank="1" showInputMessage="1" showErrorMessage="1" sqref="G22" xr:uid="{7B238AC4-747F-44F8-83A9-4D62ADA70E01}">
      <formula1>INDIRECT($R$22)</formula1>
    </dataValidation>
    <dataValidation type="list" allowBlank="1" showInputMessage="1" showErrorMessage="1" sqref="E22" xr:uid="{EF3927AB-8E2B-4C7D-847B-E4D302EB27C7}">
      <formula1>INDIRECT($Q$22)</formula1>
    </dataValidation>
    <dataValidation type="list" allowBlank="1" showInputMessage="1" showErrorMessage="1" sqref="D22" xr:uid="{FBC5574F-FB7B-4B01-9263-B45C6C08951D}">
      <formula1>INDIRECT($P$22)</formula1>
    </dataValidation>
    <dataValidation type="list" allowBlank="1" showInputMessage="1" showErrorMessage="1" sqref="H21" xr:uid="{4EE13B9C-D7FB-4D50-9D76-4D3173ED200F}">
      <formula1>INDIRECT($S$21)</formula1>
    </dataValidation>
    <dataValidation type="list" allowBlank="1" showInputMessage="1" showErrorMessage="1" sqref="G21" xr:uid="{A62D4C45-FCA9-4B44-938D-D5C4AC4D45CD}">
      <formula1>INDIRECT($R$21)</formula1>
    </dataValidation>
    <dataValidation type="list" allowBlank="1" showInputMessage="1" showErrorMessage="1" sqref="E21" xr:uid="{D091DFAE-641C-4E53-A82A-D40336787DEE}">
      <formula1>INDIRECT($Q$21)</formula1>
    </dataValidation>
    <dataValidation type="list" allowBlank="1" showInputMessage="1" showErrorMessage="1" sqref="D21" xr:uid="{DA5B5B28-1340-4476-BFE7-77639BCEC6B4}">
      <formula1>INDIRECT($P$21)</formula1>
    </dataValidation>
    <dataValidation type="textLength" allowBlank="1" showInputMessage="1" showErrorMessage="1" sqref="G5" xr:uid="{9FC6CB4D-387C-4C0A-96D2-31EF26FEAB31}">
      <formula1>0</formula1>
      <formula2>0</formula2>
    </dataValidation>
    <dataValidation type="whole" allowBlank="1" showInputMessage="1" showErrorMessage="1" errorTitle="Chiffre uniquement" error="Saisir une valeur en chiffre/nombre (pas de texte)" sqref="G4 G6" xr:uid="{7C5CE51F-0431-436C-A39B-34A8240569D9}">
      <formula1>0</formula1>
      <formula2>100</formula2>
    </dataValidation>
    <dataValidation type="list" allowBlank="1" showInputMessage="1" showErrorMessage="1" sqref="H13" xr:uid="{F14CAB76-9C69-44DE-8D93-AF113969FAD6}">
      <formula1>INDIRECT($S$13)</formula1>
    </dataValidation>
    <dataValidation type="list" allowBlank="1" showInputMessage="1" showErrorMessage="1" sqref="G13" xr:uid="{4D48A080-3A35-4AFE-898F-A5A3455406BE}">
      <formula1>INDIRECT($R$13)</formula1>
    </dataValidation>
    <dataValidation type="list" allowBlank="1" showInputMessage="1" showErrorMessage="1" sqref="E13" xr:uid="{AEBFC979-84B7-41AF-B7E7-391CFBB3481F}">
      <formula1>INDIRECT($Q$13)</formula1>
    </dataValidation>
    <dataValidation type="list" allowBlank="1" showInputMessage="1" showErrorMessage="1" sqref="D13" xr:uid="{78CECF64-D04B-45D7-8620-F086E6C179EF}">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2D41647A-C0B2-49A2-AC92-D010B16C4092}">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F92C3A4-B00C-413E-A970-2CF5E59C1EF9}">
          <x14:formula1>
            <xm:f>'Menu conditionnel'!$A$14:$A$17</xm:f>
          </x14:formula1>
          <xm:sqref>D84:D89 D92 D95:D96 D99 D102:D103 D106:D109 D112 D115 D118:D120</xm:sqref>
        </x14:dataValidation>
        <x14:dataValidation type="list" allowBlank="1" showInputMessage="1" showErrorMessage="1" xr:uid="{8AE3B44C-9448-4F06-8CAB-DA2F32AB1516}">
          <x14:formula1>
            <xm:f>'Menu déroulant'!$E$2:$E$11</xm:f>
          </x14:formula1>
          <xm:sqref>C4</xm:sqref>
        </x14:dataValidation>
        <x14:dataValidation type="list" allowBlank="1" showInputMessage="1" showErrorMessage="1" xr:uid="{59AECD8D-901A-44E6-85A6-2703F8E418CB}">
          <x14:formula1>
            <xm:f>'Menu déroulant'!$D$2:$D$3</xm:f>
          </x14:formula1>
          <xm:sqref>C6</xm:sqref>
        </x14:dataValidation>
        <x14:dataValidation type="list" allowBlank="1" showInputMessage="1" showErrorMessage="1" xr:uid="{626CC305-6A3D-4537-89B8-6924E64D374B}">
          <x14:formula1>
            <xm:f>'Menu déroulant'!$F$2:$F$5</xm:f>
          </x14:formula1>
          <xm:sqref>C60:C61 C56:C57 C43:C44 C21:C26 C29:C35 C47:C49 C52:C53 C65:C67 C70 C38:C40 C13:C18 C73:C74</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2FCFB-CCBD-4E63-8229-8D2F30F3BF48}">
  <sheetPr>
    <tabColor rgb="FF89EFDE"/>
    <pageSetUpPr fitToPage="1"/>
  </sheetPr>
  <dimension ref="A1:Y696"/>
  <sheetViews>
    <sheetView zoomScale="60" zoomScaleNormal="60" zoomScaleSheetLayoutView="70" zoomScalePageLayoutView="70" workbookViewId="0">
      <selection activeCell="J11" sqref="J11"/>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1083</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N°30</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X8/b7MgtEmTjvJpGxikOCcy7yFMVfIp/DPRsoyRNwhfeXTw8IOXsKyoPNpRMhkJYFK/smWzZyl71E4/8ErMmxA==" saltValue="3YhMSgtB6GUZ91E4tq63Ow=="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3211" priority="176" operator="equal">
      <formula>"NON"</formula>
    </cfRule>
    <cfRule type="cellIs" dxfId="3210" priority="177" operator="equal">
      <formula>"OUI"</formula>
    </cfRule>
    <cfRule type="cellIs" dxfId="3209" priority="174" operator="equal">
      <formula>"Non concerné"</formula>
    </cfRule>
    <cfRule type="cellIs" dxfId="3208" priority="175" operator="equal">
      <formula>"Ne sait pas"</formula>
    </cfRule>
  </conditionalFormatting>
  <conditionalFormatting sqref="C29:C35">
    <cfRule type="cellIs" dxfId="3207" priority="165" operator="equal">
      <formula>"OUI"</formula>
    </cfRule>
    <cfRule type="cellIs" dxfId="3206" priority="164" operator="equal">
      <formula>"NON"</formula>
    </cfRule>
    <cfRule type="cellIs" dxfId="3205" priority="163" operator="equal">
      <formula>"Ne sait pas"</formula>
    </cfRule>
    <cfRule type="cellIs" dxfId="3204" priority="162" operator="equal">
      <formula>"Non concerné"</formula>
    </cfRule>
  </conditionalFormatting>
  <conditionalFormatting sqref="C38:C40">
    <cfRule type="cellIs" dxfId="3203" priority="156" operator="equal">
      <formula>"OUI"</formula>
    </cfRule>
    <cfRule type="cellIs" dxfId="3202" priority="154" operator="equal">
      <formula>"Ne sait pas"</formula>
    </cfRule>
    <cfRule type="cellIs" dxfId="3201" priority="153" operator="equal">
      <formula>"Non concerné"</formula>
    </cfRule>
    <cfRule type="cellIs" dxfId="3200" priority="155" operator="equal">
      <formula>"NON"</formula>
    </cfRule>
  </conditionalFormatting>
  <conditionalFormatting sqref="C43:C44">
    <cfRule type="cellIs" dxfId="3199" priority="149" operator="equal">
      <formula>"OUI"</formula>
    </cfRule>
    <cfRule type="cellIs" dxfId="3198" priority="148" operator="equal">
      <formula>"NON"</formula>
    </cfRule>
    <cfRule type="cellIs" dxfId="3197" priority="147" operator="equal">
      <formula>"Ne sait pas"</formula>
    </cfRule>
    <cfRule type="cellIs" dxfId="3196" priority="146" operator="equal">
      <formula>"Non concerné"</formula>
    </cfRule>
  </conditionalFormatting>
  <conditionalFormatting sqref="C47:C49">
    <cfRule type="cellIs" dxfId="3195" priority="140" operator="equal">
      <formula>"NON"</formula>
    </cfRule>
    <cfRule type="cellIs" dxfId="3194" priority="141" operator="equal">
      <formula>"OUI"</formula>
    </cfRule>
    <cfRule type="cellIs" dxfId="3193" priority="139" operator="equal">
      <formula>"Ne sait pas"</formula>
    </cfRule>
    <cfRule type="cellIs" dxfId="3192" priority="138" operator="equal">
      <formula>"Non concerné"</formula>
    </cfRule>
  </conditionalFormatting>
  <conditionalFormatting sqref="C52:C53">
    <cfRule type="cellIs" dxfId="3191" priority="132" operator="equal">
      <formula>"NON"</formula>
    </cfRule>
    <cfRule type="cellIs" dxfId="3190" priority="131" operator="equal">
      <formula>"Ne sait pas"</formula>
    </cfRule>
    <cfRule type="cellIs" dxfId="3189" priority="130" operator="equal">
      <formula>"Non concerné"</formula>
    </cfRule>
    <cfRule type="cellIs" dxfId="3188" priority="133" operator="equal">
      <formula>"OUI"</formula>
    </cfRule>
  </conditionalFormatting>
  <conditionalFormatting sqref="C56:C57">
    <cfRule type="cellIs" dxfId="3187" priority="125" operator="equal">
      <formula>"OUI"</formula>
    </cfRule>
    <cfRule type="cellIs" dxfId="3186" priority="124" operator="equal">
      <formula>"NON"</formula>
    </cfRule>
    <cfRule type="cellIs" dxfId="3185" priority="123" operator="equal">
      <formula>"Ne sait pas"</formula>
    </cfRule>
    <cfRule type="cellIs" dxfId="3184" priority="122" operator="equal">
      <formula>"Non concerné"</formula>
    </cfRule>
  </conditionalFormatting>
  <conditionalFormatting sqref="C60:C61">
    <cfRule type="cellIs" dxfId="3183" priority="114" operator="equal">
      <formula>"Non concerné"</formula>
    </cfRule>
    <cfRule type="cellIs" dxfId="3182" priority="115" operator="equal">
      <formula>"Ne sait pas"</formula>
    </cfRule>
    <cfRule type="cellIs" dxfId="3181" priority="116" operator="equal">
      <formula>"NON"</formula>
    </cfRule>
    <cfRule type="cellIs" dxfId="3180" priority="117" operator="equal">
      <formula>"OUI"</formula>
    </cfRule>
  </conditionalFormatting>
  <conditionalFormatting sqref="C65:C67">
    <cfRule type="cellIs" dxfId="3179" priority="107" operator="equal">
      <formula>"Ne sait pas"</formula>
    </cfRule>
    <cfRule type="cellIs" dxfId="3178" priority="106" operator="equal">
      <formula>"Non concerné"</formula>
    </cfRule>
    <cfRule type="cellIs" dxfId="3177" priority="109" operator="equal">
      <formula>"OUI"</formula>
    </cfRule>
    <cfRule type="cellIs" dxfId="3176" priority="108" operator="equal">
      <formula>"NON"</formula>
    </cfRule>
  </conditionalFormatting>
  <conditionalFormatting sqref="C70">
    <cfRule type="cellIs" dxfId="3175" priority="101" operator="equal">
      <formula>"OUI"</formula>
    </cfRule>
    <cfRule type="cellIs" dxfId="3174" priority="100" operator="equal">
      <formula>"NON"</formula>
    </cfRule>
    <cfRule type="cellIs" dxfId="3173" priority="99" operator="equal">
      <formula>"Ne sait pas"</formula>
    </cfRule>
    <cfRule type="cellIs" dxfId="3172" priority="98" operator="equal">
      <formula>"Non concerné"</formula>
    </cfRule>
  </conditionalFormatting>
  <conditionalFormatting sqref="C73:C74">
    <cfRule type="cellIs" dxfId="3171" priority="92" operator="equal">
      <formula>"NON"</formula>
    </cfRule>
    <cfRule type="cellIs" dxfId="3170" priority="91" operator="equal">
      <formula>"Ne sait pas"</formula>
    </cfRule>
    <cfRule type="cellIs" dxfId="3169" priority="93" operator="equal">
      <formula>"OUI"</formula>
    </cfRule>
    <cfRule type="cellIs" dxfId="3168" priority="90" operator="equal">
      <formula>"Non concerné"</formula>
    </cfRule>
  </conditionalFormatting>
  <conditionalFormatting sqref="D84:D89">
    <cfRule type="cellIs" dxfId="3167" priority="79" operator="equal">
      <formula>"Non concerné"</formula>
    </cfRule>
    <cfRule type="cellIs" dxfId="3166" priority="80" operator="equal">
      <formula>"Ne sait pas"</formula>
    </cfRule>
    <cfRule type="cellIs" dxfId="3165" priority="81" operator="equal">
      <formula>"NON"</formula>
    </cfRule>
    <cfRule type="cellIs" dxfId="3164" priority="82" operator="equal">
      <formula>"OUI"</formula>
    </cfRule>
  </conditionalFormatting>
  <conditionalFormatting sqref="D92">
    <cfRule type="cellIs" dxfId="3163" priority="75" operator="equal">
      <formula>"Non concerné"</formula>
    </cfRule>
    <cfRule type="cellIs" dxfId="3162" priority="77" operator="equal">
      <formula>"NON"</formula>
    </cfRule>
    <cfRule type="cellIs" dxfId="3161" priority="76" operator="equal">
      <formula>"Ne sait pas"</formula>
    </cfRule>
    <cfRule type="cellIs" dxfId="3160" priority="78" operator="equal">
      <formula>"OUI"</formula>
    </cfRule>
  </conditionalFormatting>
  <conditionalFormatting sqref="D95:D96">
    <cfRule type="cellIs" dxfId="3159" priority="72" operator="equal">
      <formula>"Ne sait pas"</formula>
    </cfRule>
    <cfRule type="cellIs" dxfId="3158" priority="74" operator="equal">
      <formula>"OUI"</formula>
    </cfRule>
    <cfRule type="cellIs" dxfId="3157" priority="73" operator="equal">
      <formula>"NON"</formula>
    </cfRule>
    <cfRule type="cellIs" dxfId="3156" priority="71" operator="equal">
      <formula>"Non concerné"</formula>
    </cfRule>
  </conditionalFormatting>
  <conditionalFormatting sqref="D99">
    <cfRule type="cellIs" dxfId="3155" priority="70" operator="equal">
      <formula>"OUI"</formula>
    </cfRule>
    <cfRule type="cellIs" dxfId="3154" priority="69" operator="equal">
      <formula>"NON"</formula>
    </cfRule>
    <cfRule type="cellIs" dxfId="3153" priority="68" operator="equal">
      <formula>"Ne sait pas"</formula>
    </cfRule>
    <cfRule type="cellIs" dxfId="3152" priority="67" operator="equal">
      <formula>"Non concerné"</formula>
    </cfRule>
  </conditionalFormatting>
  <conditionalFormatting sqref="D102:D103">
    <cfRule type="cellIs" dxfId="3151" priority="65" operator="equal">
      <formula>"NON"</formula>
    </cfRule>
    <cfRule type="cellIs" dxfId="3150" priority="66" operator="equal">
      <formula>"OUI"</formula>
    </cfRule>
    <cfRule type="cellIs" dxfId="3149" priority="63" operator="equal">
      <formula>"Non concerné"</formula>
    </cfRule>
    <cfRule type="cellIs" dxfId="3148" priority="64" operator="equal">
      <formula>"Ne sait pas"</formula>
    </cfRule>
  </conditionalFormatting>
  <conditionalFormatting sqref="D106:D109">
    <cfRule type="cellIs" dxfId="3147" priority="59" operator="equal">
      <formula>"Non concerné"</formula>
    </cfRule>
    <cfRule type="cellIs" dxfId="3146" priority="60" operator="equal">
      <formula>"Ne sait pas"</formula>
    </cfRule>
    <cfRule type="cellIs" dxfId="3145" priority="61" operator="equal">
      <formula>"NON"</formula>
    </cfRule>
    <cfRule type="cellIs" dxfId="3144" priority="62" operator="equal">
      <formula>"OUI"</formula>
    </cfRule>
  </conditionalFormatting>
  <conditionalFormatting sqref="D112">
    <cfRule type="cellIs" dxfId="3143" priority="58" operator="equal">
      <formula>"OUI"</formula>
    </cfRule>
    <cfRule type="cellIs" dxfId="3142" priority="57" operator="equal">
      <formula>"NON"</formula>
    </cfRule>
    <cfRule type="cellIs" dxfId="3141" priority="56" operator="equal">
      <formula>"Ne sait pas"</formula>
    </cfRule>
    <cfRule type="cellIs" dxfId="3140" priority="55" operator="equal">
      <formula>"Non concerné"</formula>
    </cfRule>
  </conditionalFormatting>
  <conditionalFormatting sqref="D115">
    <cfRule type="cellIs" dxfId="3139" priority="53" operator="equal">
      <formula>"NON"</formula>
    </cfRule>
    <cfRule type="cellIs" dxfId="3138" priority="54" operator="equal">
      <formula>"OUI"</formula>
    </cfRule>
    <cfRule type="cellIs" dxfId="3137" priority="51" operator="equal">
      <formula>"Non concerné"</formula>
    </cfRule>
    <cfRule type="cellIs" dxfId="3136" priority="52" operator="equal">
      <formula>"Ne sait pas"</formula>
    </cfRule>
  </conditionalFormatting>
  <conditionalFormatting sqref="D118:D120">
    <cfRule type="cellIs" dxfId="3135" priority="50" operator="equal">
      <formula>"OUI"</formula>
    </cfRule>
    <cfRule type="cellIs" dxfId="3134" priority="49" operator="equal">
      <formula>"NON"</formula>
    </cfRule>
    <cfRule type="cellIs" dxfId="3133" priority="48" operator="equal">
      <formula>"Ne sait pas"</formula>
    </cfRule>
    <cfRule type="cellIs" dxfId="3132" priority="47" operator="equal">
      <formula>"Non concerné"</formula>
    </cfRule>
  </conditionalFormatting>
  <conditionalFormatting sqref="D13:I18">
    <cfRule type="expression" dxfId="3131" priority="172">
      <formula>$P13="non_prescrit"</formula>
    </cfRule>
  </conditionalFormatting>
  <conditionalFormatting sqref="D21:I26">
    <cfRule type="expression" dxfId="3130" priority="168">
      <formula>$P21="non_prescrit"</formula>
    </cfRule>
  </conditionalFormatting>
  <conditionalFormatting sqref="D29:I35">
    <cfRule type="expression" dxfId="3129" priority="160">
      <formula>$P29="non_prescrit"</formula>
    </cfRule>
  </conditionalFormatting>
  <conditionalFormatting sqref="D38:I40">
    <cfRule type="expression" dxfId="3128" priority="157">
      <formula>$P38="non_prescrit"</formula>
    </cfRule>
  </conditionalFormatting>
  <conditionalFormatting sqref="D43:I44">
    <cfRule type="expression" dxfId="3127" priority="144">
      <formula>$P43="non_prescrit"</formula>
    </cfRule>
  </conditionalFormatting>
  <conditionalFormatting sqref="D47:I49">
    <cfRule type="expression" dxfId="3126" priority="136">
      <formula>$P47="non_prescrit"</formula>
    </cfRule>
  </conditionalFormatting>
  <conditionalFormatting sqref="D52:I53">
    <cfRule type="expression" dxfId="3125" priority="128">
      <formula>$P52="non_prescrit"</formula>
    </cfRule>
  </conditionalFormatting>
  <conditionalFormatting sqref="D56:I57">
    <cfRule type="expression" dxfId="3124" priority="120">
      <formula>$P56="non_prescrit"</formula>
    </cfRule>
  </conditionalFormatting>
  <conditionalFormatting sqref="D60:I61">
    <cfRule type="expression" dxfId="3123" priority="112">
      <formula>$P60="non_prescrit"</formula>
    </cfRule>
  </conditionalFormatting>
  <conditionalFormatting sqref="D65:I67">
    <cfRule type="expression" dxfId="3122" priority="104">
      <formula>$P65="non_prescrit"</formula>
    </cfRule>
  </conditionalFormatting>
  <conditionalFormatting sqref="D70:I70">
    <cfRule type="expression" dxfId="3121" priority="96">
      <formula>$P70="non_prescrit"</formula>
    </cfRule>
  </conditionalFormatting>
  <conditionalFormatting sqref="D73:I74">
    <cfRule type="expression" dxfId="3120" priority="88">
      <formula>$P73="non_prescrit"</formula>
    </cfRule>
  </conditionalFormatting>
  <conditionalFormatting sqref="E13:F18">
    <cfRule type="expression" dxfId="3119" priority="171">
      <formula>$Q13="pas_modification"</formula>
    </cfRule>
  </conditionalFormatting>
  <conditionalFormatting sqref="E21:F26">
    <cfRule type="expression" dxfId="3118" priority="167">
      <formula>$Q21="pas_modification"</formula>
    </cfRule>
  </conditionalFormatting>
  <conditionalFormatting sqref="E29:F35">
    <cfRule type="expression" dxfId="3117" priority="159">
      <formula>$Q29="pas_modification"</formula>
    </cfRule>
  </conditionalFormatting>
  <conditionalFormatting sqref="E38:F40">
    <cfRule type="expression" dxfId="3116" priority="151">
      <formula>$Q38="pas_modification"</formula>
    </cfRule>
  </conditionalFormatting>
  <conditionalFormatting sqref="E43:F44">
    <cfRule type="expression" dxfId="3115" priority="143">
      <formula>$Q43="pas_modification"</formula>
    </cfRule>
  </conditionalFormatting>
  <conditionalFormatting sqref="E47:F49">
    <cfRule type="expression" dxfId="3114" priority="135">
      <formula>$Q47="pas_modification"</formula>
    </cfRule>
  </conditionalFormatting>
  <conditionalFormatting sqref="E52:F53">
    <cfRule type="expression" dxfId="3113" priority="127">
      <formula>$Q52="pas_modification"</formula>
    </cfRule>
  </conditionalFormatting>
  <conditionalFormatting sqref="E56:F57">
    <cfRule type="expression" dxfId="3112" priority="119">
      <formula>$Q56="pas_modification"</formula>
    </cfRule>
  </conditionalFormatting>
  <conditionalFormatting sqref="E60:F61">
    <cfRule type="expression" dxfId="3111" priority="111">
      <formula>$Q60="pas_modification"</formula>
    </cfRule>
  </conditionalFormatting>
  <conditionalFormatting sqref="E65:F67">
    <cfRule type="expression" dxfId="3110" priority="103">
      <formula>$Q65="pas_modification"</formula>
    </cfRule>
  </conditionalFormatting>
  <conditionalFormatting sqref="E70:F70">
    <cfRule type="expression" dxfId="3109" priority="95">
      <formula>$Q70="pas_modification"</formula>
    </cfRule>
  </conditionalFormatting>
  <conditionalFormatting sqref="E73:F74">
    <cfRule type="expression" dxfId="3108" priority="87">
      <formula>$Q73="pas_modification"</formula>
    </cfRule>
  </conditionalFormatting>
  <conditionalFormatting sqref="E7:G7">
    <cfRule type="cellIs" dxfId="3107" priority="1" operator="equal">
      <formula>"ERREUR : nombre médicaments prescrits &gt; nb MIPA"</formula>
    </cfRule>
  </conditionalFormatting>
  <conditionalFormatting sqref="E84:I89">
    <cfRule type="expression" dxfId="3106" priority="32">
      <formula>$P84="non_omi"</formula>
    </cfRule>
  </conditionalFormatting>
  <conditionalFormatting sqref="E92:I92">
    <cfRule type="expression" dxfId="3105" priority="36">
      <formula>$P92="non_omi"</formula>
    </cfRule>
  </conditionalFormatting>
  <conditionalFormatting sqref="E95:I96">
    <cfRule type="expression" dxfId="3104" priority="28">
      <formula>$P95="non_omi"</formula>
    </cfRule>
  </conditionalFormatting>
  <conditionalFormatting sqref="E99:I99">
    <cfRule type="expression" dxfId="3103" priority="24">
      <formula>$P99="non_omi"</formula>
    </cfRule>
  </conditionalFormatting>
  <conditionalFormatting sqref="E102:I103">
    <cfRule type="expression" dxfId="3102" priority="20">
      <formula>$P102="non_omi"</formula>
    </cfRule>
  </conditionalFormatting>
  <conditionalFormatting sqref="E106:I109">
    <cfRule type="expression" dxfId="3101" priority="16">
      <formula>$P106="non_omi"</formula>
    </cfRule>
  </conditionalFormatting>
  <conditionalFormatting sqref="E112:I112">
    <cfRule type="expression" dxfId="3100" priority="12">
      <formula>$P112="non_omi"</formula>
    </cfRule>
  </conditionalFormatting>
  <conditionalFormatting sqref="E115:I115">
    <cfRule type="expression" dxfId="3099" priority="8">
      <formula>$P115="non_omi"</formula>
    </cfRule>
  </conditionalFormatting>
  <conditionalFormatting sqref="E118:I120">
    <cfRule type="expression" dxfId="3098" priority="4">
      <formula>$P118="non_omi"</formula>
    </cfRule>
  </conditionalFormatting>
  <conditionalFormatting sqref="G13:G18">
    <cfRule type="expression" dxfId="3097" priority="170">
      <formula>$R13="pas_justification"</formula>
    </cfRule>
  </conditionalFormatting>
  <conditionalFormatting sqref="G21:G26">
    <cfRule type="expression" dxfId="3096" priority="166">
      <formula>$R21="pas_justification"</formula>
    </cfRule>
  </conditionalFormatting>
  <conditionalFormatting sqref="G29:G35">
    <cfRule type="expression" dxfId="3095" priority="158">
      <formula>$R29="pas_justification"</formula>
    </cfRule>
  </conditionalFormatting>
  <conditionalFormatting sqref="G38:G40">
    <cfRule type="expression" dxfId="3094" priority="150">
      <formula>$R38="pas_justification"</formula>
    </cfRule>
  </conditionalFormatting>
  <conditionalFormatting sqref="G43:G44">
    <cfRule type="expression" dxfId="3093" priority="142">
      <formula>$R43="pas_justification"</formula>
    </cfRule>
  </conditionalFormatting>
  <conditionalFormatting sqref="G47:G49">
    <cfRule type="expression" dxfId="3092" priority="134">
      <formula>$R47="pas_justification"</formula>
    </cfRule>
  </conditionalFormatting>
  <conditionalFormatting sqref="G52:G53">
    <cfRule type="expression" dxfId="3091" priority="126">
      <formula>$R52="pas_justification"</formula>
    </cfRule>
  </conditionalFormatting>
  <conditionalFormatting sqref="G56:G57">
    <cfRule type="expression" dxfId="3090" priority="118">
      <formula>$R56="pas_justification"</formula>
    </cfRule>
  </conditionalFormatting>
  <conditionalFormatting sqref="G60:G61">
    <cfRule type="expression" dxfId="3089" priority="110">
      <formula>$R60="pas_justification"</formula>
    </cfRule>
  </conditionalFormatting>
  <conditionalFormatting sqref="G65:G67">
    <cfRule type="expression" dxfId="3088" priority="102">
      <formula>$R65="pas_justification"</formula>
    </cfRule>
  </conditionalFormatting>
  <conditionalFormatting sqref="G70">
    <cfRule type="expression" dxfId="3087" priority="94">
      <formula>$R70="pas_justification"</formula>
    </cfRule>
  </conditionalFormatting>
  <conditionalFormatting sqref="G73:G74">
    <cfRule type="expression" dxfId="3086" priority="86">
      <formula>$R73="pas_justification"</formula>
    </cfRule>
  </conditionalFormatting>
  <conditionalFormatting sqref="G84:G89">
    <cfRule type="expression" dxfId="3085" priority="46">
      <formula>$Q84="pas_justification_omi"</formula>
    </cfRule>
  </conditionalFormatting>
  <conditionalFormatting sqref="G92">
    <cfRule type="expression" dxfId="3084" priority="45">
      <formula>$Q92="pas_justification_omi"</formula>
    </cfRule>
  </conditionalFormatting>
  <conditionalFormatting sqref="G95:G96">
    <cfRule type="expression" dxfId="3083" priority="44">
      <formula>$Q95="pas_justification_omi"</formula>
    </cfRule>
  </conditionalFormatting>
  <conditionalFormatting sqref="G99">
    <cfRule type="expression" dxfId="3082" priority="43">
      <formula>$Q99="pas_justification_omi"</formula>
    </cfRule>
  </conditionalFormatting>
  <conditionalFormatting sqref="G102:G103">
    <cfRule type="expression" dxfId="3081" priority="42">
      <formula>$Q102="pas_justification_omi"</formula>
    </cfRule>
  </conditionalFormatting>
  <conditionalFormatting sqref="G106:G109">
    <cfRule type="expression" dxfId="3080" priority="41">
      <formula>$Q106="pas_justification_omi"</formula>
    </cfRule>
  </conditionalFormatting>
  <conditionalFormatting sqref="G112">
    <cfRule type="expression" dxfId="3079" priority="40">
      <formula>$Q112="pas_justification_omi"</formula>
    </cfRule>
  </conditionalFormatting>
  <conditionalFormatting sqref="G115">
    <cfRule type="expression" dxfId="3078" priority="39">
      <formula>$Q115="pas_justification_omi"</formula>
    </cfRule>
  </conditionalFormatting>
  <conditionalFormatting sqref="G118:G120">
    <cfRule type="expression" dxfId="3077" priority="38">
      <formula>$Q118="pas_justification_omi"</formula>
    </cfRule>
  </conditionalFormatting>
  <conditionalFormatting sqref="H13:H18">
    <cfRule type="expression" dxfId="3076" priority="173">
      <formula>$Q13="pas_modification"</formula>
    </cfRule>
  </conditionalFormatting>
  <conditionalFormatting sqref="H13:H40 H42:H61">
    <cfRule type="cellIs" dxfId="3075" priority="84" operator="equal">
      <formula>"Refusée"</formula>
    </cfRule>
  </conditionalFormatting>
  <conditionalFormatting sqref="H13:H40 H42:H74">
    <cfRule type="cellIs" dxfId="3074" priority="85" operator="equal">
      <formula>"Acceptée"</formula>
    </cfRule>
    <cfRule type="cellIs" dxfId="3073" priority="83" operator="equal">
      <formula>"NSP"</formula>
    </cfRule>
  </conditionalFormatting>
  <conditionalFormatting sqref="H21:H26">
    <cfRule type="expression" dxfId="3072" priority="169">
      <formula>$Q21="pas_modification"</formula>
    </cfRule>
  </conditionalFormatting>
  <conditionalFormatting sqref="H29:H35">
    <cfRule type="expression" dxfId="3071" priority="161">
      <formula>$Q29="pas_modification"</formula>
    </cfRule>
  </conditionalFormatting>
  <conditionalFormatting sqref="H38:H40">
    <cfRule type="expression" dxfId="3070" priority="152">
      <formula>$Q38="pas_modification"</formula>
    </cfRule>
  </conditionalFormatting>
  <conditionalFormatting sqref="H43:H44">
    <cfRule type="expression" dxfId="3069" priority="145">
      <formula>$Q43="pas_modification"</formula>
    </cfRule>
  </conditionalFormatting>
  <conditionalFormatting sqref="H47:H49">
    <cfRule type="expression" dxfId="3068" priority="137">
      <formula>$Q47="pas_modification"</formula>
    </cfRule>
  </conditionalFormatting>
  <conditionalFormatting sqref="H52:H53">
    <cfRule type="expression" dxfId="3067" priority="129">
      <formula>$Q52="pas_modification"</formula>
    </cfRule>
  </conditionalFormatting>
  <conditionalFormatting sqref="H56:H57">
    <cfRule type="expression" dxfId="3066" priority="121">
      <formula>$Q56="pas_modification"</formula>
    </cfRule>
  </conditionalFormatting>
  <conditionalFormatting sqref="H60:H61">
    <cfRule type="expression" dxfId="3065" priority="113">
      <formula>$Q60="pas_modification"</formula>
    </cfRule>
  </conditionalFormatting>
  <conditionalFormatting sqref="H65:H67">
    <cfRule type="expression" dxfId="3064" priority="105">
      <formula>$Q65="pas_modification"</formula>
    </cfRule>
  </conditionalFormatting>
  <conditionalFormatting sqref="H70">
    <cfRule type="expression" dxfId="3063" priority="97">
      <formula>$Q70="pas_modification"</formula>
    </cfRule>
  </conditionalFormatting>
  <conditionalFormatting sqref="H73:H74">
    <cfRule type="expression" dxfId="3062" priority="89">
      <formula>$Q73="pas_modification"</formula>
    </cfRule>
  </conditionalFormatting>
  <conditionalFormatting sqref="H84:H89">
    <cfRule type="cellIs" dxfId="3061" priority="30" operator="equal">
      <formula>"Refusée"</formula>
    </cfRule>
    <cfRule type="cellIs" dxfId="3060" priority="31" operator="equal">
      <formula>"Acceptée"</formula>
    </cfRule>
  </conditionalFormatting>
  <conditionalFormatting sqref="H92">
    <cfRule type="cellIs" dxfId="3059" priority="34" operator="equal">
      <formula>"Refusée"</formula>
    </cfRule>
    <cfRule type="cellIs" dxfId="3058" priority="35" operator="equal">
      <formula>"Acceptée"</formula>
    </cfRule>
  </conditionalFormatting>
  <conditionalFormatting sqref="H95:H96">
    <cfRule type="cellIs" dxfId="3057" priority="26" operator="equal">
      <formula>"Refusée"</formula>
    </cfRule>
    <cfRule type="cellIs" dxfId="3056" priority="27" operator="equal">
      <formula>"Acceptée"</formula>
    </cfRule>
  </conditionalFormatting>
  <conditionalFormatting sqref="H99">
    <cfRule type="cellIs" dxfId="3055" priority="22" operator="equal">
      <formula>"Refusée"</formula>
    </cfRule>
    <cfRule type="cellIs" dxfId="3054" priority="23" operator="equal">
      <formula>"Acceptée"</formula>
    </cfRule>
  </conditionalFormatting>
  <conditionalFormatting sqref="H102:H103">
    <cfRule type="cellIs" dxfId="3053" priority="18" operator="equal">
      <formula>"Refusée"</formula>
    </cfRule>
    <cfRule type="cellIs" dxfId="3052" priority="19" operator="equal">
      <formula>"Acceptée"</formula>
    </cfRule>
  </conditionalFormatting>
  <conditionalFormatting sqref="H106:H109">
    <cfRule type="cellIs" dxfId="3051" priority="14" operator="equal">
      <formula>"Refusée"</formula>
    </cfRule>
    <cfRule type="cellIs" dxfId="3050" priority="15" operator="equal">
      <formula>"Acceptée"</formula>
    </cfRule>
  </conditionalFormatting>
  <conditionalFormatting sqref="H112">
    <cfRule type="cellIs" dxfId="3049" priority="11" operator="equal">
      <formula>"Acceptée"</formula>
    </cfRule>
    <cfRule type="cellIs" dxfId="3048" priority="10" operator="equal">
      <formula>"Refusée"</formula>
    </cfRule>
  </conditionalFormatting>
  <conditionalFormatting sqref="H115">
    <cfRule type="cellIs" dxfId="3047" priority="7" operator="equal">
      <formula>"Acceptée"</formula>
    </cfRule>
    <cfRule type="cellIs" dxfId="3046" priority="6" operator="equal">
      <formula>"Refusée"</formula>
    </cfRule>
  </conditionalFormatting>
  <conditionalFormatting sqref="H118:H120">
    <cfRule type="cellIs" dxfId="3045" priority="3" operator="equal">
      <formula>"Acceptée"</formula>
    </cfRule>
    <cfRule type="cellIs" dxfId="3044" priority="2" operator="equal">
      <formula>"Refusée"</formula>
    </cfRule>
  </conditionalFormatting>
  <conditionalFormatting sqref="H84:I89">
    <cfRule type="expression" dxfId="3043" priority="33">
      <formula>$R84="pas_proposition_omi"</formula>
    </cfRule>
  </conditionalFormatting>
  <conditionalFormatting sqref="H92:I92">
    <cfRule type="expression" dxfId="3042" priority="37">
      <formula>$R92="pas_proposition_omi"</formula>
    </cfRule>
  </conditionalFormatting>
  <conditionalFormatting sqref="H95:I96">
    <cfRule type="expression" dxfId="3041" priority="29">
      <formula>$R95="pas_proposition_omi"</formula>
    </cfRule>
  </conditionalFormatting>
  <conditionalFormatting sqref="H99:I99">
    <cfRule type="expression" dxfId="3040" priority="25">
      <formula>$R99="pas_proposition_omi"</formula>
    </cfRule>
  </conditionalFormatting>
  <conditionalFormatting sqref="H102:I103">
    <cfRule type="expression" dxfId="3039" priority="21">
      <formula>$R102="pas_proposition_omi"</formula>
    </cfRule>
  </conditionalFormatting>
  <conditionalFormatting sqref="H106:I109">
    <cfRule type="expression" dxfId="3038" priority="17">
      <formula>$R106="pas_proposition_omi"</formula>
    </cfRule>
  </conditionalFormatting>
  <conditionalFormatting sqref="H112:I112">
    <cfRule type="expression" dxfId="3037" priority="13">
      <formula>$R112="pas_proposition_omi"</formula>
    </cfRule>
  </conditionalFormatting>
  <conditionalFormatting sqref="H115:I115">
    <cfRule type="expression" dxfId="3036" priority="9">
      <formula>$R115="pas_proposition_omi"</formula>
    </cfRule>
  </conditionalFormatting>
  <conditionalFormatting sqref="H118:I120">
    <cfRule type="expression" dxfId="3035" priority="5">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37F9482-4CB4-4737-A346-4D69A275C7B9}">
      <formula1>64</formula1>
      <formula2>150</formula2>
    </dataValidation>
    <dataValidation type="list" allowBlank="1" showInputMessage="1" showErrorMessage="1" sqref="D13" xr:uid="{C57B3C67-EFF3-4627-892D-87601CA25784}">
      <formula1>INDIRECT($P$13)</formula1>
    </dataValidation>
    <dataValidation type="list" allowBlank="1" showInputMessage="1" showErrorMessage="1" sqref="E13" xr:uid="{E8022CDC-8BF7-4C29-94CE-66B8386C5F9A}">
      <formula1>INDIRECT($Q$13)</formula1>
    </dataValidation>
    <dataValidation type="list" allowBlank="1" showInputMessage="1" showErrorMessage="1" sqref="G13" xr:uid="{601195EB-A555-48AF-8114-C8667F2863CE}">
      <formula1>INDIRECT($R$13)</formula1>
    </dataValidation>
    <dataValidation type="list" allowBlank="1" showInputMessage="1" showErrorMessage="1" sqref="H13" xr:uid="{E752A1AE-C2B6-4772-8C34-8CAC65E404C5}">
      <formula1>INDIRECT($S$13)</formula1>
    </dataValidation>
    <dataValidation type="whole" allowBlank="1" showInputMessage="1" showErrorMessage="1" errorTitle="Chiffre uniquement" error="Saisir une valeur en chiffre/nombre (pas de texte)" sqref="G4 G6" xr:uid="{E2FD09F9-B174-49C8-9B82-53BD01D46024}">
      <formula1>0</formula1>
      <formula2>100</formula2>
    </dataValidation>
    <dataValidation type="textLength" allowBlank="1" showInputMessage="1" showErrorMessage="1" sqref="G5" xr:uid="{1F5E7084-CFB3-4564-8383-3598B5C8D842}">
      <formula1>0</formula1>
      <formula2>0</formula2>
    </dataValidation>
    <dataValidation type="list" allowBlank="1" showInputMessage="1" showErrorMessage="1" sqref="D21" xr:uid="{E727D8E2-4E7E-4923-B582-EF17618CF67C}">
      <formula1>INDIRECT($P$21)</formula1>
    </dataValidation>
    <dataValidation type="list" allowBlank="1" showInputMessage="1" showErrorMessage="1" sqref="E21" xr:uid="{904A5421-3BFD-4066-B346-AC2D1D613BA2}">
      <formula1>INDIRECT($Q$21)</formula1>
    </dataValidation>
    <dataValidation type="list" allowBlank="1" showInputMessage="1" showErrorMessage="1" sqref="G21" xr:uid="{D146EDF1-D4E2-4699-994E-DC95754848AD}">
      <formula1>INDIRECT($R$21)</formula1>
    </dataValidation>
    <dataValidation type="list" allowBlank="1" showInputMessage="1" showErrorMessage="1" sqref="H21" xr:uid="{EF2AC32F-F3D5-41E0-B4A0-CA571BB0F35F}">
      <formula1>INDIRECT($S$21)</formula1>
    </dataValidation>
    <dataValidation type="list" allowBlank="1" showInputMessage="1" showErrorMessage="1" sqref="D22" xr:uid="{07ED8F78-CC30-484E-8C3A-A1BA9945F5A1}">
      <formula1>INDIRECT($P$22)</formula1>
    </dataValidation>
    <dataValidation type="list" allowBlank="1" showInputMessage="1" showErrorMessage="1" sqref="E22" xr:uid="{18D5467F-9DC7-4310-8B55-C79B9E60D625}">
      <formula1>INDIRECT($Q$22)</formula1>
    </dataValidation>
    <dataValidation type="list" allowBlank="1" showInputMessage="1" showErrorMessage="1" sqref="G22" xr:uid="{87087C0C-4AD9-48B5-BA6E-B5F4EB778B28}">
      <formula1>INDIRECT($R$22)</formula1>
    </dataValidation>
    <dataValidation type="list" allowBlank="1" showInputMessage="1" showErrorMessage="1" sqref="H22" xr:uid="{5415B438-0AA3-4CBC-86F6-60D68333CA3F}">
      <formula1>INDIRECT($S$22)</formula1>
    </dataValidation>
    <dataValidation type="list" allowBlank="1" showInputMessage="1" showErrorMessage="1" sqref="D23" xr:uid="{6F8E0F2A-E962-4B03-B1E1-F304CDD502F9}">
      <formula1>INDIRECT($P$23)</formula1>
    </dataValidation>
    <dataValidation type="list" allowBlank="1" showInputMessage="1" showErrorMessage="1" sqref="E23" xr:uid="{956789A6-B17E-4D02-8D0E-26C96CC04DDD}">
      <formula1>INDIRECT($Q$23)</formula1>
    </dataValidation>
    <dataValidation type="list" allowBlank="1" showInputMessage="1" showErrorMessage="1" sqref="G23" xr:uid="{3736CA77-600C-4686-A00C-86290F1DB70B}">
      <formula1>INDIRECT($R$23)</formula1>
    </dataValidation>
    <dataValidation type="list" allowBlank="1" showInputMessage="1" showErrorMessage="1" sqref="H23" xr:uid="{711D84E6-B965-4848-92F6-AFBB3A78A306}">
      <formula1>INDIRECT($S$23)</formula1>
    </dataValidation>
    <dataValidation type="list" allowBlank="1" showInputMessage="1" showErrorMessage="1" sqref="D24" xr:uid="{1348EA42-3293-4AF5-B61C-2DF5453CC2EA}">
      <formula1>INDIRECT($P$24)</formula1>
    </dataValidation>
    <dataValidation type="list" allowBlank="1" showInputMessage="1" showErrorMessage="1" sqref="E24" xr:uid="{09E31636-C071-4ADD-965E-6FD314398974}">
      <formula1>INDIRECT($Q$24)</formula1>
    </dataValidation>
    <dataValidation type="list" allowBlank="1" showInputMessage="1" showErrorMessage="1" sqref="G24" xr:uid="{DCF283E1-99EB-4DA5-8BD9-CB08D6580346}">
      <formula1>INDIRECT($R$24)</formula1>
    </dataValidation>
    <dataValidation type="list" allowBlank="1" showInputMessage="1" showErrorMessage="1" sqref="H24" xr:uid="{A0EC1B43-435F-49E5-823D-F9C87E5ACD1E}">
      <formula1>INDIRECT($S$24)</formula1>
    </dataValidation>
    <dataValidation type="list" allowBlank="1" showInputMessage="1" showErrorMessage="1" sqref="D25" xr:uid="{A8C2BF75-A50F-4BD7-B671-A7374C000935}">
      <formula1>INDIRECT($P$25)</formula1>
    </dataValidation>
    <dataValidation type="list" allowBlank="1" showInputMessage="1" showErrorMessage="1" sqref="E25" xr:uid="{1B445FEE-143B-433F-8F5D-315CF33C6F30}">
      <formula1>INDIRECT($Q$25)</formula1>
    </dataValidation>
    <dataValidation type="list" allowBlank="1" showInputMessage="1" showErrorMessage="1" sqref="G25" xr:uid="{08E313D9-E63E-4ED7-9A2C-06CB304412F2}">
      <formula1>INDIRECT($R$25)</formula1>
    </dataValidation>
    <dataValidation type="list" allowBlank="1" showInputMessage="1" showErrorMessage="1" sqref="H25" xr:uid="{753CE618-168C-4AB7-9537-80A85209BEB6}">
      <formula1>INDIRECT($S$25)</formula1>
    </dataValidation>
    <dataValidation type="list" allowBlank="1" showInputMessage="1" showErrorMessage="1" sqref="D26" xr:uid="{CBB3C492-8219-4BA0-BE11-E221C9B49742}">
      <formula1>INDIRECT($P$26)</formula1>
    </dataValidation>
    <dataValidation type="list" allowBlank="1" showInputMessage="1" showErrorMessage="1" sqref="E26" xr:uid="{A31C3E01-6791-4E5A-8099-C992EB93ACFE}">
      <formula1>INDIRECT($Q$26)</formula1>
    </dataValidation>
    <dataValidation type="list" allowBlank="1" showInputMessage="1" showErrorMessage="1" sqref="G26" xr:uid="{90166B62-E860-48A3-B7FE-58B74DF24246}">
      <formula1>INDIRECT($R$26)</formula1>
    </dataValidation>
    <dataValidation type="list" allowBlank="1" showInputMessage="1" showErrorMessage="1" sqref="H26" xr:uid="{F14A442A-D945-4D1B-AC34-1314652CCEE6}">
      <formula1>INDIRECT($S$26)</formula1>
    </dataValidation>
    <dataValidation type="list" allowBlank="1" showInputMessage="1" showErrorMessage="1" sqref="D29" xr:uid="{48F9A574-8F4C-4117-9CCE-8CD3AE6F2082}">
      <formula1>INDIRECT($P$29)</formula1>
    </dataValidation>
    <dataValidation type="list" allowBlank="1" showInputMessage="1" showErrorMessage="1" sqref="E29" xr:uid="{DC628332-3447-460B-B05F-DE465B0A63C9}">
      <formula1>INDIRECT($Q$29)</formula1>
    </dataValidation>
    <dataValidation type="list" allowBlank="1" showInputMessage="1" showErrorMessage="1" sqref="G29" xr:uid="{ACC4B751-F137-4767-8853-01666A58EEFB}">
      <formula1>INDIRECT($R$29)</formula1>
    </dataValidation>
    <dataValidation type="list" allowBlank="1" showInputMessage="1" showErrorMessage="1" sqref="H29" xr:uid="{697D89D1-60E7-4B07-8118-21E791DDB49B}">
      <formula1>INDIRECT($S$29)</formula1>
    </dataValidation>
    <dataValidation type="list" allowBlank="1" showInputMessage="1" showErrorMessage="1" sqref="D30" xr:uid="{F4152C79-3866-48C3-B2D3-AB0C0B941976}">
      <formula1>INDIRECT($P$30)</formula1>
    </dataValidation>
    <dataValidation type="list" allowBlank="1" showInputMessage="1" showErrorMessage="1" sqref="E30" xr:uid="{AC94A896-3952-49F9-B480-DE25B9AF2A29}">
      <formula1>INDIRECT($Q$30)</formula1>
    </dataValidation>
    <dataValidation type="list" allowBlank="1" showInputMessage="1" showErrorMessage="1" sqref="G30" xr:uid="{EA6B04A9-7521-41FF-80CB-35B9B9E17E61}">
      <formula1>INDIRECT($R$30)</formula1>
    </dataValidation>
    <dataValidation type="list" allowBlank="1" showInputMessage="1" showErrorMessage="1" sqref="H30" xr:uid="{24C235B6-CB30-4AF2-88EB-165602B92F7A}">
      <formula1>INDIRECT($S$30)</formula1>
    </dataValidation>
    <dataValidation type="list" allowBlank="1" showInputMessage="1" showErrorMessage="1" sqref="D31" xr:uid="{6FADC942-469A-451E-9595-ECA4EB5F4290}">
      <formula1>INDIRECT($P$31)</formula1>
    </dataValidation>
    <dataValidation type="list" allowBlank="1" showInputMessage="1" showErrorMessage="1" sqref="E31" xr:uid="{C0F7FDBA-6BDA-4684-A947-744A32366CE5}">
      <formula1>INDIRECT($Q$31)</formula1>
    </dataValidation>
    <dataValidation type="list" allowBlank="1" showInputMessage="1" showErrorMessage="1" sqref="G31" xr:uid="{3F614E70-82A3-44A0-A2A8-A8F8FC251BF3}">
      <formula1>INDIRECT($R$31)</formula1>
    </dataValidation>
    <dataValidation type="list" allowBlank="1" showInputMessage="1" showErrorMessage="1" sqref="H31" xr:uid="{F02CA743-F51F-48AD-863C-DD6FB461DDDE}">
      <formula1>INDIRECT($S$31)</formula1>
    </dataValidation>
    <dataValidation type="list" allowBlank="1" showInputMessage="1" showErrorMessage="1" sqref="D32" xr:uid="{A4834463-01F4-4957-8A8E-CACC4C909E6D}">
      <formula1>INDIRECT($P$32)</formula1>
    </dataValidation>
    <dataValidation type="list" allowBlank="1" showInputMessage="1" showErrorMessage="1" sqref="E32" xr:uid="{EAF14DE8-E4DF-4B6A-BDA4-3988A2D57828}">
      <formula1>INDIRECT($Q$32)</formula1>
    </dataValidation>
    <dataValidation type="list" allowBlank="1" showInputMessage="1" showErrorMessage="1" sqref="G32" xr:uid="{FB9E3318-DEA6-46B4-8D3D-EF13E166E7CD}">
      <formula1>INDIRECT($R$32)</formula1>
    </dataValidation>
    <dataValidation type="list" allowBlank="1" showInputMessage="1" showErrorMessage="1" sqref="H32" xr:uid="{4BBEDDCC-7D22-4BFC-A6F4-3F8A81591CDE}">
      <formula1>INDIRECT($S$32)</formula1>
    </dataValidation>
    <dataValidation type="list" allowBlank="1" showInputMessage="1" showErrorMessage="1" sqref="D33" xr:uid="{519696AE-4A76-4A23-A570-173AEAA65CBE}">
      <formula1>INDIRECT($P$33)</formula1>
    </dataValidation>
    <dataValidation type="list" allowBlank="1" showInputMessage="1" showErrorMessage="1" sqref="E33" xr:uid="{01D73154-18B0-47BD-BA3B-0074EF844BFA}">
      <formula1>INDIRECT($Q$33)</formula1>
    </dataValidation>
    <dataValidation type="list" allowBlank="1" showInputMessage="1" showErrorMessage="1" sqref="G33" xr:uid="{C9F7E7B4-022E-4924-AB06-F618C1FEBB71}">
      <formula1>INDIRECT($R$33)</formula1>
    </dataValidation>
    <dataValidation type="list" allowBlank="1" showInputMessage="1" showErrorMessage="1" sqref="H33" xr:uid="{E08CB1F6-347D-4050-9235-E2EFDC7504DE}">
      <formula1>INDIRECT($S$33)</formula1>
    </dataValidation>
    <dataValidation type="list" allowBlank="1" showInputMessage="1" showErrorMessage="1" sqref="D34" xr:uid="{C4784460-60DE-4021-953E-B0A44B1CD98E}">
      <formula1>INDIRECT($P$34)</formula1>
    </dataValidation>
    <dataValidation type="list" allowBlank="1" showInputMessage="1" showErrorMessage="1" sqref="E34" xr:uid="{EACE356F-59FB-4215-955A-76B876F122A9}">
      <formula1>INDIRECT($Q$34)</formula1>
    </dataValidation>
    <dataValidation type="list" allowBlank="1" showInputMessage="1" showErrorMessage="1" sqref="G34" xr:uid="{2993F924-0ADE-4BFC-864D-96DB78787375}">
      <formula1>INDIRECT($R$34)</formula1>
    </dataValidation>
    <dataValidation type="list" allowBlank="1" showInputMessage="1" showErrorMessage="1" sqref="H34" xr:uid="{AB286A31-8631-4C39-8451-C1F4ED8C3359}">
      <formula1>INDIRECT($S$34)</formula1>
    </dataValidation>
    <dataValidation type="list" allowBlank="1" showInputMessage="1" showErrorMessage="1" sqref="D35" xr:uid="{923E5184-25F5-49EC-B0EA-ABAF278D7556}">
      <formula1>INDIRECT($P$35)</formula1>
    </dataValidation>
    <dataValidation type="list" allowBlank="1" showInputMessage="1" showErrorMessage="1" sqref="E35" xr:uid="{68339E4B-0F38-4BF7-8B9F-2E40F78C9709}">
      <formula1>INDIRECT($Q$35)</formula1>
    </dataValidation>
    <dataValidation type="list" allowBlank="1" showInputMessage="1" showErrorMessage="1" sqref="G35" xr:uid="{170DC790-509C-4B67-BBD1-605B763A0D88}">
      <formula1>INDIRECT($R$35)</formula1>
    </dataValidation>
    <dataValidation type="list" allowBlank="1" showInputMessage="1" showErrorMessage="1" sqref="H35" xr:uid="{0B881D1F-5D3C-4BA9-BD1B-FC081A945559}">
      <formula1>INDIRECT($S$35)</formula1>
    </dataValidation>
    <dataValidation type="list" allowBlank="1" showInputMessage="1" showErrorMessage="1" sqref="D38" xr:uid="{6316C499-3ABB-4635-A95E-0F6F955E4822}">
      <formula1>INDIRECT($P$38)</formula1>
    </dataValidation>
    <dataValidation type="list" allowBlank="1" showInputMessage="1" showErrorMessage="1" sqref="E38" xr:uid="{F078EB7E-BFFA-4F29-B505-A5472CF95FE0}">
      <formula1>INDIRECT($Q$38)</formula1>
    </dataValidation>
    <dataValidation type="list" allowBlank="1" showInputMessage="1" showErrorMessage="1" sqref="G38" xr:uid="{A9378DBD-2731-4144-B2DF-DA746F1FF623}">
      <formula1>INDIRECT($R$38)</formula1>
    </dataValidation>
    <dataValidation type="list" allowBlank="1" showInputMessage="1" showErrorMessage="1" sqref="H38" xr:uid="{171B6A29-461F-4220-8394-B45F742347FF}">
      <formula1>INDIRECT($S$38)</formula1>
    </dataValidation>
    <dataValidation type="list" allowBlank="1" showInputMessage="1" showErrorMessage="1" sqref="D39" xr:uid="{B7F4DD8F-1C18-4ECD-9316-2CB3773040CA}">
      <formula1>INDIRECT($P$39)</formula1>
    </dataValidation>
    <dataValidation type="list" allowBlank="1" showInputMessage="1" showErrorMessage="1" sqref="E39" xr:uid="{74AC1EB7-6200-4056-B341-EE6A0FF2CB65}">
      <formula1>INDIRECT($Q$39)</formula1>
    </dataValidation>
    <dataValidation type="list" allowBlank="1" showInputMessage="1" showErrorMessage="1" sqref="G39" xr:uid="{17EAA9EB-64DD-4B51-A72D-C64A3EAC1EDB}">
      <formula1>INDIRECT($R$39)</formula1>
    </dataValidation>
    <dataValidation type="list" allowBlank="1" showInputMessage="1" showErrorMessage="1" sqref="H39" xr:uid="{7CE1FB24-A340-494F-82E0-DFC44FDDE5AC}">
      <formula1>INDIRECT($S$39)</formula1>
    </dataValidation>
    <dataValidation type="list" allowBlank="1" showInputMessage="1" showErrorMessage="1" sqref="D40" xr:uid="{22E0D4AC-816C-4B61-9551-33A4189100A2}">
      <formula1>INDIRECT($P$40)</formula1>
    </dataValidation>
    <dataValidation type="list" allowBlank="1" showInputMessage="1" showErrorMessage="1" sqref="E40" xr:uid="{C7F27C8E-97C7-4FF8-B7F6-BEF5DB11AD8A}">
      <formula1>INDIRECT($Q$40)</formula1>
    </dataValidation>
    <dataValidation type="list" allowBlank="1" showInputMessage="1" showErrorMessage="1" sqref="G40" xr:uid="{A3CF255F-10D6-4045-A2B1-5A45ABCDC68F}">
      <formula1>INDIRECT($R$40)</formula1>
    </dataValidation>
    <dataValidation type="list" allowBlank="1" showInputMessage="1" showErrorMessage="1" sqref="H40" xr:uid="{F88D69A0-6F60-4CAD-B062-429203A7C79B}">
      <formula1>INDIRECT($S$40)</formula1>
    </dataValidation>
    <dataValidation type="list" allowBlank="1" showInputMessage="1" showErrorMessage="1" sqref="D43" xr:uid="{9FA74F69-CCB0-4A25-A918-3382488FDB32}">
      <formula1>INDIRECT($P$43)</formula1>
    </dataValidation>
    <dataValidation type="list" allowBlank="1" showInputMessage="1" showErrorMessage="1" sqref="E43" xr:uid="{C685DA0B-3256-4244-AE86-A48C7CF3629F}">
      <formula1>INDIRECT($Q$43)</formula1>
    </dataValidation>
    <dataValidation type="list" allowBlank="1" showInputMessage="1" showErrorMessage="1" sqref="G43" xr:uid="{C480A39B-7598-4C87-9450-DA8589C8CD70}">
      <formula1>INDIRECT($R$43)</formula1>
    </dataValidation>
    <dataValidation type="list" allowBlank="1" showInputMessage="1" showErrorMessage="1" sqref="H43" xr:uid="{3E32FC6A-1AA4-4205-96F9-04F106CD4584}">
      <formula1>INDIRECT($S$43)</formula1>
    </dataValidation>
    <dataValidation type="list" allowBlank="1" showInputMessage="1" showErrorMessage="1" sqref="D44" xr:uid="{BB0FC325-74B6-4670-85BF-231DAEABA9EA}">
      <formula1>INDIRECT($P$44)</formula1>
    </dataValidation>
    <dataValidation type="list" allowBlank="1" showInputMessage="1" showErrorMessage="1" sqref="E44" xr:uid="{30DED839-4B8E-4AAB-B20D-D77EE3636805}">
      <formula1>INDIRECT($Q$44)</formula1>
    </dataValidation>
    <dataValidation type="list" allowBlank="1" showInputMessage="1" showErrorMessage="1" sqref="G44" xr:uid="{CDA95A9C-9075-49D6-9E36-3DCE1C00FFEA}">
      <formula1>INDIRECT($R$44)</formula1>
    </dataValidation>
    <dataValidation type="list" allowBlank="1" showInputMessage="1" showErrorMessage="1" sqref="H44" xr:uid="{D8FB781F-7645-446C-8BE7-8CA6FB3C397D}">
      <formula1>INDIRECT($S$44)</formula1>
    </dataValidation>
    <dataValidation type="list" allowBlank="1" showInputMessage="1" showErrorMessage="1" sqref="D47" xr:uid="{7132AE53-7AAA-4436-821A-16B676A53DB4}">
      <formula1>INDIRECT($P$47)</formula1>
    </dataValidation>
    <dataValidation type="list" allowBlank="1" showInputMessage="1" showErrorMessage="1" sqref="E47" xr:uid="{D621FBBF-8EE6-4643-A08F-6E20529A47F2}">
      <formula1>INDIRECT($Q$47)</formula1>
    </dataValidation>
    <dataValidation type="list" allowBlank="1" showInputMessage="1" showErrorMessage="1" sqref="G47" xr:uid="{23C34CAD-69D3-42B7-93F5-A03F4784DF5A}">
      <formula1>INDIRECT($R$47)</formula1>
    </dataValidation>
    <dataValidation type="list" allowBlank="1" showInputMessage="1" showErrorMessage="1" sqref="H47" xr:uid="{6081EFB7-EC1D-4F37-B1C9-E9F9A9417614}">
      <formula1>INDIRECT($S$47)</formula1>
    </dataValidation>
    <dataValidation type="list" allowBlank="1" showInputMessage="1" showErrorMessage="1" sqref="D48" xr:uid="{6A2D571D-C862-4865-9788-00ACED4F3DFD}">
      <formula1>INDIRECT($P$48)</formula1>
    </dataValidation>
    <dataValidation type="list" allowBlank="1" showInputMessage="1" showErrorMessage="1" sqref="E48" xr:uid="{3A643187-1901-469D-9C9A-BD558151ECB4}">
      <formula1>INDIRECT($Q$48)</formula1>
    </dataValidation>
    <dataValidation type="list" allowBlank="1" showInputMessage="1" showErrorMessage="1" sqref="G48" xr:uid="{15F3A757-732C-4DDF-ADBA-DA0BB037ADC6}">
      <formula1>INDIRECT($R$48)</formula1>
    </dataValidation>
    <dataValidation type="list" allowBlank="1" showInputMessage="1" showErrorMessage="1" sqref="H48" xr:uid="{5CE41887-29EF-407E-8ED8-F35200B2054D}">
      <formula1>INDIRECT($S$48)</formula1>
    </dataValidation>
    <dataValidation type="list" allowBlank="1" showInputMessage="1" showErrorMessage="1" sqref="D49" xr:uid="{7F0B34A7-AB4F-4815-A603-B7410C43C384}">
      <formula1>INDIRECT($P$49)</formula1>
    </dataValidation>
    <dataValidation type="list" allowBlank="1" showInputMessage="1" showErrorMessage="1" sqref="E49" xr:uid="{3EA2D637-4F56-49B8-B5B1-CEB541833ED6}">
      <formula1>INDIRECT($Q$49)</formula1>
    </dataValidation>
    <dataValidation type="list" allowBlank="1" showInputMessage="1" showErrorMessage="1" sqref="G49" xr:uid="{000F0E6C-BC13-4D71-A851-29A387DDDE61}">
      <formula1>INDIRECT($R$49)</formula1>
    </dataValidation>
    <dataValidation type="list" allowBlank="1" showInputMessage="1" showErrorMessage="1" sqref="H49" xr:uid="{8D4CC56C-B1E2-4645-8C08-088E66570CAB}">
      <formula1>INDIRECT($S$49)</formula1>
    </dataValidation>
    <dataValidation type="list" allowBlank="1" showInputMessage="1" showErrorMessage="1" sqref="D52" xr:uid="{E9C0CB1D-2418-4682-BADE-1B6B4C3EF5A2}">
      <formula1>INDIRECT($P$52)</formula1>
    </dataValidation>
    <dataValidation type="list" allowBlank="1" showInputMessage="1" showErrorMessage="1" sqref="E52" xr:uid="{8DE62FA6-CEC1-457C-8ADF-176B5133180D}">
      <formula1>INDIRECT($Q$52)</formula1>
    </dataValidation>
    <dataValidation type="list" allowBlank="1" showInputMessage="1" showErrorMessage="1" sqref="G52" xr:uid="{3B07FC09-B92C-4A13-A45B-9CE68DB7E70B}">
      <formula1>INDIRECT($R$52)</formula1>
    </dataValidation>
    <dataValidation type="list" allowBlank="1" showInputMessage="1" showErrorMessage="1" sqref="H52" xr:uid="{6DA452D9-DC6C-4EAF-B73C-517F5EBB778F}">
      <formula1>INDIRECT($S$52)</formula1>
    </dataValidation>
    <dataValidation type="list" allowBlank="1" showInputMessage="1" showErrorMessage="1" sqref="D53" xr:uid="{9FCF93FF-E0AD-41D3-995B-7A1A48F0539B}">
      <formula1>INDIRECT($P$53)</formula1>
    </dataValidation>
    <dataValidation type="list" allowBlank="1" showInputMessage="1" showErrorMessage="1" sqref="E53" xr:uid="{F0F04091-9773-44FA-AF7E-958C7DE404F1}">
      <formula1>INDIRECT($Q$53)</formula1>
    </dataValidation>
    <dataValidation type="list" allowBlank="1" showInputMessage="1" showErrorMessage="1" sqref="G53" xr:uid="{E90487CB-4216-49B5-BB90-771810EAB63F}">
      <formula1>INDIRECT($R$53)</formula1>
    </dataValidation>
    <dataValidation type="list" allowBlank="1" showInputMessage="1" showErrorMessage="1" sqref="H53" xr:uid="{D3B01780-FD8C-49CC-9BF3-338BD26DF432}">
      <formula1>INDIRECT($S$53)</formula1>
    </dataValidation>
    <dataValidation type="list" allowBlank="1" showInputMessage="1" showErrorMessage="1" sqref="D56" xr:uid="{5072A5EE-19C8-41B0-A17A-F10FEC2DBAE2}">
      <formula1>INDIRECT($P$56)</formula1>
    </dataValidation>
    <dataValidation type="list" allowBlank="1" showInputMessage="1" showErrorMessage="1" sqref="E56" xr:uid="{344CB1AD-09DC-4B1E-BD57-52DA90B26B47}">
      <formula1>INDIRECT($Q$56)</formula1>
    </dataValidation>
    <dataValidation type="list" allowBlank="1" showInputMessage="1" showErrorMessage="1" sqref="G56" xr:uid="{D077594E-A0EB-40BD-AEF9-445EABC5907A}">
      <formula1>INDIRECT($R$56)</formula1>
    </dataValidation>
    <dataValidation type="list" allowBlank="1" showInputMessage="1" showErrorMessage="1" sqref="H56" xr:uid="{6D50FEC8-1C6D-4452-AA0C-E7DDBA058271}">
      <formula1>INDIRECT($S$56)</formula1>
    </dataValidation>
    <dataValidation type="list" allowBlank="1" showInputMessage="1" showErrorMessage="1" sqref="D57" xr:uid="{43453CB3-8478-45F9-8EB9-700CD8B57C19}">
      <formula1>INDIRECT($P$57)</formula1>
    </dataValidation>
    <dataValidation type="list" allowBlank="1" showInputMessage="1" showErrorMessage="1" sqref="E57" xr:uid="{E40189C1-B4EF-4202-B69E-16F2D42261B8}">
      <formula1>INDIRECT($Q$57)</formula1>
    </dataValidation>
    <dataValidation type="list" allowBlank="1" showInputMessage="1" showErrorMessage="1" sqref="G57" xr:uid="{E81B4AB5-EB95-445B-8610-4EBA5082012B}">
      <formula1>INDIRECT($R$57)</formula1>
    </dataValidation>
    <dataValidation type="list" allowBlank="1" showInputMessage="1" showErrorMessage="1" sqref="H57" xr:uid="{342ECEC0-52B8-4E5E-8C7E-DB8892A78460}">
      <formula1>INDIRECT($S$57)</formula1>
    </dataValidation>
    <dataValidation type="list" allowBlank="1" showInputMessage="1" showErrorMessage="1" sqref="D60" xr:uid="{A9393E7C-81E4-4A50-81C1-09CD737D8AC4}">
      <formula1>INDIRECT($P$60)</formula1>
    </dataValidation>
    <dataValidation type="list" allowBlank="1" showInputMessage="1" showErrorMessage="1" sqref="E60" xr:uid="{80D5A223-03C3-4F92-86A7-C3F4B08B9828}">
      <formula1>INDIRECT($Q$60)</formula1>
    </dataValidation>
    <dataValidation type="list" allowBlank="1" showInputMessage="1" showErrorMessage="1" sqref="G60" xr:uid="{21CD3412-8739-42B1-83AB-8ACE58DF3648}">
      <formula1>INDIRECT($R$60)</formula1>
    </dataValidation>
    <dataValidation type="list" allowBlank="1" showInputMessage="1" showErrorMessage="1" sqref="H60" xr:uid="{97439159-7979-4704-BD80-29A1C0D17454}">
      <formula1>INDIRECT($S$60)</formula1>
    </dataValidation>
    <dataValidation type="list" allowBlank="1" showInputMessage="1" showErrorMessage="1" sqref="D61" xr:uid="{35412DC0-5DEE-407E-8AD0-E13B77961C76}">
      <formula1>INDIRECT($P$61)</formula1>
    </dataValidation>
    <dataValidation type="list" allowBlank="1" showInputMessage="1" showErrorMessage="1" sqref="E61" xr:uid="{98B64A7E-377F-4796-9267-1CF4A67535B2}">
      <formula1>INDIRECT($Q$61)</formula1>
    </dataValidation>
    <dataValidation type="list" allowBlank="1" showInputMessage="1" showErrorMessage="1" sqref="G61" xr:uid="{090B753D-A400-4FD4-BCAC-4887D896FBBA}">
      <formula1>INDIRECT($R$61)</formula1>
    </dataValidation>
    <dataValidation type="list" allowBlank="1" showInputMessage="1" showErrorMessage="1" sqref="H61" xr:uid="{958188EB-C86F-4F6A-A41D-FF0E055FB7EE}">
      <formula1>INDIRECT($S$61)</formula1>
    </dataValidation>
    <dataValidation type="list" allowBlank="1" showInputMessage="1" showErrorMessage="1" sqref="D65" xr:uid="{A37881BE-5FEB-4B6C-9BF7-A939858C3CE1}">
      <formula1>INDIRECT($P$65)</formula1>
    </dataValidation>
    <dataValidation type="list" allowBlank="1" showInputMessage="1" showErrorMessage="1" sqref="E65" xr:uid="{6B8F2F94-2837-4714-9830-D85036E42693}">
      <formula1>INDIRECT($Q$65)</formula1>
    </dataValidation>
    <dataValidation type="list" allowBlank="1" showInputMessage="1" showErrorMessage="1" sqref="G65" xr:uid="{E139B746-A868-4FE5-A944-71528C1A5624}">
      <formula1>INDIRECT($R$65)</formula1>
    </dataValidation>
    <dataValidation type="list" allowBlank="1" showInputMessage="1" showErrorMessage="1" sqref="H65" xr:uid="{7988A9DC-5CCE-4C86-8D40-950AE2701C0E}">
      <formula1>INDIRECT($S$65)</formula1>
    </dataValidation>
    <dataValidation type="list" allowBlank="1" showInputMessage="1" showErrorMessage="1" sqref="D66" xr:uid="{4D41A992-265F-4FB6-B625-44FCB630C6DB}">
      <formula1>INDIRECT($P$66)</formula1>
    </dataValidation>
    <dataValidation type="list" allowBlank="1" showInputMessage="1" showErrorMessage="1" sqref="E66" xr:uid="{DBC86E14-4938-4A0D-B9EA-CBB8938E2649}">
      <formula1>INDIRECT($Q$66)</formula1>
    </dataValidation>
    <dataValidation type="list" allowBlank="1" showInputMessage="1" showErrorMessage="1" sqref="G66" xr:uid="{7DEE1E8B-D564-41BB-B409-B7A12919CD07}">
      <formula1>INDIRECT($R$66)</formula1>
    </dataValidation>
    <dataValidation type="list" allowBlank="1" showInputMessage="1" showErrorMessage="1" sqref="H66" xr:uid="{83DAD4D9-B206-42E2-9D1C-696031BD6CD8}">
      <formula1>INDIRECT($S$66)</formula1>
    </dataValidation>
    <dataValidation type="list" allowBlank="1" showInputMessage="1" showErrorMessage="1" sqref="D67" xr:uid="{D3474454-EDD5-444F-BB2A-6F2D48072709}">
      <formula1>INDIRECT($P$67)</formula1>
    </dataValidation>
    <dataValidation type="list" allowBlank="1" showInputMessage="1" showErrorMessage="1" sqref="E67" xr:uid="{9EC1843B-D4F3-4909-9362-AC8D8E65D076}">
      <formula1>INDIRECT($Q$67)</formula1>
    </dataValidation>
    <dataValidation type="list" allowBlank="1" showInputMessage="1" showErrorMessage="1" sqref="G67" xr:uid="{D3592E22-E1FF-47A8-8A29-50A6B83981F5}">
      <formula1>INDIRECT($R$67)</formula1>
    </dataValidation>
    <dataValidation type="list" allowBlank="1" showInputMessage="1" showErrorMessage="1" sqref="H67" xr:uid="{477F9A97-CDF1-467D-AC54-D881443843FF}">
      <formula1>INDIRECT($S$67)</formula1>
    </dataValidation>
    <dataValidation type="list" allowBlank="1" showInputMessage="1" showErrorMessage="1" sqref="D70" xr:uid="{7E2656D7-5B10-423D-9632-4D1A3860E0D1}">
      <formula1>INDIRECT($P$70)</formula1>
    </dataValidation>
    <dataValidation type="list" allowBlank="1" showInputMessage="1" showErrorMessage="1" sqref="E70" xr:uid="{57845D40-C036-41E8-94DC-660AD809B4BE}">
      <formula1>INDIRECT($Q$70)</formula1>
    </dataValidation>
    <dataValidation type="list" allowBlank="1" showInputMessage="1" showErrorMessage="1" sqref="G70" xr:uid="{D8D975B6-1E25-4F9F-B50F-7FAC86FA3EAB}">
      <formula1>INDIRECT($R$70)</formula1>
    </dataValidation>
    <dataValidation type="list" allowBlank="1" showInputMessage="1" showErrorMessage="1" sqref="H70" xr:uid="{0D501920-6C1E-4F03-9372-6B7BC88F9386}">
      <formula1>INDIRECT($S$70)</formula1>
    </dataValidation>
    <dataValidation type="list" allowBlank="1" showInputMessage="1" showErrorMessage="1" sqref="D73" xr:uid="{20BC1938-B171-4D44-AE69-8556DE9195E7}">
      <formula1>INDIRECT($P$73)</formula1>
    </dataValidation>
    <dataValidation type="list" allowBlank="1" showInputMessage="1" showErrorMessage="1" sqref="E73" xr:uid="{499E9AB0-AF1A-4AA8-870D-63C2EAB1A89E}">
      <formula1>INDIRECT($Q$73)</formula1>
    </dataValidation>
    <dataValidation type="list" allowBlank="1" showInputMessage="1" showErrorMessage="1" sqref="G73" xr:uid="{849F197F-B7D9-46E8-BCC9-64B0AEC09280}">
      <formula1>INDIRECT($R$73)</formula1>
    </dataValidation>
    <dataValidation type="list" allowBlank="1" showInputMessage="1" showErrorMessage="1" sqref="H73" xr:uid="{6EF5E042-1010-47C1-BEDC-50D4169D9A46}">
      <formula1>INDIRECT($S$73)</formula1>
    </dataValidation>
    <dataValidation type="list" allowBlank="1" showInputMessage="1" showErrorMessage="1" sqref="D74" xr:uid="{22B24733-1257-4DCE-8969-754A93C708D1}">
      <formula1>INDIRECT($P$74)</formula1>
    </dataValidation>
    <dataValidation type="list" allowBlank="1" showInputMessage="1" showErrorMessage="1" sqref="E74" xr:uid="{7543D5A2-EBCE-4BDB-9558-CFFA829AFE0D}">
      <formula1>INDIRECT($Q$74)</formula1>
    </dataValidation>
    <dataValidation type="list" allowBlank="1" showInputMessage="1" showErrorMessage="1" sqref="G74" xr:uid="{9A7FC248-ECE4-4D54-AF52-7C150FA9F6B9}">
      <formula1>INDIRECT($R$74)</formula1>
    </dataValidation>
    <dataValidation type="list" allowBlank="1" showInputMessage="1" showErrorMessage="1" sqref="H74" xr:uid="{3F1313BE-C959-4F38-B1CD-6266FF32EFAC}">
      <formula1>INDIRECT($S$74)</formula1>
    </dataValidation>
    <dataValidation type="list" allowBlank="1" showInputMessage="1" showErrorMessage="1" sqref="D14" xr:uid="{04D7115B-9320-4602-9FE0-5EB0BEED1BC2}">
      <formula1>INDIRECT($P$14)</formula1>
    </dataValidation>
    <dataValidation type="list" allowBlank="1" showInputMessage="1" showErrorMessage="1" sqref="E14" xr:uid="{FC5002C1-ACE7-498D-BC7C-AC3CCA751823}">
      <formula1>INDIRECT($Q$14)</formula1>
    </dataValidation>
    <dataValidation type="list" allowBlank="1" showInputMessage="1" showErrorMessage="1" sqref="G14" xr:uid="{F0028910-75C6-4DE4-83D7-A80E3CE9CAC9}">
      <formula1>INDIRECT($R$14)</formula1>
    </dataValidation>
    <dataValidation type="list" allowBlank="1" showInputMessage="1" showErrorMessage="1" sqref="H14" xr:uid="{79383492-D282-486F-8CC7-9C150819EDA2}">
      <formula1>INDIRECT($S$14)</formula1>
    </dataValidation>
    <dataValidation type="list" allowBlank="1" showInputMessage="1" showErrorMessage="1" sqref="D15" xr:uid="{C4B29CE8-D55E-4A0D-8F3E-3D2DEEB42D54}">
      <formula1>INDIRECT($P$15)</formula1>
    </dataValidation>
    <dataValidation type="list" allowBlank="1" showInputMessage="1" showErrorMessage="1" sqref="E15" xr:uid="{4DAEB1B8-E8C7-4AF6-8B83-1FE0720B2F92}">
      <formula1>INDIRECT($Q$15)</formula1>
    </dataValidation>
    <dataValidation type="list" allowBlank="1" showInputMessage="1" showErrorMessage="1" sqref="G15" xr:uid="{5BF97261-4C28-4EDA-9C4E-83B1DD685D7C}">
      <formula1>INDIRECT($R$15)</formula1>
    </dataValidation>
    <dataValidation type="list" allowBlank="1" showInputMessage="1" showErrorMessage="1" sqref="H15" xr:uid="{E03193AA-4088-4A25-989A-A56D89798414}">
      <formula1>INDIRECT($S$15)</formula1>
    </dataValidation>
    <dataValidation type="list" allowBlank="1" showInputMessage="1" showErrorMessage="1" sqref="D16" xr:uid="{E9BAB722-D09F-4592-BA84-ADD51A953311}">
      <formula1>INDIRECT($P$16)</formula1>
    </dataValidation>
    <dataValidation type="list" allowBlank="1" showInputMessage="1" showErrorMessage="1" sqref="E16" xr:uid="{3AA6DE21-2C7B-487F-9579-7D0DCC97019D}">
      <formula1>INDIRECT($Q$16)</formula1>
    </dataValidation>
    <dataValidation type="list" allowBlank="1" showInputMessage="1" showErrorMessage="1" sqref="G16" xr:uid="{B77F806B-0C47-4C9B-B33A-B6F1C474529A}">
      <formula1>INDIRECT($R$16)</formula1>
    </dataValidation>
    <dataValidation type="list" allowBlank="1" showInputMessage="1" showErrorMessage="1" sqref="H16" xr:uid="{3F0550FC-5EB5-4FD7-843F-210ADDCEA234}">
      <formula1>INDIRECT($S$16)</formula1>
    </dataValidation>
    <dataValidation type="list" allowBlank="1" showInputMessage="1" showErrorMessage="1" sqref="D17" xr:uid="{B9ED45B5-B970-4FDD-8C98-6E6339094125}">
      <formula1>INDIRECT($P$17)</formula1>
    </dataValidation>
    <dataValidation type="list" allowBlank="1" showInputMessage="1" showErrorMessage="1" sqref="E17" xr:uid="{B560B136-326F-47D3-8C6D-07F406934101}">
      <formula1>INDIRECT($Q$17)</formula1>
    </dataValidation>
    <dataValidation type="list" allowBlank="1" showInputMessage="1" showErrorMessage="1" sqref="G17" xr:uid="{0CBA1D70-1F5B-4251-B1DB-37DB9382496B}">
      <formula1>INDIRECT($R$17)</formula1>
    </dataValidation>
    <dataValidation type="list" allowBlank="1" showInputMessage="1" showErrorMessage="1" sqref="H17" xr:uid="{757D1D6E-84E7-4D17-8089-38549BBCBA6F}">
      <formula1>INDIRECT($S$17)</formula1>
    </dataValidation>
    <dataValidation type="list" allowBlank="1" showInputMessage="1" showErrorMessage="1" sqref="D18" xr:uid="{D647B933-5613-4525-99FC-70C4C8EAD763}">
      <formula1>INDIRECT($P$18)</formula1>
    </dataValidation>
    <dataValidation type="list" allowBlank="1" showInputMessage="1" showErrorMessage="1" sqref="E18" xr:uid="{125790FA-CFBB-414A-8157-CE43DAF1D99A}">
      <formula1>INDIRECT($Q$18)</formula1>
    </dataValidation>
    <dataValidation type="list" allowBlank="1" showInputMessage="1" showErrorMessage="1" sqref="G18" xr:uid="{F6122FF2-E958-4D79-9B2B-02E20092D8AA}">
      <formula1>INDIRECT($R$18)</formula1>
    </dataValidation>
    <dataValidation type="list" allowBlank="1" showInputMessage="1" showErrorMessage="1" sqref="H18" xr:uid="{8E60393C-974E-44BF-B3C1-626CB214D238}">
      <formula1>INDIRECT($S$18)</formula1>
    </dataValidation>
    <dataValidation type="list" allowBlank="1" showInputMessage="1" sqref="E110:H110 E116:H116 E113:H114" xr:uid="{36099955-1381-4432-82E8-333EF5DC15CC}">
      <formula1>$D$195</formula1>
    </dataValidation>
    <dataValidation type="list" allowBlank="1" showInputMessage="1" showErrorMessage="1" sqref="D116 D110 D113:D114" xr:uid="{8152E5C7-AE30-42F1-8076-919F6016EF23}">
      <formula1>$D$192:$D$195</formula1>
    </dataValidation>
    <dataValidation type="list" allowBlank="1" showInputMessage="1" showErrorMessage="1" sqref="G84:G89 G115 G92 G95:G96 G99 G102:G103 G106:G109 G112 G118:G120" xr:uid="{AB574E55-A890-49AD-80DD-2B85B3F2367A}">
      <formula1>INDIRECT($Q84)</formula1>
    </dataValidation>
    <dataValidation type="list" allowBlank="1" showInputMessage="1" showErrorMessage="1" sqref="H92 H115 H84:H89 H95:H96 H99 H102:H103 H106:H109 H112 H118:H120" xr:uid="{EBE25416-0E0D-4AA4-84F6-7DFCCF4EFCC8}">
      <formula1>INDIRECT($R84)</formula1>
    </dataValidation>
    <dataValidation type="list" allowBlank="1" showInputMessage="1" showErrorMessage="1" sqref="E84:E89 E92 E95:E96 E99 E102:E103 E118:E120 E112 E115 E106:E109" xr:uid="{AD65CB08-98ED-4B0C-BA9A-E0C9470EC78C}">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503BD5FB-8B99-4EAE-A462-C93AFD363295}">
          <x14:formula1>
            <xm:f>'Menu déroulant'!$F$2:$F$5</xm:f>
          </x14:formula1>
          <xm:sqref>C60:C61 C56:C57 C43:C44 C21:C26 C29:C35 C47:C49 C52:C53 C65:C67 C70 C38:C40 C13:C18 C73:C74</xm:sqref>
        </x14:dataValidation>
        <x14:dataValidation type="list" allowBlank="1" showInputMessage="1" showErrorMessage="1" xr:uid="{93DDA0B7-4957-45EF-AE1B-A19B863B96CC}">
          <x14:formula1>
            <xm:f>'Menu déroulant'!$D$2:$D$3</xm:f>
          </x14:formula1>
          <xm:sqref>C6</xm:sqref>
        </x14:dataValidation>
        <x14:dataValidation type="list" allowBlank="1" showInputMessage="1" showErrorMessage="1" xr:uid="{4DE78AD1-AEB7-411B-AFE7-723E856603F5}">
          <x14:formula1>
            <xm:f>'Menu déroulant'!$E$2:$E$11</xm:f>
          </x14:formula1>
          <xm:sqref>C4</xm:sqref>
        </x14:dataValidation>
        <x14:dataValidation type="list" allowBlank="1" showInputMessage="1" showErrorMessage="1" xr:uid="{0B247F39-464A-4A2D-866C-5F8A209B30B0}">
          <x14:formula1>
            <xm:f>'Menu conditionnel'!$A$14:$A$17</xm:f>
          </x14:formula1>
          <xm:sqref>D84:D89 D92 D95:D96 D99 D102:D103 D106:D109 D112 D115 D118:D120</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9F363-D7C4-425C-B1AB-8589EAABE1A2}">
  <sheetPr>
    <tabColor theme="1"/>
  </sheetPr>
  <dimension ref="A1:BO108"/>
  <sheetViews>
    <sheetView zoomScale="96" zoomScaleNormal="96" workbookViewId="0">
      <selection activeCell="F12" sqref="F12"/>
    </sheetView>
  </sheetViews>
  <sheetFormatPr baseColWidth="10" defaultColWidth="11.42578125" defaultRowHeight="15"/>
  <cols>
    <col min="2" max="2" width="11.85546875" customWidth="1"/>
    <col min="4" max="4" width="28.140625" customWidth="1"/>
    <col min="9" max="9" width="11.7109375" customWidth="1"/>
    <col min="10" max="10" width="11.5703125" customWidth="1"/>
    <col min="11" max="11" width="13" customWidth="1"/>
    <col min="12" max="12" width="13.28515625" customWidth="1"/>
    <col min="13" max="13" width="14.7109375" customWidth="1"/>
    <col min="14" max="14" width="16.28515625" customWidth="1"/>
    <col min="17" max="29" width="11.42578125" customWidth="1"/>
    <col min="30" max="30" width="25.7109375" customWidth="1"/>
    <col min="31" max="31" width="8.140625" customWidth="1"/>
    <col min="32" max="32" width="10.7109375" customWidth="1"/>
    <col min="33" max="33" width="7.42578125" customWidth="1"/>
    <col min="34" max="34" width="8.28515625" customWidth="1"/>
    <col min="35" max="35" width="17.42578125" customWidth="1"/>
    <col min="36" max="36" width="12.140625" customWidth="1"/>
    <col min="37" max="37" width="14" customWidth="1"/>
    <col min="38" max="38" width="13.5703125" customWidth="1"/>
    <col min="39" max="39" width="16.5703125" customWidth="1"/>
    <col min="40" max="40" width="10.42578125" customWidth="1"/>
    <col min="44" max="44" width="18.7109375" customWidth="1"/>
    <col min="49" max="49" width="22.28515625" customWidth="1"/>
    <col min="50" max="50" width="23.28515625" customWidth="1"/>
    <col min="54" max="54" width="18" customWidth="1"/>
  </cols>
  <sheetData>
    <row r="1" spans="1:36" ht="89.45" customHeight="1">
      <c r="N1" s="79"/>
      <c r="O1" s="79"/>
      <c r="P1" s="79"/>
      <c r="Q1" s="79"/>
      <c r="R1" s="79"/>
      <c r="S1" s="79"/>
    </row>
    <row r="2" spans="1:36" ht="64.900000000000006" customHeight="1">
      <c r="A2" s="721" t="s">
        <v>722</v>
      </c>
      <c r="B2" s="722"/>
      <c r="C2" s="722"/>
      <c r="D2" s="722"/>
      <c r="E2" s="722"/>
      <c r="F2" s="722"/>
      <c r="G2" s="722"/>
      <c r="H2" s="722"/>
      <c r="I2" s="722"/>
      <c r="J2" s="722"/>
      <c r="K2" s="722"/>
      <c r="L2" s="722"/>
      <c r="M2" s="722"/>
      <c r="N2" s="722"/>
    </row>
    <row r="3" spans="1:36" ht="16.5" thickBot="1">
      <c r="A3" s="225" t="s">
        <v>570</v>
      </c>
      <c r="AD3" s="208"/>
      <c r="AE3" s="208"/>
      <c r="AF3" s="208"/>
      <c r="AG3" s="208"/>
      <c r="AH3" s="208"/>
      <c r="AI3" s="208"/>
      <c r="AJ3" s="208"/>
    </row>
    <row r="4" spans="1:36" ht="16.5" thickBot="1">
      <c r="A4" s="477" t="s">
        <v>0</v>
      </c>
      <c r="B4" s="478"/>
      <c r="C4" s="518" t="e">
        <f>#REF!</f>
        <v>#REF!</v>
      </c>
      <c r="D4" s="519"/>
      <c r="E4" s="520"/>
      <c r="G4" s="477" t="s">
        <v>6</v>
      </c>
      <c r="H4" s="478"/>
      <c r="I4" s="521" t="e">
        <f>#REF!</f>
        <v>#REF!</v>
      </c>
      <c r="J4" s="522"/>
      <c r="AD4" s="208"/>
      <c r="AE4" s="208"/>
      <c r="AF4" s="208"/>
      <c r="AG4" s="208"/>
      <c r="AH4" s="208"/>
      <c r="AI4" s="208"/>
      <c r="AJ4" s="208"/>
    </row>
    <row r="5" spans="1:36" ht="16.5" thickBot="1">
      <c r="A5" s="477" t="s">
        <v>1</v>
      </c>
      <c r="B5" s="478"/>
      <c r="C5" s="518" t="e">
        <f>#REF!</f>
        <v>#REF!</v>
      </c>
      <c r="D5" s="519"/>
      <c r="E5" s="520"/>
      <c r="AD5" s="208"/>
      <c r="AE5" s="208"/>
      <c r="AF5" s="208"/>
      <c r="AG5" s="208"/>
      <c r="AH5" s="208"/>
      <c r="AI5" s="208"/>
      <c r="AJ5" s="208"/>
    </row>
    <row r="6" spans="1:36" ht="28.15" customHeight="1">
      <c r="AD6" s="208"/>
      <c r="AE6" s="208"/>
      <c r="AF6" s="208" t="s">
        <v>270</v>
      </c>
      <c r="AG6" s="208" t="s">
        <v>162</v>
      </c>
      <c r="AH6" s="208"/>
      <c r="AI6" s="208"/>
      <c r="AJ6" s="208"/>
    </row>
    <row r="7" spans="1:36" ht="28.5">
      <c r="A7" s="146" t="s">
        <v>154</v>
      </c>
      <c r="B7" s="146"/>
      <c r="C7" s="146"/>
      <c r="D7" s="146"/>
      <c r="E7" s="146"/>
      <c r="F7" s="146"/>
      <c r="G7" s="146"/>
      <c r="H7" s="146"/>
      <c r="I7" s="146"/>
      <c r="J7" s="146"/>
      <c r="Q7" s="139"/>
      <c r="R7" s="139"/>
      <c r="S7" s="139"/>
      <c r="T7" s="139"/>
      <c r="U7" s="139"/>
      <c r="V7" s="139"/>
      <c r="W7" s="139"/>
      <c r="X7" s="139"/>
      <c r="Y7" s="139"/>
      <c r="Z7" s="139"/>
      <c r="AD7" s="208"/>
      <c r="AE7" s="210" t="s">
        <v>259</v>
      </c>
      <c r="AF7" s="208">
        <f ca="1">COUNTIF('SYNTHESE DES DOSSIERS'!E3:AH3,"Chirurgie")</f>
        <v>0</v>
      </c>
      <c r="AG7" s="208" t="e">
        <f t="shared" ref="AG7:AG17" ca="1" si="0">AF7/$AF$17</f>
        <v>#DIV/0!</v>
      </c>
      <c r="AH7" s="208"/>
      <c r="AI7" s="208"/>
      <c r="AJ7" s="208"/>
    </row>
    <row r="8" spans="1:36" ht="23.45" customHeight="1" thickBot="1">
      <c r="Q8" s="139"/>
      <c r="R8" s="139"/>
      <c r="S8" s="139"/>
      <c r="T8" s="139"/>
      <c r="U8" s="139"/>
      <c r="V8" s="139"/>
      <c r="W8" s="139"/>
      <c r="X8" s="139"/>
      <c r="Y8" s="139"/>
      <c r="Z8" s="139"/>
      <c r="AD8" s="208"/>
      <c r="AE8" s="210" t="s">
        <v>534</v>
      </c>
      <c r="AF8" s="208">
        <f ca="1">COUNTIF('SYNTHESE DES DOSSIERS'!E3:AH3,"Court séjour Médecine adulte (hors service de gériatrie)")</f>
        <v>0</v>
      </c>
      <c r="AG8" s="208" t="e">
        <f t="shared" ca="1" si="0"/>
        <v>#DIV/0!</v>
      </c>
      <c r="AH8" s="208"/>
      <c r="AI8" s="208"/>
      <c r="AJ8" s="208"/>
    </row>
    <row r="9" spans="1:36" ht="26.45" customHeight="1" thickBot="1">
      <c r="B9" s="510" t="s">
        <v>155</v>
      </c>
      <c r="C9" s="511"/>
      <c r="D9" s="512"/>
      <c r="E9" s="25">
        <f ca="1">COUNTIFS('SYNTHESE DES DOSSIERS'!E3:AH3,"&lt;&gt;0",'SYNTHESE DES DOSSIERS'!E3:AH3,"&lt;&gt;#REF!")</f>
        <v>0</v>
      </c>
      <c r="G9" s="513" t="s">
        <v>566</v>
      </c>
      <c r="H9" s="514"/>
      <c r="I9" s="514"/>
      <c r="J9" s="515"/>
      <c r="Q9" s="139"/>
      <c r="R9" s="139"/>
      <c r="S9" s="139"/>
      <c r="T9" s="139"/>
      <c r="U9" s="139"/>
      <c r="V9" s="139"/>
      <c r="W9" s="139"/>
      <c r="X9" s="139"/>
      <c r="Y9" s="139"/>
      <c r="Z9" s="139"/>
      <c r="AD9" s="208"/>
      <c r="AE9" s="210" t="s">
        <v>533</v>
      </c>
      <c r="AF9" s="208">
        <f ca="1">COUNTIF('SYNTHESE DES DOSSIERS'!E3:AH3,"Court séjour Médecine gériatrique")</f>
        <v>0</v>
      </c>
      <c r="AG9" s="208" t="e">
        <f t="shared" ca="1" si="0"/>
        <v>#DIV/0!</v>
      </c>
      <c r="AH9" s="208"/>
      <c r="AI9" s="208"/>
      <c r="AJ9" s="208"/>
    </row>
    <row r="10" spans="1:36" ht="21" customHeight="1" thickBot="1">
      <c r="B10" s="510" t="s">
        <v>157</v>
      </c>
      <c r="C10" s="511"/>
      <c r="D10" s="512"/>
      <c r="E10" s="162" t="str">
        <f ca="1">IFERROR(ROUND(AVERAGEIF('SYNTHESE DES DOSSIERS'!E4:AH4,"&gt;0",'SYNTHESE DES DOSSIERS'!E4:AH4),1)&amp;" ans"&amp;" (n="&amp;COUNTIF('SYNTHESE DES DOSSIERS'!E4:AH4,"&gt;0")&amp;")","NC")</f>
        <v>NC</v>
      </c>
      <c r="G10" s="138"/>
      <c r="Q10" s="139"/>
      <c r="R10" s="139"/>
      <c r="S10" s="139"/>
      <c r="T10" s="139"/>
      <c r="U10" s="139"/>
      <c r="V10" s="139"/>
      <c r="W10" s="139"/>
      <c r="X10" s="139"/>
      <c r="Y10" s="139"/>
      <c r="Z10" s="139"/>
      <c r="AD10" s="208"/>
      <c r="AE10" s="210" t="s">
        <v>17</v>
      </c>
      <c r="AF10" s="208">
        <f ca="1">COUNTIF('SYNTHESE DES DOSSIERS'!E3:AH3,"Dialyse")</f>
        <v>0</v>
      </c>
      <c r="AG10" s="208" t="e">
        <f t="shared" ca="1" si="0"/>
        <v>#DIV/0!</v>
      </c>
      <c r="AH10" s="208"/>
      <c r="AI10" s="208"/>
      <c r="AJ10" s="208"/>
    </row>
    <row r="11" spans="1:36" ht="24.6" customHeight="1" thickBot="1">
      <c r="B11" s="510" t="s">
        <v>158</v>
      </c>
      <c r="C11" s="511"/>
      <c r="D11" s="512"/>
      <c r="E11" s="25" t="str">
        <f ca="1">IFERROR(ROUND(COUNTIF('SYNTHESE DES DOSSIERS'!E5:AH5,"Masculin")/COUNTIF('SYNTHESE DES DOSSIERS'!E5:AH5,"Féminin"),2)&amp;" ("&amp;COUNTIF('SYNTHESE DES DOSSIERS'!E5:AH5,"Masculin")&amp;"/"&amp;COUNTIF('SYNTHESE DES DOSSIERS'!E5:AH5,"Féminin")&amp;")","NC")</f>
        <v>NC</v>
      </c>
      <c r="G11" s="138"/>
      <c r="Q11" s="139"/>
      <c r="R11" s="139"/>
      <c r="S11" s="139"/>
      <c r="T11" s="139"/>
      <c r="U11" s="139"/>
      <c r="V11" s="139"/>
      <c r="W11" s="139"/>
      <c r="X11" s="139"/>
      <c r="Y11" s="139"/>
      <c r="Z11" s="139"/>
      <c r="AD11" s="208"/>
      <c r="AE11" s="210" t="s">
        <v>122</v>
      </c>
      <c r="AF11" s="208">
        <f ca="1">COUNTIF('SYNTHESE DES DOSSIERS'!E3:AH3,"HAD")</f>
        <v>0</v>
      </c>
      <c r="AG11" s="208" t="e">
        <f t="shared" ca="1" si="0"/>
        <v>#DIV/0!</v>
      </c>
      <c r="AH11" s="208"/>
      <c r="AI11" s="208"/>
      <c r="AJ11" s="208"/>
    </row>
    <row r="12" spans="1:36" ht="36" customHeight="1" thickBot="1">
      <c r="B12" s="510" t="s">
        <v>541</v>
      </c>
      <c r="C12" s="511"/>
      <c r="D12" s="512"/>
      <c r="E12" s="163" t="str">
        <f ca="1">IFERROR(ROUND(AVERAGEIF('SYNTHESE DES DOSSIERS'!E6:AH6,"&gt;0",'SYNTHESE DES DOSSIERS'!E6:AH6),1)&amp;" (n="&amp;COUNTIF('SYNTHESE DES DOSSIERS'!E6:AH6,"&gt;0")&amp;")","NC")</f>
        <v>NC</v>
      </c>
      <c r="Q12" s="139"/>
      <c r="R12" s="139"/>
      <c r="S12" s="139"/>
      <c r="T12" s="139"/>
      <c r="U12" s="139"/>
      <c r="V12" s="139"/>
      <c r="W12" s="139"/>
      <c r="X12" s="139"/>
      <c r="Y12" s="139"/>
      <c r="Z12" s="139"/>
      <c r="AD12" s="208"/>
      <c r="AE12" s="210" t="s">
        <v>266</v>
      </c>
      <c r="AF12" s="208">
        <f ca="1">COUNTIF('SYNTHESE DES DOSSIERS'!E3:AH3,"Long séjour")</f>
        <v>0</v>
      </c>
      <c r="AG12" s="208" t="e">
        <f t="shared" ca="1" si="0"/>
        <v>#DIV/0!</v>
      </c>
      <c r="AH12" s="208"/>
      <c r="AI12" s="208"/>
      <c r="AJ12" s="208"/>
    </row>
    <row r="13" spans="1:36" ht="29.25" thickBot="1">
      <c r="B13" s="510" t="s">
        <v>160</v>
      </c>
      <c r="C13" s="511"/>
      <c r="D13" s="512"/>
      <c r="E13" s="77">
        <f ca="1">IFERROR(_xlfn.MAXIFS('SYNTHESE DES DOSSIERS'!E6:AH6,'SYNTHESE DES DOSSIERS'!E6:AH6,"&gt;0"),"NC")</f>
        <v>0</v>
      </c>
      <c r="Q13" s="139"/>
      <c r="R13" s="139"/>
      <c r="S13" s="139"/>
      <c r="T13" s="139"/>
      <c r="U13" s="139"/>
      <c r="V13" s="139"/>
      <c r="W13" s="139"/>
      <c r="X13" s="139"/>
      <c r="Y13" s="139"/>
      <c r="Z13" s="139"/>
      <c r="AD13" s="208"/>
      <c r="AE13" s="210" t="s">
        <v>267</v>
      </c>
      <c r="AF13" s="208">
        <f ca="1">COUNTIF('SYNTHESE DES DOSSIERS'!E3:AH3,"Psychiatrie")</f>
        <v>0</v>
      </c>
      <c r="AG13" s="208" t="e">
        <f t="shared" ca="1" si="0"/>
        <v>#DIV/0!</v>
      </c>
      <c r="AH13" s="208"/>
      <c r="AI13" s="208"/>
      <c r="AJ13" s="208"/>
    </row>
    <row r="14" spans="1:36" ht="28.5">
      <c r="Q14" s="139"/>
      <c r="R14" s="139"/>
      <c r="S14" s="139"/>
      <c r="T14" s="139"/>
      <c r="U14" s="139"/>
      <c r="V14" s="139"/>
      <c r="W14" s="139"/>
      <c r="X14" s="139"/>
      <c r="Y14" s="139"/>
      <c r="Z14" s="139"/>
      <c r="AD14" s="208"/>
      <c r="AE14" s="210" t="s">
        <v>268</v>
      </c>
      <c r="AF14" s="208">
        <f ca="1">COUNTIF('SYNTHESE DES DOSSIERS'!E3:AH3,"Urgences")</f>
        <v>0</v>
      </c>
      <c r="AG14" s="208" t="e">
        <f t="shared" ca="1" si="0"/>
        <v>#DIV/0!</v>
      </c>
      <c r="AH14" s="208"/>
      <c r="AI14" s="208"/>
      <c r="AJ14" s="208"/>
    </row>
    <row r="15" spans="1:36">
      <c r="Q15" s="139"/>
      <c r="R15" s="139"/>
      <c r="S15" s="139"/>
      <c r="T15" s="139"/>
      <c r="U15" s="139"/>
      <c r="V15" s="139"/>
      <c r="W15" s="139"/>
      <c r="X15" s="139"/>
      <c r="Y15" s="139"/>
      <c r="Z15" s="139"/>
      <c r="AD15" s="208"/>
      <c r="AE15" s="210" t="s">
        <v>121</v>
      </c>
      <c r="AF15" s="208">
        <f ca="1">COUNTIF('SYNTHESE DES DOSSIERS'!E3:AH3,"Autre")</f>
        <v>0</v>
      </c>
      <c r="AG15" s="208" t="e">
        <f t="shared" ca="1" si="0"/>
        <v>#DIV/0!</v>
      </c>
      <c r="AH15" s="208"/>
      <c r="AI15" s="208"/>
      <c r="AJ15" s="208"/>
    </row>
    <row r="16" spans="1:36" ht="58.9" customHeight="1">
      <c r="Q16" s="139"/>
      <c r="R16" s="139"/>
      <c r="S16" s="139"/>
      <c r="T16" s="139"/>
      <c r="U16" s="139"/>
      <c r="V16" s="139"/>
      <c r="W16" s="139"/>
      <c r="X16" s="139"/>
      <c r="Y16" s="139"/>
      <c r="Z16" s="139"/>
      <c r="AD16" s="208"/>
      <c r="AE16" s="210" t="s">
        <v>307</v>
      </c>
      <c r="AF16" s="208">
        <f ca="1">COUNTIF('SYNTHESE DES DOSSIERS'!E3:AH3,"NR")</f>
        <v>0</v>
      </c>
      <c r="AG16" s="208" t="e">
        <f t="shared" ca="1" si="0"/>
        <v>#DIV/0!</v>
      </c>
      <c r="AH16" s="208"/>
      <c r="AI16" s="208"/>
      <c r="AJ16" s="208"/>
    </row>
    <row r="17" spans="1:54" ht="76.150000000000006" customHeight="1">
      <c r="Q17" s="139"/>
      <c r="R17" s="139"/>
      <c r="S17" s="139"/>
      <c r="T17" s="139"/>
      <c r="U17" s="139"/>
      <c r="V17" s="139"/>
      <c r="W17" s="139"/>
      <c r="X17" s="139"/>
      <c r="Y17" s="139"/>
      <c r="Z17" s="139"/>
      <c r="AD17" s="208"/>
      <c r="AE17" s="210" t="s">
        <v>271</v>
      </c>
      <c r="AF17" s="208">
        <f ca="1">SUM(AF7:AF16)</f>
        <v>0</v>
      </c>
      <c r="AG17" s="208" t="e">
        <f t="shared" ca="1" si="0"/>
        <v>#DIV/0!</v>
      </c>
      <c r="AH17" s="208"/>
      <c r="AI17" s="208"/>
      <c r="AJ17" s="208"/>
    </row>
    <row r="18" spans="1:54" ht="24.6" customHeight="1">
      <c r="A18" s="509" t="s">
        <v>161</v>
      </c>
      <c r="B18" s="509"/>
      <c r="C18" s="509"/>
      <c r="D18" s="509"/>
      <c r="E18" s="509"/>
      <c r="F18" s="509"/>
      <c r="G18" s="509"/>
      <c r="H18" s="509"/>
      <c r="I18" s="509"/>
      <c r="J18" s="509"/>
      <c r="Q18" s="139"/>
      <c r="R18" s="139"/>
      <c r="S18" s="139"/>
      <c r="T18" s="139"/>
      <c r="U18" s="139"/>
      <c r="V18" s="139"/>
      <c r="W18" s="139"/>
      <c r="X18" s="139"/>
      <c r="Y18" s="139"/>
      <c r="Z18" s="139"/>
      <c r="AD18" s="208"/>
      <c r="AE18" s="208"/>
      <c r="AF18" s="208"/>
      <c r="AG18" s="208"/>
      <c r="AH18" s="208"/>
      <c r="AI18" s="208"/>
      <c r="AJ18" s="208"/>
    </row>
    <row r="19" spans="1:54" ht="23.45" customHeight="1">
      <c r="A19" s="164" t="s">
        <v>563</v>
      </c>
      <c r="C19" s="128"/>
      <c r="D19" s="128"/>
      <c r="E19" s="128"/>
      <c r="F19" s="128"/>
      <c r="G19" s="128"/>
      <c r="H19" s="128"/>
      <c r="I19" s="128"/>
      <c r="J19" s="128"/>
      <c r="Q19" s="139"/>
      <c r="R19" s="139"/>
      <c r="S19" s="139"/>
      <c r="T19" s="139"/>
      <c r="U19" s="139"/>
      <c r="V19" s="139"/>
      <c r="W19" s="139"/>
      <c r="X19" s="139"/>
      <c r="Y19" s="139"/>
      <c r="Z19" s="139"/>
      <c r="AD19" s="208"/>
      <c r="AE19" s="208"/>
      <c r="AF19" s="208"/>
      <c r="AG19" s="208"/>
      <c r="AH19" s="208"/>
      <c r="AI19" s="208"/>
      <c r="AJ19" s="208"/>
    </row>
    <row r="20" spans="1:54" ht="24" customHeight="1" thickBot="1">
      <c r="B20" s="723" t="s">
        <v>172</v>
      </c>
      <c r="C20" s="723"/>
      <c r="D20" s="723"/>
      <c r="E20" s="127"/>
      <c r="F20" s="127"/>
      <c r="G20" s="127"/>
      <c r="I20" s="145" t="s">
        <v>430</v>
      </c>
      <c r="J20" s="145"/>
      <c r="K20" s="145"/>
      <c r="N20" s="156"/>
      <c r="Q20" s="139"/>
      <c r="R20" s="139"/>
      <c r="S20" s="139"/>
      <c r="T20" s="139"/>
      <c r="U20" s="139"/>
      <c r="V20" s="139"/>
      <c r="W20" s="139"/>
      <c r="X20" s="139"/>
      <c r="Y20" s="139"/>
      <c r="Z20" s="139"/>
      <c r="AD20" s="208"/>
      <c r="AE20" s="208"/>
      <c r="AF20" s="210" t="s">
        <v>431</v>
      </c>
      <c r="AG20" s="208"/>
      <c r="AH20" s="208"/>
      <c r="AI20" s="208"/>
      <c r="AJ20" s="208"/>
    </row>
    <row r="21" spans="1:54" ht="49.9" customHeight="1" thickBot="1">
      <c r="B21" s="718" t="s">
        <v>567</v>
      </c>
      <c r="C21" s="719"/>
      <c r="D21" s="720"/>
      <c r="E21" s="724" t="e">
        <f ca="1">"n = "&amp;SUM('SYNTHESE DES RESULTATS V2023'!AJ66:AJ104)</f>
        <v>#N/A</v>
      </c>
      <c r="F21" s="725"/>
      <c r="G21" s="734" t="s">
        <v>542</v>
      </c>
      <c r="H21" s="155"/>
      <c r="I21" s="737" t="s">
        <v>559</v>
      </c>
      <c r="J21" s="567"/>
      <c r="K21" s="738"/>
      <c r="L21" s="739" t="str">
        <f ca="1">IFERROR("n = "&amp;ROUND(AVERAGEIFS('SYNTHESE DES DOSSIERS'!E281:AH281,'SYNTHESE DES DOSSIERS'!E3:AH3,"&lt;&gt;#REF!",'SYNTHESE DES DOSSIERS'!E3:AH3,"&lt;&gt;0"),2),"NC")</f>
        <v>NC</v>
      </c>
      <c r="M21" s="740"/>
      <c r="N21" s="727" t="s">
        <v>542</v>
      </c>
      <c r="O21" s="150"/>
      <c r="P21" s="80"/>
      <c r="Q21" s="140"/>
      <c r="R21" s="140"/>
      <c r="S21" s="140"/>
      <c r="T21" s="139"/>
      <c r="U21" s="139"/>
      <c r="V21" s="139"/>
      <c r="W21" s="139"/>
      <c r="X21" s="139"/>
      <c r="Y21" s="139"/>
      <c r="Z21" s="139"/>
      <c r="AD21" s="208"/>
      <c r="AE21" s="208" t="s">
        <v>520</v>
      </c>
      <c r="AF21" s="208">
        <f ca="1">COUNTIFS('SYNTHESE DES DOSSIERS'!E281:AH281,"0",'SYNTHESE DES DOSSIERS'!E3:AH3,"&lt;&gt;#REF!",'SYNTHESE DES DOSSIERS'!E3:AH3,"&lt;&gt;0")</f>
        <v>0</v>
      </c>
      <c r="AG21" s="208"/>
      <c r="AH21" s="208"/>
      <c r="AI21" s="208"/>
      <c r="AJ21" s="208"/>
    </row>
    <row r="22" spans="1:54" ht="69.599999999999994" customHeight="1" thickBot="1">
      <c r="C22" s="729" t="s">
        <v>568</v>
      </c>
      <c r="D22" s="730"/>
      <c r="E22" s="147" t="e">
        <f ca="1">"n = "&amp;SUM(AL66:AL104)</f>
        <v>#N/A</v>
      </c>
      <c r="F22" s="148" t="str">
        <f ca="1">IFERROR(ROUND(SUM(AL66:AL104)/SUM(AJ66:AJ104),2),"NC")</f>
        <v>NC</v>
      </c>
      <c r="G22" s="735"/>
      <c r="H22" s="154"/>
      <c r="I22" s="566" t="s">
        <v>569</v>
      </c>
      <c r="J22" s="567"/>
      <c r="K22" s="738"/>
      <c r="L22" s="152" t="str">
        <f ca="1">"n = "&amp;COUNTIF('SYNTHESE DES DOSSIERS'!E281:AH281,"&gt;0")</f>
        <v>n = 0</v>
      </c>
      <c r="M22" s="151" t="str">
        <f ca="1">IFERROR(ROUND(COUNTIF('SYNTHESE DES DOSSIERS'!E281:AH281,"&gt;0")/E9,2),"NC")</f>
        <v>NC</v>
      </c>
      <c r="N22" s="728"/>
      <c r="O22" s="150"/>
      <c r="P22" s="80"/>
      <c r="Q22" s="80"/>
      <c r="R22" s="80"/>
      <c r="S22" s="80"/>
      <c r="AD22" s="208"/>
      <c r="AE22" s="208" t="s">
        <v>521</v>
      </c>
      <c r="AF22" s="208">
        <f ca="1">COUNTIF('SYNTHESE DES DOSSIERS'!$E$281:$AH$281,"1")</f>
        <v>0</v>
      </c>
      <c r="AG22" s="208"/>
      <c r="AH22" s="208"/>
      <c r="AI22" s="208"/>
      <c r="AJ22" s="208"/>
    </row>
    <row r="23" spans="1:54" ht="63.6" customHeight="1" thickBot="1">
      <c r="C23" s="729" t="s">
        <v>574</v>
      </c>
      <c r="D23" s="730"/>
      <c r="E23" s="147" t="e">
        <f ca="1">"n = "&amp;SUM(AP66:AP104)</f>
        <v>#N/A</v>
      </c>
      <c r="F23" s="148" t="str">
        <f ca="1">IFERROR(ROUND(SUM(AP66:AP104)/SUM(AL66:AL104),2),"NC")</f>
        <v>NC</v>
      </c>
      <c r="G23" s="736"/>
      <c r="H23" s="153"/>
      <c r="L23" s="149"/>
      <c r="AD23" s="208"/>
      <c r="AE23" s="208" t="s">
        <v>522</v>
      </c>
      <c r="AF23" s="208">
        <f ca="1">COUNTIF('SYNTHESE DES DOSSIERS'!$E$281:$AH$281,"2")</f>
        <v>0</v>
      </c>
      <c r="AG23" s="208"/>
      <c r="AH23" s="208"/>
      <c r="AI23" s="208"/>
      <c r="AJ23" s="208"/>
    </row>
    <row r="24" spans="1:54" ht="157.9" customHeight="1">
      <c r="AD24" s="208"/>
      <c r="AE24" s="208" t="s">
        <v>523</v>
      </c>
      <c r="AF24" s="208">
        <f ca="1">COUNTIF('SYNTHESE DES DOSSIERS'!$E$281:$AH$281,"3")</f>
        <v>0</v>
      </c>
      <c r="AG24" s="208"/>
      <c r="AH24" s="208"/>
      <c r="AI24" s="208"/>
      <c r="AJ24" s="208"/>
    </row>
    <row r="25" spans="1:54" ht="25.15" customHeight="1">
      <c r="B25" s="146" t="s">
        <v>558</v>
      </c>
      <c r="C25" s="146"/>
      <c r="D25" s="146"/>
      <c r="E25" s="225" t="s">
        <v>557</v>
      </c>
      <c r="AD25" s="208"/>
      <c r="AE25" s="208" t="s">
        <v>524</v>
      </c>
      <c r="AF25" s="208">
        <f ca="1">COUNTIF('SYNTHESE DES DOSSIERS'!$E$281:$AH$281,"4")</f>
        <v>0</v>
      </c>
      <c r="AG25" s="208"/>
      <c r="AH25" s="208"/>
      <c r="AI25" s="208"/>
      <c r="AJ25" s="208"/>
    </row>
    <row r="26" spans="1:54" ht="26.45" customHeight="1" thickBot="1">
      <c r="B26" s="723" t="s">
        <v>172</v>
      </c>
      <c r="C26" s="723"/>
      <c r="D26" s="723"/>
      <c r="I26" s="145" t="s">
        <v>430</v>
      </c>
      <c r="J26" s="145"/>
      <c r="K26" s="145"/>
      <c r="AD26" s="208"/>
      <c r="AE26" s="211" t="s">
        <v>525</v>
      </c>
      <c r="AF26" s="208">
        <f ca="1">COUNTIFS('SYNTHESE DES DOSSIERS'!E281:AH281,"&gt;4",'SYNTHESE DES DOSSIERS'!E281:AH281,"&lt;10")</f>
        <v>0</v>
      </c>
      <c r="AG26" s="208"/>
      <c r="AH26" s="208"/>
      <c r="AI26" s="208"/>
      <c r="AJ26" s="208"/>
    </row>
    <row r="27" spans="1:54" ht="83.45" customHeight="1" thickBot="1">
      <c r="B27" s="678" t="s">
        <v>429</v>
      </c>
      <c r="C27" s="679"/>
      <c r="D27" s="731"/>
      <c r="E27" s="732" t="e">
        <f ca="1">"n = "&amp;(L105 - SUM(AP66:AP104))</f>
        <v>#N/A</v>
      </c>
      <c r="F27" s="733"/>
      <c r="I27" s="566" t="s">
        <v>560</v>
      </c>
      <c r="J27" s="567"/>
      <c r="K27" s="612"/>
      <c r="L27" s="28" t="str">
        <f ca="1">IFERROR("n = "&amp;ROUND((L105-SUM(AP66:AP104))/E9,2),"NC")</f>
        <v>NC</v>
      </c>
      <c r="AD27" s="208"/>
      <c r="AE27" s="209" t="s">
        <v>526</v>
      </c>
      <c r="AF27" s="208">
        <f ca="1">COUNTIF('SYNTHESE DES DOSSIERS'!E281:AH281,"&gt;9")</f>
        <v>0</v>
      </c>
      <c r="AG27" s="208"/>
      <c r="AH27" s="208"/>
      <c r="AI27" s="208"/>
      <c r="AJ27" s="208"/>
    </row>
    <row r="28" spans="1:54" ht="31.9" customHeight="1">
      <c r="C28" s="26"/>
      <c r="D28" s="26"/>
    </row>
    <row r="29" spans="1:54" ht="32.65" customHeight="1" thickBot="1">
      <c r="A29" s="523" t="s">
        <v>163</v>
      </c>
      <c r="B29" s="523"/>
      <c r="C29" s="523"/>
      <c r="D29" s="26"/>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row>
    <row r="30" spans="1:54" ht="58.15" customHeight="1" thickBot="1">
      <c r="E30" s="506" t="s">
        <v>164</v>
      </c>
      <c r="F30" s="508"/>
      <c r="G30" s="506" t="s">
        <v>165</v>
      </c>
      <c r="H30" s="507"/>
      <c r="I30" s="508"/>
      <c r="J30" s="506" t="s">
        <v>390</v>
      </c>
      <c r="K30" s="507"/>
      <c r="L30" s="508"/>
      <c r="AA30" s="208"/>
      <c r="AB30" s="208"/>
      <c r="AC30" s="208"/>
      <c r="AD30" s="208"/>
      <c r="AE30" s="208"/>
      <c r="AF30" s="208"/>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row>
    <row r="31" spans="1:54" ht="87" customHeight="1" thickBot="1">
      <c r="C31" s="122"/>
      <c r="D31" s="123"/>
      <c r="E31" s="157" t="s">
        <v>166</v>
      </c>
      <c r="F31" s="158" t="s">
        <v>167</v>
      </c>
      <c r="G31" s="159" t="s">
        <v>166</v>
      </c>
      <c r="H31" s="160" t="s">
        <v>168</v>
      </c>
      <c r="I31" s="161" t="s">
        <v>169</v>
      </c>
      <c r="J31" s="159" t="s">
        <v>166</v>
      </c>
      <c r="K31" s="160" t="s">
        <v>170</v>
      </c>
      <c r="L31" s="161" t="s">
        <v>171</v>
      </c>
      <c r="AA31" s="208"/>
      <c r="AB31" s="208"/>
      <c r="AC31" s="208" t="s">
        <v>548</v>
      </c>
      <c r="AD31" s="208" t="s">
        <v>515</v>
      </c>
      <c r="AE31" s="213" t="s">
        <v>549</v>
      </c>
      <c r="AF31" s="213" t="s">
        <v>551</v>
      </c>
      <c r="AG31" s="213" t="s">
        <v>527</v>
      </c>
      <c r="AH31" s="213" t="s">
        <v>528</v>
      </c>
      <c r="AI31" s="213" t="s">
        <v>529</v>
      </c>
      <c r="AJ31" s="213" t="s">
        <v>514</v>
      </c>
      <c r="AK31" s="213" t="s">
        <v>516</v>
      </c>
      <c r="AL31" s="213" t="s">
        <v>517</v>
      </c>
      <c r="AM31" s="213" t="s">
        <v>530</v>
      </c>
      <c r="AN31" s="213" t="s">
        <v>535</v>
      </c>
      <c r="AO31" s="213" t="s">
        <v>544</v>
      </c>
      <c r="AP31" s="213" t="s">
        <v>540</v>
      </c>
      <c r="AQ31" s="213" t="s">
        <v>539</v>
      </c>
      <c r="AR31" s="213" t="s">
        <v>538</v>
      </c>
      <c r="AS31" s="213" t="s">
        <v>537</v>
      </c>
      <c r="AT31" s="213" t="s">
        <v>536</v>
      </c>
      <c r="AU31" s="213" t="s">
        <v>167</v>
      </c>
      <c r="AV31" s="213" t="s">
        <v>531</v>
      </c>
      <c r="AW31" s="213" t="s">
        <v>543</v>
      </c>
      <c r="AX31" s="213" t="s">
        <v>545</v>
      </c>
      <c r="AY31" s="213" t="s">
        <v>546</v>
      </c>
      <c r="AZ31" s="213" t="s">
        <v>547</v>
      </c>
      <c r="BA31" s="208"/>
      <c r="BB31" s="208"/>
    </row>
    <row r="32" spans="1:54" ht="16.5" thickBot="1">
      <c r="B32" s="22"/>
      <c r="C32" s="535" t="s">
        <v>33</v>
      </c>
      <c r="D32" s="536"/>
      <c r="E32" s="31">
        <f ca="1">SUM(L66:L71)</f>
        <v>0</v>
      </c>
      <c r="F32" s="102" t="str">
        <f t="shared" ref="F32:F43" ca="1" si="1">IFERROR(ROUND(E32/$E$44,3),"NC")</f>
        <v>NC</v>
      </c>
      <c r="G32" s="31">
        <f ca="1">SUM(AL66:AL71)</f>
        <v>0</v>
      </c>
      <c r="H32" s="103" t="str">
        <f t="shared" ref="H32:H44" ca="1" si="2">IFERROR(ROUND(G32/E32,3),"NC")</f>
        <v>NC</v>
      </c>
      <c r="I32" s="102" t="str">
        <f t="shared" ref="I32:I43" ca="1" si="3">IFERROR(ROUND(G32/$G$44,2),"NC")</f>
        <v>NC</v>
      </c>
      <c r="J32" s="31">
        <f ca="1">SUM(AP66:AP71)</f>
        <v>0</v>
      </c>
      <c r="K32" s="103" t="str">
        <f t="shared" ref="K32:K44" ca="1" si="4">IFERROR(ROUND(J32/G32,3),"NC")</f>
        <v>NC</v>
      </c>
      <c r="L32" s="102" t="str">
        <f t="shared" ref="L32:L43" ca="1" si="5">IFERROR(ROUND(J32/$J$44,3),"NC")</f>
        <v>NC</v>
      </c>
      <c r="AA32" s="208"/>
      <c r="AB32" s="208"/>
      <c r="AC32" s="208">
        <f ca="1">Tableau3[[#This Row],[Non modifié ou sans information suite à la revue de prescription]]+Tableau3[[#This Row],[Modifié suite à la revue de prescription]]+Tableau3[[#This Row],[Justifié avant la revue de prescription]]+Tableau3[[#This Row],[Non revu et non justifié]]-E32</f>
        <v>0</v>
      </c>
      <c r="AD32" s="216" t="s">
        <v>33</v>
      </c>
      <c r="AE32" s="208">
        <f t="shared" ref="AE32:AE43" ca="1" si="6">E32-AF32-AG32</f>
        <v>0</v>
      </c>
      <c r="AF32" s="208">
        <f t="shared" ref="AF32:AF43" ca="1" si="7">G32-AG32</f>
        <v>0</v>
      </c>
      <c r="AG32" s="208">
        <f t="shared" ref="AG32:AG43" ca="1" si="8">J32</f>
        <v>0</v>
      </c>
      <c r="AH32" s="208">
        <f ca="1">SUM(AN66:AN71)</f>
        <v>0</v>
      </c>
      <c r="AI32" s="208">
        <f t="shared" ref="AI32:AI43" ca="1" si="9">AE32-AH32</f>
        <v>0</v>
      </c>
      <c r="AJ32" s="208">
        <v>6</v>
      </c>
      <c r="AK32" s="214" t="e">
        <f ca="1">(Tableau3[[#This Row],[Non modifié ou sans information suite à la revue de prescription]]+Tableau3[[#This Row],[Modifié suite à la revue de prescription]])/E32</f>
        <v>#DIV/0!</v>
      </c>
      <c r="AL32" s="214" t="e">
        <f ca="1">Tableau3[[#This Row],[Modifié suite à la revue de prescription]]/E32</f>
        <v>#DIV/0!</v>
      </c>
      <c r="AM32" s="214" t="e">
        <f ca="1">E32/($E$9*Tableau3[[#This Row],[nb d''items]])</f>
        <v>#DIV/0!</v>
      </c>
      <c r="AN32" s="212" t="e">
        <f ca="1">Tableau3[[#This Row],[%MPI pondéré]]</f>
        <v>#DIV/0!</v>
      </c>
      <c r="AO32" s="215">
        <v>0.05</v>
      </c>
      <c r="AP32" s="208">
        <v>0.1</v>
      </c>
      <c r="AQ32" s="208">
        <v>0.25</v>
      </c>
      <c r="AR32" s="208">
        <v>0.5</v>
      </c>
      <c r="AS32" s="208">
        <v>0.75</v>
      </c>
      <c r="AT32" s="208">
        <v>1</v>
      </c>
      <c r="AU32" s="212" t="str">
        <f t="shared" ref="AU32:AU43" ca="1" si="10">F32</f>
        <v>NC</v>
      </c>
      <c r="AV32" s="214">
        <f ca="1">ROUNDUP(MAX($AU$32:$AU$43),1)</f>
        <v>0</v>
      </c>
      <c r="AW32" s="214">
        <f ca="1">Tableau3[[#This Row],[Zone 1]]*0.75</f>
        <v>0</v>
      </c>
      <c r="AX32" s="214">
        <f ca="1">Tableau3[[#This Row],[Zone 1]]*0.5</f>
        <v>0</v>
      </c>
      <c r="AY32" s="214">
        <f ca="1">Tableau3[[#This Row],[Zone 1]]*0.25</f>
        <v>0</v>
      </c>
      <c r="AZ32" s="212" t="str">
        <f ca="1">Tableau3[[#This Row],[Taux parmi tous les MPI]]</f>
        <v>NC</v>
      </c>
      <c r="BA32" s="208"/>
      <c r="BB32" s="208"/>
    </row>
    <row r="33" spans="1:66" ht="16.5" thickBot="1">
      <c r="B33" s="22"/>
      <c r="C33" s="535" t="s">
        <v>46</v>
      </c>
      <c r="D33" s="536"/>
      <c r="E33" s="30">
        <f ca="1">SUM(L72:L77)</f>
        <v>0</v>
      </c>
      <c r="F33" s="102" t="str">
        <f t="shared" ca="1" si="1"/>
        <v>NC</v>
      </c>
      <c r="G33" s="30">
        <f ca="1">SUM(AL72:AL77)</f>
        <v>0</v>
      </c>
      <c r="H33" s="103" t="str">
        <f t="shared" ca="1" si="2"/>
        <v>NC</v>
      </c>
      <c r="I33" s="102" t="str">
        <f t="shared" ca="1" si="3"/>
        <v>NC</v>
      </c>
      <c r="J33" s="30">
        <f ca="1">SUM(AP72:AP77)</f>
        <v>0</v>
      </c>
      <c r="K33" s="103" t="str">
        <f t="shared" ca="1" si="4"/>
        <v>NC</v>
      </c>
      <c r="L33" s="102" t="str">
        <f t="shared" ca="1" si="5"/>
        <v>NC</v>
      </c>
      <c r="AA33" s="208"/>
      <c r="AB33" s="208"/>
      <c r="AC33" s="208">
        <f ca="1">Tableau3[[#This Row],[Non modifié ou sans information suite à la revue de prescription]]+Tableau3[[#This Row],[Modifié suite à la revue de prescription]]+Tableau3[[#This Row],[Justifié avant la revue de prescription]]+Tableau3[[#This Row],[Non revu et non justifié]]-E33</f>
        <v>0</v>
      </c>
      <c r="AD33" s="216" t="s">
        <v>46</v>
      </c>
      <c r="AE33" s="208">
        <f t="shared" ca="1" si="6"/>
        <v>0</v>
      </c>
      <c r="AF33" s="208">
        <f t="shared" ca="1" si="7"/>
        <v>0</v>
      </c>
      <c r="AG33" s="208">
        <f t="shared" ca="1" si="8"/>
        <v>0</v>
      </c>
      <c r="AH33" s="208">
        <f ca="1">SUM(AN72:AN77)</f>
        <v>0</v>
      </c>
      <c r="AI33" s="208">
        <f t="shared" ca="1" si="9"/>
        <v>0</v>
      </c>
      <c r="AJ33" s="208">
        <v>6</v>
      </c>
      <c r="AK33" s="214" t="e">
        <f ca="1">(Tableau3[[#This Row],[Non modifié ou sans information suite à la revue de prescription]]+Tableau3[[#This Row],[Modifié suite à la revue de prescription]])/E33</f>
        <v>#DIV/0!</v>
      </c>
      <c r="AL33" s="214" t="e">
        <f ca="1">Tableau3[[#This Row],[Modifié suite à la revue de prescription]]/E33</f>
        <v>#DIV/0!</v>
      </c>
      <c r="AM33" s="214" t="e">
        <f ca="1">E33/($E$9*Tableau3[[#This Row],[nb d''items]])</f>
        <v>#DIV/0!</v>
      </c>
      <c r="AN33" s="212" t="e">
        <f ca="1">Tableau3[[#This Row],[%MPI pondéré]]</f>
        <v>#DIV/0!</v>
      </c>
      <c r="AO33" s="215">
        <v>0.05</v>
      </c>
      <c r="AP33" s="208">
        <v>0.1</v>
      </c>
      <c r="AQ33" s="208">
        <v>0.25</v>
      </c>
      <c r="AR33" s="208">
        <v>0.5</v>
      </c>
      <c r="AS33" s="208">
        <v>0.75</v>
      </c>
      <c r="AT33" s="208">
        <v>1</v>
      </c>
      <c r="AU33" s="212" t="str">
        <f t="shared" ca="1" si="10"/>
        <v>NC</v>
      </c>
      <c r="AV33" s="214">
        <f t="shared" ref="AV33:AV43" ca="1" si="11">ROUNDUP(MAX($AU$32:$AU$43),1)</f>
        <v>0</v>
      </c>
      <c r="AW33" s="214">
        <f ca="1">Tableau3[[#This Row],[Zone 1]]*0.75</f>
        <v>0</v>
      </c>
      <c r="AX33" s="214">
        <f ca="1">Tableau3[[#This Row],[Zone 1]]*0.5</f>
        <v>0</v>
      </c>
      <c r="AY33" s="214">
        <f ca="1">Tableau3[[#This Row],[Zone 1]]*0.25</f>
        <v>0</v>
      </c>
      <c r="AZ33" s="212" t="str">
        <f ca="1">Tableau3[[#This Row],[Taux parmi tous les MPI]]</f>
        <v>NC</v>
      </c>
      <c r="BA33" s="208"/>
      <c r="BB33" s="208"/>
    </row>
    <row r="34" spans="1:66" ht="16.5" thickBot="1">
      <c r="B34" s="22"/>
      <c r="C34" s="535" t="s">
        <v>59</v>
      </c>
      <c r="D34" s="536"/>
      <c r="E34" s="30" t="e">
        <f ca="1">SUM(L78:L84)</f>
        <v>#N/A</v>
      </c>
      <c r="F34" s="102" t="str">
        <f t="shared" ca="1" si="1"/>
        <v>NC</v>
      </c>
      <c r="G34" s="30" t="e">
        <f ca="1">SUM(AL78:AL84)</f>
        <v>#N/A</v>
      </c>
      <c r="H34" s="103" t="str">
        <f t="shared" ca="1" si="2"/>
        <v>NC</v>
      </c>
      <c r="I34" s="102" t="str">
        <f t="shared" ca="1" si="3"/>
        <v>NC</v>
      </c>
      <c r="J34" s="30" t="e">
        <f ca="1">SUM(AP78:AP84)</f>
        <v>#N/A</v>
      </c>
      <c r="K34" s="103" t="str">
        <f t="shared" ca="1" si="4"/>
        <v>NC</v>
      </c>
      <c r="L34" s="102" t="str">
        <f t="shared" ca="1" si="5"/>
        <v>NC</v>
      </c>
      <c r="AA34" s="208"/>
      <c r="AB34" s="208"/>
      <c r="AC34" s="208" t="e">
        <f ca="1">Tableau3[[#This Row],[Non modifié ou sans information suite à la revue de prescription]]+Tableau3[[#This Row],[Modifié suite à la revue de prescription]]+Tableau3[[#This Row],[Justifié avant la revue de prescription]]+Tableau3[[#This Row],[Non revu et non justifié]]-E34</f>
        <v>#N/A</v>
      </c>
      <c r="AD34" s="216" t="s">
        <v>59</v>
      </c>
      <c r="AE34" s="208" t="e">
        <f t="shared" ca="1" si="6"/>
        <v>#N/A</v>
      </c>
      <c r="AF34" s="208" t="e">
        <f t="shared" ca="1" si="7"/>
        <v>#N/A</v>
      </c>
      <c r="AG34" s="208" t="e">
        <f t="shared" ca="1" si="8"/>
        <v>#N/A</v>
      </c>
      <c r="AH34" s="208" t="e">
        <f ca="1">SUM(AN78:AN84)</f>
        <v>#N/A</v>
      </c>
      <c r="AI34" s="208" t="e">
        <f t="shared" ca="1" si="9"/>
        <v>#N/A</v>
      </c>
      <c r="AJ34" s="208">
        <v>7</v>
      </c>
      <c r="AK34" s="214" t="e">
        <f ca="1">(Tableau3[[#This Row],[Non modifié ou sans information suite à la revue de prescription]]+Tableau3[[#This Row],[Modifié suite à la revue de prescription]])/E34</f>
        <v>#N/A</v>
      </c>
      <c r="AL34" s="214" t="e">
        <f ca="1">Tableau3[[#This Row],[Modifié suite à la revue de prescription]]/E34</f>
        <v>#N/A</v>
      </c>
      <c r="AM34" s="214" t="e">
        <f ca="1">E34/($E$9*Tableau3[[#This Row],[nb d''items]])</f>
        <v>#N/A</v>
      </c>
      <c r="AN34" s="212" t="e">
        <f ca="1">Tableau3[[#This Row],[%MPI pondéré]]</f>
        <v>#N/A</v>
      </c>
      <c r="AO34" s="215">
        <v>0.05</v>
      </c>
      <c r="AP34" s="208">
        <v>0.1</v>
      </c>
      <c r="AQ34" s="208">
        <v>0.25</v>
      </c>
      <c r="AR34" s="208">
        <v>0.5</v>
      </c>
      <c r="AS34" s="208">
        <v>0.75</v>
      </c>
      <c r="AT34" s="208">
        <v>1</v>
      </c>
      <c r="AU34" s="212" t="str">
        <f t="shared" ca="1" si="10"/>
        <v>NC</v>
      </c>
      <c r="AV34" s="214">
        <f t="shared" ca="1" si="11"/>
        <v>0</v>
      </c>
      <c r="AW34" s="214">
        <f ca="1">Tableau3[[#This Row],[Zone 1]]*0.75</f>
        <v>0</v>
      </c>
      <c r="AX34" s="214">
        <f ca="1">Tableau3[[#This Row],[Zone 1]]*0.5</f>
        <v>0</v>
      </c>
      <c r="AY34" s="214">
        <f ca="1">Tableau3[[#This Row],[Zone 1]]*0.25</f>
        <v>0</v>
      </c>
      <c r="AZ34" s="212" t="str">
        <f ca="1">Tableau3[[#This Row],[Taux parmi tous les MPI]]</f>
        <v>NC</v>
      </c>
      <c r="BA34" s="208"/>
      <c r="BB34" s="208"/>
    </row>
    <row r="35" spans="1:66" ht="16.5" thickBot="1">
      <c r="B35" s="22"/>
      <c r="C35" s="535" t="s">
        <v>73</v>
      </c>
      <c r="D35" s="536"/>
      <c r="E35" s="30">
        <f ca="1">SUM(L85:L87)</f>
        <v>0</v>
      </c>
      <c r="F35" s="102" t="str">
        <f t="shared" ca="1" si="1"/>
        <v>NC</v>
      </c>
      <c r="G35" s="30">
        <f ca="1">SUM(AL85:AL87)</f>
        <v>0</v>
      </c>
      <c r="H35" s="103" t="str">
        <f t="shared" ca="1" si="2"/>
        <v>NC</v>
      </c>
      <c r="I35" s="102" t="str">
        <f t="shared" ca="1" si="3"/>
        <v>NC</v>
      </c>
      <c r="J35" s="30">
        <f ca="1">SUM(AP85:AP87)</f>
        <v>0</v>
      </c>
      <c r="K35" s="103" t="str">
        <f t="shared" ca="1" si="4"/>
        <v>NC</v>
      </c>
      <c r="L35" s="102" t="str">
        <f t="shared" ca="1" si="5"/>
        <v>NC</v>
      </c>
      <c r="AA35" s="208"/>
      <c r="AB35" s="208"/>
      <c r="AC35" s="208">
        <f ca="1">Tableau3[[#This Row],[Non modifié ou sans information suite à la revue de prescription]]+Tableau3[[#This Row],[Modifié suite à la revue de prescription]]+Tableau3[[#This Row],[Justifié avant la revue de prescription]]+Tableau3[[#This Row],[Non revu et non justifié]]-E35</f>
        <v>0</v>
      </c>
      <c r="AD35" s="216" t="s">
        <v>73</v>
      </c>
      <c r="AE35" s="208">
        <f t="shared" ca="1" si="6"/>
        <v>0</v>
      </c>
      <c r="AF35" s="208">
        <f t="shared" ca="1" si="7"/>
        <v>0</v>
      </c>
      <c r="AG35" s="208">
        <f t="shared" ca="1" si="8"/>
        <v>0</v>
      </c>
      <c r="AH35" s="208">
        <f ca="1">SUM(AN85:AN87)</f>
        <v>0</v>
      </c>
      <c r="AI35" s="208">
        <f t="shared" ca="1" si="9"/>
        <v>0</v>
      </c>
      <c r="AJ35" s="208">
        <v>3</v>
      </c>
      <c r="AK35" s="214" t="e">
        <f ca="1">(Tableau3[[#This Row],[Non modifié ou sans information suite à la revue de prescription]]+Tableau3[[#This Row],[Modifié suite à la revue de prescription]])/E35</f>
        <v>#DIV/0!</v>
      </c>
      <c r="AL35" s="214" t="e">
        <f ca="1">Tableau3[[#This Row],[Modifié suite à la revue de prescription]]/E35</f>
        <v>#DIV/0!</v>
      </c>
      <c r="AM35" s="214" t="e">
        <f ca="1">E35/($E$9*Tableau3[[#This Row],[nb d''items]])</f>
        <v>#DIV/0!</v>
      </c>
      <c r="AN35" s="212" t="e">
        <f ca="1">Tableau3[[#This Row],[%MPI pondéré]]</f>
        <v>#DIV/0!</v>
      </c>
      <c r="AO35" s="215">
        <v>0.05</v>
      </c>
      <c r="AP35" s="208">
        <v>0.1</v>
      </c>
      <c r="AQ35" s="208">
        <v>0.25</v>
      </c>
      <c r="AR35" s="208">
        <v>0.5</v>
      </c>
      <c r="AS35" s="208">
        <v>0.75</v>
      </c>
      <c r="AT35" s="208">
        <v>1</v>
      </c>
      <c r="AU35" s="212" t="str">
        <f t="shared" ca="1" si="10"/>
        <v>NC</v>
      </c>
      <c r="AV35" s="214">
        <f t="shared" ca="1" si="11"/>
        <v>0</v>
      </c>
      <c r="AW35" s="214">
        <f ca="1">Tableau3[[#This Row],[Zone 1]]*0.75</f>
        <v>0</v>
      </c>
      <c r="AX35" s="214">
        <f ca="1">Tableau3[[#This Row],[Zone 1]]*0.5</f>
        <v>0</v>
      </c>
      <c r="AY35" s="214">
        <f ca="1">Tableau3[[#This Row],[Zone 1]]*0.25</f>
        <v>0</v>
      </c>
      <c r="AZ35" s="212" t="str">
        <f ca="1">Tableau3[[#This Row],[Taux parmi tous les MPI]]</f>
        <v>NC</v>
      </c>
      <c r="BA35" s="208"/>
      <c r="BB35" s="208"/>
    </row>
    <row r="36" spans="1:66" ht="16.5" thickBot="1">
      <c r="B36" s="22"/>
      <c r="C36" s="24" t="s">
        <v>80</v>
      </c>
      <c r="D36" s="29"/>
      <c r="E36" s="30">
        <f ca="1">SUM(L88:L89)</f>
        <v>0</v>
      </c>
      <c r="F36" s="102" t="str">
        <f t="shared" ca="1" si="1"/>
        <v>NC</v>
      </c>
      <c r="G36" s="30">
        <f ca="1">SUM(AL88:AL89)</f>
        <v>0</v>
      </c>
      <c r="H36" s="103" t="str">
        <f t="shared" ca="1" si="2"/>
        <v>NC</v>
      </c>
      <c r="I36" s="102" t="str">
        <f t="shared" ca="1" si="3"/>
        <v>NC</v>
      </c>
      <c r="J36" s="30">
        <f ca="1">SUM(AP88:AP89)</f>
        <v>0</v>
      </c>
      <c r="K36" s="103" t="str">
        <f t="shared" ca="1" si="4"/>
        <v>NC</v>
      </c>
      <c r="L36" s="102" t="str">
        <f t="shared" ca="1" si="5"/>
        <v>NC</v>
      </c>
      <c r="AA36" s="208"/>
      <c r="AB36" s="208"/>
      <c r="AC36" s="208">
        <f ca="1">Tableau3[[#This Row],[Non modifié ou sans information suite à la revue de prescription]]+Tableau3[[#This Row],[Modifié suite à la revue de prescription]]+Tableau3[[#This Row],[Justifié avant la revue de prescription]]+Tableau3[[#This Row],[Non revu et non justifié]]-E36</f>
        <v>0</v>
      </c>
      <c r="AD36" s="217" t="s">
        <v>80</v>
      </c>
      <c r="AE36" s="208">
        <f t="shared" ca="1" si="6"/>
        <v>0</v>
      </c>
      <c r="AF36" s="208">
        <f t="shared" ca="1" si="7"/>
        <v>0</v>
      </c>
      <c r="AG36" s="208">
        <f t="shared" ca="1" si="8"/>
        <v>0</v>
      </c>
      <c r="AH36" s="208">
        <f ca="1">SUM(AN88:AN89)</f>
        <v>0</v>
      </c>
      <c r="AI36" s="208">
        <f t="shared" ca="1" si="9"/>
        <v>0</v>
      </c>
      <c r="AJ36" s="208">
        <v>2</v>
      </c>
      <c r="AK36" s="214" t="e">
        <f ca="1">(Tableau3[[#This Row],[Non modifié ou sans information suite à la revue de prescription]]+Tableau3[[#This Row],[Modifié suite à la revue de prescription]])/E36</f>
        <v>#DIV/0!</v>
      </c>
      <c r="AL36" s="214" t="e">
        <f ca="1">Tableau3[[#This Row],[Modifié suite à la revue de prescription]]/E36</f>
        <v>#DIV/0!</v>
      </c>
      <c r="AM36" s="214" t="e">
        <f ca="1">E36/($E$9*Tableau3[[#This Row],[nb d''items]])</f>
        <v>#DIV/0!</v>
      </c>
      <c r="AN36" s="212" t="e">
        <f ca="1">Tableau3[[#This Row],[%MPI pondéré]]</f>
        <v>#DIV/0!</v>
      </c>
      <c r="AO36" s="215">
        <v>0.05</v>
      </c>
      <c r="AP36" s="208">
        <v>0.1</v>
      </c>
      <c r="AQ36" s="208">
        <v>0.25</v>
      </c>
      <c r="AR36" s="208">
        <v>0.5</v>
      </c>
      <c r="AS36" s="208">
        <v>0.75</v>
      </c>
      <c r="AT36" s="208">
        <v>1</v>
      </c>
      <c r="AU36" s="212" t="str">
        <f t="shared" ca="1" si="10"/>
        <v>NC</v>
      </c>
      <c r="AV36" s="214">
        <f t="shared" ca="1" si="11"/>
        <v>0</v>
      </c>
      <c r="AW36" s="214">
        <f ca="1">Tableau3[[#This Row],[Zone 1]]*0.75</f>
        <v>0</v>
      </c>
      <c r="AX36" s="214">
        <f ca="1">Tableau3[[#This Row],[Zone 1]]*0.5</f>
        <v>0</v>
      </c>
      <c r="AY36" s="214">
        <f ca="1">Tableau3[[#This Row],[Zone 1]]*0.25</f>
        <v>0</v>
      </c>
      <c r="AZ36" s="212" t="str">
        <f ca="1">Tableau3[[#This Row],[Taux parmi tous les MPI]]</f>
        <v>NC</v>
      </c>
      <c r="BA36" s="208"/>
      <c r="BB36" s="208"/>
    </row>
    <row r="37" spans="1:66" ht="16.5" thickBot="1">
      <c r="B37" s="22"/>
      <c r="C37" s="535" t="s">
        <v>85</v>
      </c>
      <c r="D37" s="536"/>
      <c r="E37" s="30">
        <f ca="1">SUM(L90:L92)</f>
        <v>0</v>
      </c>
      <c r="F37" s="102" t="str">
        <f t="shared" ca="1" si="1"/>
        <v>NC</v>
      </c>
      <c r="G37" s="30">
        <f ca="1">SUM(AL90:AL92)</f>
        <v>0</v>
      </c>
      <c r="H37" s="103" t="str">
        <f t="shared" ca="1" si="2"/>
        <v>NC</v>
      </c>
      <c r="I37" s="102" t="str">
        <f t="shared" ca="1" si="3"/>
        <v>NC</v>
      </c>
      <c r="J37" s="30">
        <f ca="1">SUM(AP90:AP92)</f>
        <v>0</v>
      </c>
      <c r="K37" s="103" t="str">
        <f t="shared" ca="1" si="4"/>
        <v>NC</v>
      </c>
      <c r="L37" s="102" t="str">
        <f t="shared" ca="1" si="5"/>
        <v>NC</v>
      </c>
      <c r="AA37" s="208"/>
      <c r="AB37" s="208"/>
      <c r="AC37" s="208">
        <f ca="1">Tableau3[[#This Row],[Non modifié ou sans information suite à la revue de prescription]]+Tableau3[[#This Row],[Modifié suite à la revue de prescription]]+Tableau3[[#This Row],[Justifié avant la revue de prescription]]+Tableau3[[#This Row],[Non revu et non justifié]]-E37</f>
        <v>0</v>
      </c>
      <c r="AD37" s="216" t="s">
        <v>85</v>
      </c>
      <c r="AE37" s="208">
        <f t="shared" ca="1" si="6"/>
        <v>0</v>
      </c>
      <c r="AF37" s="208">
        <f t="shared" ca="1" si="7"/>
        <v>0</v>
      </c>
      <c r="AG37" s="208">
        <f t="shared" ca="1" si="8"/>
        <v>0</v>
      </c>
      <c r="AH37" s="208">
        <f ca="1">SUM(AN90:AN92)</f>
        <v>0</v>
      </c>
      <c r="AI37" s="208">
        <f t="shared" ca="1" si="9"/>
        <v>0</v>
      </c>
      <c r="AJ37" s="208">
        <v>3</v>
      </c>
      <c r="AK37" s="214" t="e">
        <f ca="1">(Tableau3[[#This Row],[Non modifié ou sans information suite à la revue de prescription]]+Tableau3[[#This Row],[Modifié suite à la revue de prescription]])/E37</f>
        <v>#DIV/0!</v>
      </c>
      <c r="AL37" s="214" t="e">
        <f ca="1">Tableau3[[#This Row],[Modifié suite à la revue de prescription]]/E37</f>
        <v>#DIV/0!</v>
      </c>
      <c r="AM37" s="214" t="e">
        <f ca="1">E37/($E$9*Tableau3[[#This Row],[nb d''items]])</f>
        <v>#DIV/0!</v>
      </c>
      <c r="AN37" s="212" t="e">
        <f ca="1">Tableau3[[#This Row],[%MPI pondéré]]</f>
        <v>#DIV/0!</v>
      </c>
      <c r="AO37" s="215">
        <v>0.05</v>
      </c>
      <c r="AP37" s="208">
        <v>0.1</v>
      </c>
      <c r="AQ37" s="208">
        <v>0.25</v>
      </c>
      <c r="AR37" s="208">
        <v>0.5</v>
      </c>
      <c r="AS37" s="208">
        <v>0.75</v>
      </c>
      <c r="AT37" s="208">
        <v>1</v>
      </c>
      <c r="AU37" s="212" t="str">
        <f t="shared" ca="1" si="10"/>
        <v>NC</v>
      </c>
      <c r="AV37" s="214">
        <f t="shared" ca="1" si="11"/>
        <v>0</v>
      </c>
      <c r="AW37" s="214">
        <f ca="1">Tableau3[[#This Row],[Zone 1]]*0.75</f>
        <v>0</v>
      </c>
      <c r="AX37" s="214">
        <f ca="1">Tableau3[[#This Row],[Zone 1]]*0.5</f>
        <v>0</v>
      </c>
      <c r="AY37" s="214">
        <f ca="1">Tableau3[[#This Row],[Zone 1]]*0.25</f>
        <v>0</v>
      </c>
      <c r="AZ37" s="212" t="str">
        <f ca="1">Tableau3[[#This Row],[Taux parmi tous les MPI]]</f>
        <v>NC</v>
      </c>
      <c r="BA37" s="208"/>
      <c r="BB37" s="208"/>
    </row>
    <row r="38" spans="1:66" ht="16.5" thickBot="1">
      <c r="B38" s="22"/>
      <c r="C38" s="535" t="s">
        <v>92</v>
      </c>
      <c r="D38" s="536"/>
      <c r="E38" s="30">
        <f ca="1">SUM(L93:L94)</f>
        <v>0</v>
      </c>
      <c r="F38" s="102" t="str">
        <f t="shared" ca="1" si="1"/>
        <v>NC</v>
      </c>
      <c r="G38" s="30">
        <f ca="1">SUM(AL93:AL94)</f>
        <v>0</v>
      </c>
      <c r="H38" s="103" t="str">
        <f t="shared" ca="1" si="2"/>
        <v>NC</v>
      </c>
      <c r="I38" s="102" t="str">
        <f t="shared" ca="1" si="3"/>
        <v>NC</v>
      </c>
      <c r="J38" s="30">
        <f ca="1">SUM(AP93:AP94)</f>
        <v>0</v>
      </c>
      <c r="K38" s="103" t="str">
        <f t="shared" ca="1" si="4"/>
        <v>NC</v>
      </c>
      <c r="L38" s="102" t="str">
        <f t="shared" ca="1" si="5"/>
        <v>NC</v>
      </c>
      <c r="AA38" s="208"/>
      <c r="AB38" s="208"/>
      <c r="AC38" s="208">
        <f ca="1">Tableau3[[#This Row],[Non modifié ou sans information suite à la revue de prescription]]+Tableau3[[#This Row],[Modifié suite à la revue de prescription]]+Tableau3[[#This Row],[Justifié avant la revue de prescription]]+Tableau3[[#This Row],[Non revu et non justifié]]-E38</f>
        <v>0</v>
      </c>
      <c r="AD38" s="216" t="s">
        <v>92</v>
      </c>
      <c r="AE38" s="208">
        <f t="shared" ca="1" si="6"/>
        <v>0</v>
      </c>
      <c r="AF38" s="208">
        <f t="shared" ca="1" si="7"/>
        <v>0</v>
      </c>
      <c r="AG38" s="208">
        <f t="shared" ca="1" si="8"/>
        <v>0</v>
      </c>
      <c r="AH38" s="208">
        <f ca="1">SUM(AN93:AN94)</f>
        <v>0</v>
      </c>
      <c r="AI38" s="208">
        <f t="shared" ca="1" si="9"/>
        <v>0</v>
      </c>
      <c r="AJ38" s="208">
        <v>2</v>
      </c>
      <c r="AK38" s="214" t="e">
        <f ca="1">(Tableau3[[#This Row],[Non modifié ou sans information suite à la revue de prescription]]+Tableau3[[#This Row],[Modifié suite à la revue de prescription]])/E38</f>
        <v>#DIV/0!</v>
      </c>
      <c r="AL38" s="214" t="e">
        <f ca="1">Tableau3[[#This Row],[Modifié suite à la revue de prescription]]/E38</f>
        <v>#DIV/0!</v>
      </c>
      <c r="AM38" s="214" t="e">
        <f ca="1">E38/($E$9*Tableau3[[#This Row],[nb d''items]])</f>
        <v>#DIV/0!</v>
      </c>
      <c r="AN38" s="212" t="e">
        <f ca="1">Tableau3[[#This Row],[%MPI pondéré]]</f>
        <v>#DIV/0!</v>
      </c>
      <c r="AO38" s="215">
        <v>0.05</v>
      </c>
      <c r="AP38" s="208">
        <v>0.1</v>
      </c>
      <c r="AQ38" s="208">
        <v>0.25</v>
      </c>
      <c r="AR38" s="208">
        <v>0.5</v>
      </c>
      <c r="AS38" s="208">
        <v>0.75</v>
      </c>
      <c r="AT38" s="208">
        <v>1</v>
      </c>
      <c r="AU38" s="212" t="str">
        <f t="shared" ca="1" si="10"/>
        <v>NC</v>
      </c>
      <c r="AV38" s="214">
        <f t="shared" ca="1" si="11"/>
        <v>0</v>
      </c>
      <c r="AW38" s="214">
        <f ca="1">Tableau3[[#This Row],[Zone 1]]*0.75</f>
        <v>0</v>
      </c>
      <c r="AX38" s="214">
        <f ca="1">Tableau3[[#This Row],[Zone 1]]*0.5</f>
        <v>0</v>
      </c>
      <c r="AY38" s="214">
        <f ca="1">Tableau3[[#This Row],[Zone 1]]*0.25</f>
        <v>0</v>
      </c>
      <c r="AZ38" s="212" t="str">
        <f ca="1">Tableau3[[#This Row],[Taux parmi tous les MPI]]</f>
        <v>NC</v>
      </c>
      <c r="BA38" s="208"/>
      <c r="BB38" s="208"/>
    </row>
    <row r="39" spans="1:66" ht="16.5" thickBot="1">
      <c r="B39" s="22"/>
      <c r="C39" s="535" t="s">
        <v>96</v>
      </c>
      <c r="D39" s="536"/>
      <c r="E39" s="30">
        <f ca="1">SUM(L95:L96)</f>
        <v>0</v>
      </c>
      <c r="F39" s="102" t="str">
        <f t="shared" ca="1" si="1"/>
        <v>NC</v>
      </c>
      <c r="G39" s="30">
        <f ca="1">SUM(AL95:AL96)</f>
        <v>0</v>
      </c>
      <c r="H39" s="103" t="str">
        <f t="shared" ca="1" si="2"/>
        <v>NC</v>
      </c>
      <c r="I39" s="102" t="str">
        <f t="shared" ca="1" si="3"/>
        <v>NC</v>
      </c>
      <c r="J39" s="30">
        <f ca="1">SUM(AP95:AP96)</f>
        <v>0</v>
      </c>
      <c r="K39" s="103" t="str">
        <f t="shared" ca="1" si="4"/>
        <v>NC</v>
      </c>
      <c r="L39" s="102" t="str">
        <f t="shared" ca="1" si="5"/>
        <v>NC</v>
      </c>
      <c r="AA39" s="208"/>
      <c r="AB39" s="208"/>
      <c r="AC39" s="208">
        <f ca="1">Tableau3[[#This Row],[Non modifié ou sans information suite à la revue de prescription]]+Tableau3[[#This Row],[Modifié suite à la revue de prescription]]+Tableau3[[#This Row],[Justifié avant la revue de prescription]]+Tableau3[[#This Row],[Non revu et non justifié]]-E39</f>
        <v>0</v>
      </c>
      <c r="AD39" s="216" t="s">
        <v>96</v>
      </c>
      <c r="AE39" s="208">
        <f t="shared" ca="1" si="6"/>
        <v>0</v>
      </c>
      <c r="AF39" s="208">
        <f t="shared" ca="1" si="7"/>
        <v>0</v>
      </c>
      <c r="AG39" s="208">
        <f t="shared" ca="1" si="8"/>
        <v>0</v>
      </c>
      <c r="AH39" s="208">
        <f ca="1">SUM(AN95:AN96)</f>
        <v>0</v>
      </c>
      <c r="AI39" s="208">
        <f t="shared" ca="1" si="9"/>
        <v>0</v>
      </c>
      <c r="AJ39" s="208">
        <v>2</v>
      </c>
      <c r="AK39" s="214" t="e">
        <f ca="1">(Tableau3[[#This Row],[Non modifié ou sans information suite à la revue de prescription]]+Tableau3[[#This Row],[Modifié suite à la revue de prescription]])/E39</f>
        <v>#DIV/0!</v>
      </c>
      <c r="AL39" s="214" t="e">
        <f ca="1">Tableau3[[#This Row],[Modifié suite à la revue de prescription]]/E39</f>
        <v>#DIV/0!</v>
      </c>
      <c r="AM39" s="214" t="e">
        <f ca="1">E39/($E$9*Tableau3[[#This Row],[nb d''items]])</f>
        <v>#DIV/0!</v>
      </c>
      <c r="AN39" s="212" t="e">
        <f ca="1">Tableau3[[#This Row],[%MPI pondéré]]</f>
        <v>#DIV/0!</v>
      </c>
      <c r="AO39" s="215">
        <v>0.05</v>
      </c>
      <c r="AP39" s="208">
        <v>0.1</v>
      </c>
      <c r="AQ39" s="208">
        <v>0.25</v>
      </c>
      <c r="AR39" s="208">
        <v>0.5</v>
      </c>
      <c r="AS39" s="208">
        <v>0.75</v>
      </c>
      <c r="AT39" s="208">
        <v>1</v>
      </c>
      <c r="AU39" s="212" t="str">
        <f t="shared" ca="1" si="10"/>
        <v>NC</v>
      </c>
      <c r="AV39" s="214">
        <f t="shared" ca="1" si="11"/>
        <v>0</v>
      </c>
      <c r="AW39" s="214">
        <f ca="1">Tableau3[[#This Row],[Zone 1]]*0.75</f>
        <v>0</v>
      </c>
      <c r="AX39" s="214">
        <f ca="1">Tableau3[[#This Row],[Zone 1]]*0.5</f>
        <v>0</v>
      </c>
      <c r="AY39" s="214">
        <f ca="1">Tableau3[[#This Row],[Zone 1]]*0.25</f>
        <v>0</v>
      </c>
      <c r="AZ39" s="212" t="str">
        <f ca="1">Tableau3[[#This Row],[Taux parmi tous les MPI]]</f>
        <v>NC</v>
      </c>
      <c r="BA39" s="208"/>
      <c r="BB39" s="208"/>
    </row>
    <row r="40" spans="1:66" ht="16.5" thickBot="1">
      <c r="B40" s="22"/>
      <c r="C40" s="535" t="s">
        <v>101</v>
      </c>
      <c r="D40" s="536"/>
      <c r="E40" s="30">
        <f ca="1">SUM(L97:L98)</f>
        <v>0</v>
      </c>
      <c r="F40" s="102" t="str">
        <f t="shared" ca="1" si="1"/>
        <v>NC</v>
      </c>
      <c r="G40" s="30">
        <f ca="1">SUM(AL97:AL98)</f>
        <v>0</v>
      </c>
      <c r="H40" s="103" t="str">
        <f t="shared" ca="1" si="2"/>
        <v>NC</v>
      </c>
      <c r="I40" s="102" t="str">
        <f t="shared" ca="1" si="3"/>
        <v>NC</v>
      </c>
      <c r="J40" s="30">
        <f ca="1">SUM(AP97:AP98)</f>
        <v>0</v>
      </c>
      <c r="K40" s="103" t="str">
        <f t="shared" ca="1" si="4"/>
        <v>NC</v>
      </c>
      <c r="L40" s="102" t="str">
        <f t="shared" ca="1" si="5"/>
        <v>NC</v>
      </c>
      <c r="AA40" s="208"/>
      <c r="AB40" s="208"/>
      <c r="AC40" s="208">
        <f ca="1">Tableau3[[#This Row],[Non modifié ou sans information suite à la revue de prescription]]+Tableau3[[#This Row],[Modifié suite à la revue de prescription]]+Tableau3[[#This Row],[Justifié avant la revue de prescription]]+Tableau3[[#This Row],[Non revu et non justifié]]-E40</f>
        <v>0</v>
      </c>
      <c r="AD40" s="216" t="s">
        <v>101</v>
      </c>
      <c r="AE40" s="208">
        <f t="shared" ca="1" si="6"/>
        <v>0</v>
      </c>
      <c r="AF40" s="208">
        <f t="shared" ca="1" si="7"/>
        <v>0</v>
      </c>
      <c r="AG40" s="208">
        <f t="shared" ca="1" si="8"/>
        <v>0</v>
      </c>
      <c r="AH40" s="208">
        <f ca="1">SUM(AN97:AN98)</f>
        <v>0</v>
      </c>
      <c r="AI40" s="208">
        <f t="shared" ca="1" si="9"/>
        <v>0</v>
      </c>
      <c r="AJ40" s="208">
        <v>2</v>
      </c>
      <c r="AK40" s="214" t="e">
        <f ca="1">(Tableau3[[#This Row],[Non modifié ou sans information suite à la revue de prescription]]+Tableau3[[#This Row],[Modifié suite à la revue de prescription]])/E40</f>
        <v>#DIV/0!</v>
      </c>
      <c r="AL40" s="214" t="e">
        <f ca="1">Tableau3[[#This Row],[Modifié suite à la revue de prescription]]/E40</f>
        <v>#DIV/0!</v>
      </c>
      <c r="AM40" s="214" t="e">
        <f ca="1">E40/($E$9*Tableau3[[#This Row],[nb d''items]])</f>
        <v>#DIV/0!</v>
      </c>
      <c r="AN40" s="212" t="e">
        <f ca="1">Tableau3[[#This Row],[%MPI pondéré]]</f>
        <v>#DIV/0!</v>
      </c>
      <c r="AO40" s="215">
        <v>0.05</v>
      </c>
      <c r="AP40" s="208">
        <v>0.1</v>
      </c>
      <c r="AQ40" s="208">
        <v>0.25</v>
      </c>
      <c r="AR40" s="208">
        <v>0.5</v>
      </c>
      <c r="AS40" s="208">
        <v>0.75</v>
      </c>
      <c r="AT40" s="208">
        <v>1</v>
      </c>
      <c r="AU40" s="212" t="str">
        <f t="shared" ca="1" si="10"/>
        <v>NC</v>
      </c>
      <c r="AV40" s="214">
        <f t="shared" ca="1" si="11"/>
        <v>0</v>
      </c>
      <c r="AW40" s="214">
        <f ca="1">Tableau3[[#This Row],[Zone 1]]*0.75</f>
        <v>0</v>
      </c>
      <c r="AX40" s="214">
        <f ca="1">Tableau3[[#This Row],[Zone 1]]*0.5</f>
        <v>0</v>
      </c>
      <c r="AY40" s="214">
        <f ca="1">Tableau3[[#This Row],[Zone 1]]*0.25</f>
        <v>0</v>
      </c>
      <c r="AZ40" s="212" t="str">
        <f ca="1">Tableau3[[#This Row],[Taux parmi tous les MPI]]</f>
        <v>NC</v>
      </c>
      <c r="BA40" s="208"/>
      <c r="BB40" s="208"/>
    </row>
    <row r="41" spans="1:66" ht="16.5" thickBot="1">
      <c r="B41" s="22"/>
      <c r="C41" s="535" t="s">
        <v>106</v>
      </c>
      <c r="D41" s="536"/>
      <c r="E41" s="30">
        <f ca="1">SUM(L99:L101)</f>
        <v>0</v>
      </c>
      <c r="F41" s="102" t="str">
        <f t="shared" ca="1" si="1"/>
        <v>NC</v>
      </c>
      <c r="G41" s="30">
        <f ca="1">SUM(AL99:AL101)</f>
        <v>0</v>
      </c>
      <c r="H41" s="103" t="str">
        <f t="shared" ca="1" si="2"/>
        <v>NC</v>
      </c>
      <c r="I41" s="102" t="str">
        <f t="shared" ca="1" si="3"/>
        <v>NC</v>
      </c>
      <c r="J41" s="30">
        <f ca="1">SUM(AP99:AP101)</f>
        <v>0</v>
      </c>
      <c r="K41" s="103" t="str">
        <f t="shared" ca="1" si="4"/>
        <v>NC</v>
      </c>
      <c r="L41" s="102" t="str">
        <f t="shared" ca="1" si="5"/>
        <v>NC</v>
      </c>
      <c r="AA41" s="208"/>
      <c r="AB41" s="208"/>
      <c r="AC41" s="208">
        <f ca="1">Tableau3[[#This Row],[Non modifié ou sans information suite à la revue de prescription]]+Tableau3[[#This Row],[Modifié suite à la revue de prescription]]+Tableau3[[#This Row],[Justifié avant la revue de prescription]]+Tableau3[[#This Row],[Non revu et non justifié]]-E41</f>
        <v>0</v>
      </c>
      <c r="AD41" s="216" t="s">
        <v>106</v>
      </c>
      <c r="AE41" s="208">
        <f t="shared" ca="1" si="6"/>
        <v>0</v>
      </c>
      <c r="AF41" s="208">
        <f t="shared" ca="1" si="7"/>
        <v>0</v>
      </c>
      <c r="AG41" s="208">
        <f t="shared" ca="1" si="8"/>
        <v>0</v>
      </c>
      <c r="AH41" s="208">
        <f ca="1">SUM(AN99:AN101)</f>
        <v>0</v>
      </c>
      <c r="AI41" s="208">
        <f t="shared" ca="1" si="9"/>
        <v>0</v>
      </c>
      <c r="AJ41" s="208">
        <v>3</v>
      </c>
      <c r="AK41" s="214" t="e">
        <f ca="1">(Tableau3[[#This Row],[Non modifié ou sans information suite à la revue de prescription]]+Tableau3[[#This Row],[Modifié suite à la revue de prescription]])/E41</f>
        <v>#DIV/0!</v>
      </c>
      <c r="AL41" s="214" t="e">
        <f ca="1">Tableau3[[#This Row],[Modifié suite à la revue de prescription]]/E41</f>
        <v>#DIV/0!</v>
      </c>
      <c r="AM41" s="214" t="e">
        <f ca="1">E41/($E$9*Tableau3[[#This Row],[nb d''items]])</f>
        <v>#DIV/0!</v>
      </c>
      <c r="AN41" s="212" t="e">
        <f ca="1">Tableau3[[#This Row],[%MPI pondéré]]</f>
        <v>#DIV/0!</v>
      </c>
      <c r="AO41" s="215">
        <v>0.05</v>
      </c>
      <c r="AP41" s="208">
        <v>0.1</v>
      </c>
      <c r="AQ41" s="208">
        <v>0.25</v>
      </c>
      <c r="AR41" s="208">
        <v>0.5</v>
      </c>
      <c r="AS41" s="208">
        <v>0.75</v>
      </c>
      <c r="AT41" s="208">
        <v>1</v>
      </c>
      <c r="AU41" s="212" t="str">
        <f t="shared" ca="1" si="10"/>
        <v>NC</v>
      </c>
      <c r="AV41" s="214">
        <f t="shared" ca="1" si="11"/>
        <v>0</v>
      </c>
      <c r="AW41" s="214">
        <f ca="1">Tableau3[[#This Row],[Zone 1]]*0.75</f>
        <v>0</v>
      </c>
      <c r="AX41" s="214">
        <f ca="1">Tableau3[[#This Row],[Zone 1]]*0.5</f>
        <v>0</v>
      </c>
      <c r="AY41" s="214">
        <f ca="1">Tableau3[[#This Row],[Zone 1]]*0.25</f>
        <v>0</v>
      </c>
      <c r="AZ41" s="212" t="str">
        <f ca="1">Tableau3[[#This Row],[Taux parmi tous les MPI]]</f>
        <v>NC</v>
      </c>
      <c r="BA41" s="208"/>
      <c r="BB41" s="208"/>
    </row>
    <row r="42" spans="1:66" ht="16.5" thickBot="1">
      <c r="B42" s="22"/>
      <c r="C42" s="535" t="s">
        <v>113</v>
      </c>
      <c r="D42" s="536"/>
      <c r="E42" s="30">
        <f ca="1">SUM(L102)</f>
        <v>0</v>
      </c>
      <c r="F42" s="102" t="str">
        <f t="shared" ca="1" si="1"/>
        <v>NC</v>
      </c>
      <c r="G42" s="30">
        <f ca="1">SUM(AL102)</f>
        <v>0</v>
      </c>
      <c r="H42" s="103" t="str">
        <f t="shared" ca="1" si="2"/>
        <v>NC</v>
      </c>
      <c r="I42" s="102" t="str">
        <f t="shared" ca="1" si="3"/>
        <v>NC</v>
      </c>
      <c r="J42" s="30">
        <f ca="1">SUM(AP102)</f>
        <v>0</v>
      </c>
      <c r="K42" s="103" t="str">
        <f t="shared" ca="1" si="4"/>
        <v>NC</v>
      </c>
      <c r="L42" s="102" t="str">
        <f t="shared" ca="1" si="5"/>
        <v>NC</v>
      </c>
      <c r="AA42" s="208"/>
      <c r="AB42" s="208"/>
      <c r="AC42" s="208">
        <f ca="1">Tableau3[[#This Row],[Non modifié ou sans information suite à la revue de prescription]]+Tableau3[[#This Row],[Modifié suite à la revue de prescription]]+Tableau3[[#This Row],[Justifié avant la revue de prescription]]+Tableau3[[#This Row],[Non revu et non justifié]]-E42</f>
        <v>0</v>
      </c>
      <c r="AD42" s="216" t="s">
        <v>113</v>
      </c>
      <c r="AE42" s="208">
        <f t="shared" ca="1" si="6"/>
        <v>0</v>
      </c>
      <c r="AF42" s="208">
        <f t="shared" ca="1" si="7"/>
        <v>0</v>
      </c>
      <c r="AG42" s="208">
        <f t="shared" ca="1" si="8"/>
        <v>0</v>
      </c>
      <c r="AH42" s="208">
        <f ca="1">SUM(AN102)</f>
        <v>0</v>
      </c>
      <c r="AI42" s="208">
        <f t="shared" ca="1" si="9"/>
        <v>0</v>
      </c>
      <c r="AJ42" s="208">
        <v>1</v>
      </c>
      <c r="AK42" s="214" t="e">
        <f ca="1">(Tableau3[[#This Row],[Non modifié ou sans information suite à la revue de prescription]]+Tableau3[[#This Row],[Modifié suite à la revue de prescription]])/E42</f>
        <v>#DIV/0!</v>
      </c>
      <c r="AL42" s="214" t="e">
        <f ca="1">Tableau3[[#This Row],[Modifié suite à la revue de prescription]]/E42</f>
        <v>#DIV/0!</v>
      </c>
      <c r="AM42" s="214" t="e">
        <f ca="1">E42/($E$9*Tableau3[[#This Row],[nb d''items]])</f>
        <v>#DIV/0!</v>
      </c>
      <c r="AN42" s="212" t="e">
        <f ca="1">Tableau3[[#This Row],[%MPI pondéré]]</f>
        <v>#DIV/0!</v>
      </c>
      <c r="AO42" s="215">
        <v>0.05</v>
      </c>
      <c r="AP42" s="208">
        <v>0.1</v>
      </c>
      <c r="AQ42" s="208">
        <v>0.25</v>
      </c>
      <c r="AR42" s="208">
        <v>0.5</v>
      </c>
      <c r="AS42" s="208">
        <v>0.75</v>
      </c>
      <c r="AT42" s="208">
        <v>1</v>
      </c>
      <c r="AU42" s="212" t="str">
        <f t="shared" ca="1" si="10"/>
        <v>NC</v>
      </c>
      <c r="AV42" s="214">
        <f t="shared" ca="1" si="11"/>
        <v>0</v>
      </c>
      <c r="AW42" s="214">
        <f ca="1">Tableau3[[#This Row],[Zone 1]]*0.75</f>
        <v>0</v>
      </c>
      <c r="AX42" s="214">
        <f ca="1">Tableau3[[#This Row],[Zone 1]]*0.5</f>
        <v>0</v>
      </c>
      <c r="AY42" s="214">
        <f ca="1">Tableau3[[#This Row],[Zone 1]]*0.25</f>
        <v>0</v>
      </c>
      <c r="AZ42" s="212" t="str">
        <f ca="1">Tableau3[[#This Row],[Taux parmi tous les MPI]]</f>
        <v>NC</v>
      </c>
      <c r="BA42" s="208"/>
      <c r="BB42" s="208"/>
    </row>
    <row r="43" spans="1:66" ht="16.5" thickBot="1">
      <c r="B43" s="22"/>
      <c r="C43" s="23" t="s">
        <v>116</v>
      </c>
      <c r="D43" s="29"/>
      <c r="E43" s="30">
        <f ca="1">SUM(L103:L104)</f>
        <v>0</v>
      </c>
      <c r="F43" s="102" t="str">
        <f t="shared" ca="1" si="1"/>
        <v>NC</v>
      </c>
      <c r="G43" s="30">
        <f ca="1">SUM(AL103:AL104)</f>
        <v>0</v>
      </c>
      <c r="H43" s="103" t="str">
        <f t="shared" ca="1" si="2"/>
        <v>NC</v>
      </c>
      <c r="I43" s="102" t="str">
        <f t="shared" ca="1" si="3"/>
        <v>NC</v>
      </c>
      <c r="J43" s="30">
        <f ca="1">SUM(AP103:AP104)</f>
        <v>0</v>
      </c>
      <c r="K43" s="103" t="str">
        <f t="shared" ca="1" si="4"/>
        <v>NC</v>
      </c>
      <c r="L43" s="102" t="str">
        <f t="shared" ca="1" si="5"/>
        <v>NC</v>
      </c>
      <c r="AA43" s="208"/>
      <c r="AB43" s="208"/>
      <c r="AC43" s="208">
        <f ca="1">Tableau3[[#This Row],[Non modifié ou sans information suite à la revue de prescription]]+Tableau3[[#This Row],[Modifié suite à la revue de prescription]]+Tableau3[[#This Row],[Justifié avant la revue de prescription]]+Tableau3[[#This Row],[Non revu et non justifié]]-E43</f>
        <v>0</v>
      </c>
      <c r="AD43" s="218" t="s">
        <v>116</v>
      </c>
      <c r="AE43" s="208">
        <f t="shared" ca="1" si="6"/>
        <v>0</v>
      </c>
      <c r="AF43" s="208">
        <f t="shared" ca="1" si="7"/>
        <v>0</v>
      </c>
      <c r="AG43" s="208">
        <f t="shared" ca="1" si="8"/>
        <v>0</v>
      </c>
      <c r="AH43" s="208">
        <f ca="1">SUM(AN103:AN104)</f>
        <v>0</v>
      </c>
      <c r="AI43" s="208">
        <f t="shared" ca="1" si="9"/>
        <v>0</v>
      </c>
      <c r="AJ43" s="208">
        <v>2</v>
      </c>
      <c r="AK43" s="214" t="e">
        <f ca="1">(Tableau3[[#This Row],[Non modifié ou sans information suite à la revue de prescription]]+Tableau3[[#This Row],[Modifié suite à la revue de prescription]])/E43</f>
        <v>#DIV/0!</v>
      </c>
      <c r="AL43" s="214" t="e">
        <f ca="1">Tableau3[[#This Row],[Modifié suite à la revue de prescription]]/E43</f>
        <v>#DIV/0!</v>
      </c>
      <c r="AM43" s="214" t="e">
        <f ca="1">E43/($E$9*Tableau3[[#This Row],[nb d''items]])</f>
        <v>#DIV/0!</v>
      </c>
      <c r="AN43" s="212" t="e">
        <f ca="1">Tableau3[[#This Row],[%MPI pondéré]]</f>
        <v>#DIV/0!</v>
      </c>
      <c r="AO43" s="215">
        <v>0.05</v>
      </c>
      <c r="AP43" s="208">
        <v>0.1</v>
      </c>
      <c r="AQ43" s="208">
        <v>0.25</v>
      </c>
      <c r="AR43" s="208">
        <v>0.5</v>
      </c>
      <c r="AS43" s="208">
        <v>0.75</v>
      </c>
      <c r="AT43" s="208">
        <v>1</v>
      </c>
      <c r="AU43" s="212" t="str">
        <f t="shared" ca="1" si="10"/>
        <v>NC</v>
      </c>
      <c r="AV43" s="214">
        <f t="shared" ca="1" si="11"/>
        <v>0</v>
      </c>
      <c r="AW43" s="214">
        <f ca="1">Tableau3[[#This Row],[Zone 1]]*0.75</f>
        <v>0</v>
      </c>
      <c r="AX43" s="214">
        <f ca="1">Tableau3[[#This Row],[Zone 1]]*0.5</f>
        <v>0</v>
      </c>
      <c r="AY43" s="214">
        <f ca="1">Tableau3[[#This Row],[Zone 1]]*0.25</f>
        <v>0</v>
      </c>
      <c r="AZ43" s="212" t="str">
        <f ca="1">Tableau3[[#This Row],[Taux parmi tous les MPI]]</f>
        <v>NC</v>
      </c>
      <c r="BA43" s="208"/>
      <c r="BB43" s="208"/>
    </row>
    <row r="44" spans="1:66" ht="15.75" thickBot="1">
      <c r="C44" s="548" t="s">
        <v>172</v>
      </c>
      <c r="D44" s="549"/>
      <c r="E44" s="33" t="e">
        <f ca="1">SUM(E32:E43)</f>
        <v>#N/A</v>
      </c>
      <c r="F44" s="101">
        <v>1</v>
      </c>
      <c r="G44" s="33" t="e">
        <f ca="1">SUM(G32:G43)</f>
        <v>#N/A</v>
      </c>
      <c r="H44" s="105" t="str">
        <f t="shared" ca="1" si="2"/>
        <v>NC</v>
      </c>
      <c r="I44" s="104">
        <v>1</v>
      </c>
      <c r="J44" s="33" t="e">
        <f ca="1">SUM(J32:J43)</f>
        <v>#N/A</v>
      </c>
      <c r="K44" s="106" t="str">
        <f t="shared" ca="1" si="4"/>
        <v>NC</v>
      </c>
      <c r="L44" s="104">
        <v>1</v>
      </c>
      <c r="AA44" s="208"/>
      <c r="AB44" s="208"/>
      <c r="AC44" s="208"/>
      <c r="AD44" s="216" t="s">
        <v>172</v>
      </c>
      <c r="AE44" s="208" t="e">
        <f ca="1">SUM(AE32:AE43)</f>
        <v>#N/A</v>
      </c>
      <c r="AF44" s="208" t="e">
        <f ca="1">SUM(AF32:AF43)</f>
        <v>#N/A</v>
      </c>
      <c r="AG44" s="208" t="e">
        <f ca="1">SUM(AG32:AG43)</f>
        <v>#N/A</v>
      </c>
      <c r="AH44" s="208" t="e">
        <f ca="1">SUM(AH32:AH43)</f>
        <v>#N/A</v>
      </c>
      <c r="AI44" s="208" t="e">
        <f ca="1">SUM(AI32:AI43)</f>
        <v>#N/A</v>
      </c>
      <c r="AJ44" s="208"/>
      <c r="AK44" s="208"/>
      <c r="AL44" s="208"/>
      <c r="AM44" s="208"/>
      <c r="AN44" s="212"/>
      <c r="AO44" s="208"/>
      <c r="AP44" s="208"/>
      <c r="AQ44" s="208"/>
      <c r="AR44" s="208"/>
      <c r="AS44" s="208"/>
      <c r="AT44" s="208"/>
      <c r="AU44" s="212"/>
      <c r="AV44" s="212"/>
      <c r="AW44" s="208"/>
      <c r="AX44" s="208"/>
      <c r="AY44" s="208"/>
      <c r="AZ44" s="212"/>
      <c r="BA44" s="208"/>
      <c r="BB44" s="208"/>
    </row>
    <row r="45" spans="1:66" ht="409.6" customHeight="1">
      <c r="AA45" s="208"/>
      <c r="AB45" s="208"/>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row>
    <row r="46" spans="1:66" ht="128.44999999999999" customHeight="1">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row>
    <row r="47" spans="1:66" ht="43.9" customHeight="1" thickBot="1">
      <c r="A47" s="523" t="s">
        <v>173</v>
      </c>
      <c r="B47" s="523"/>
      <c r="C47" s="523"/>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row>
    <row r="48" spans="1:66" ht="32.65" customHeight="1" thickBot="1">
      <c r="B48" s="165" t="s">
        <v>564</v>
      </c>
      <c r="C48" s="107"/>
      <c r="D48" s="124"/>
      <c r="E48" s="125"/>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row>
    <row r="49" spans="2:67" ht="43.15" customHeight="1" thickBot="1">
      <c r="B49" s="115" t="s">
        <v>420</v>
      </c>
      <c r="C49" s="119" t="s">
        <v>419</v>
      </c>
      <c r="D49" s="537" t="s">
        <v>176</v>
      </c>
      <c r="E49" s="537"/>
      <c r="F49" s="537"/>
      <c r="G49" s="537"/>
      <c r="H49" s="537"/>
      <c r="I49" s="538"/>
      <c r="J49" s="539" t="s">
        <v>174</v>
      </c>
      <c r="K49" s="537"/>
      <c r="L49" s="538"/>
      <c r="M49" s="121" t="s">
        <v>421</v>
      </c>
      <c r="N49" s="540" t="s">
        <v>565</v>
      </c>
      <c r="O49" s="541"/>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row>
    <row r="50" spans="2:67" ht="32.65" customHeight="1">
      <c r="B50" s="116">
        <v>1</v>
      </c>
      <c r="C50" s="120" t="e">
        <f ca="1">IF(AY66&gt;1,AZ66,"NC")</f>
        <v>#N/A</v>
      </c>
      <c r="D50" s="542" t="str">
        <f t="shared" ref="D50:D59" ca="1" si="12">IFERROR(VLOOKUP(C50,$C$66:$K$104,2,"FAUX"),"NC")</f>
        <v>NC</v>
      </c>
      <c r="E50" s="542"/>
      <c r="F50" s="542"/>
      <c r="G50" s="542"/>
      <c r="H50" s="542"/>
      <c r="I50" s="543"/>
      <c r="J50" s="544" t="str">
        <f t="shared" ref="J50:J59" ca="1" si="13">IFERROR(VLOOKUP(C50,$AE$66:$AF$104,2,"FAUX"),"NC")</f>
        <v>NC</v>
      </c>
      <c r="K50" s="485"/>
      <c r="L50" s="545"/>
      <c r="M50" s="132" t="str">
        <f t="shared" ref="M50:M59" ca="1" si="14">IFERROR(VLOOKUP(C50,$AE$66:$AH$104,4,"FAUX"),"NC")</f>
        <v>NC</v>
      </c>
      <c r="N50" s="546" t="str">
        <f t="shared" ref="N50:N59" ca="1" si="15">IFERROR((AX66-BB66-BC66)/$E$9,"NC")</f>
        <v>NC</v>
      </c>
      <c r="O50" s="547"/>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row>
    <row r="51" spans="2:67" ht="32.65" customHeight="1">
      <c r="B51" s="117">
        <v>2</v>
      </c>
      <c r="C51" s="120" t="e">
        <f t="shared" ref="C51:C59" ca="1" si="16">IF(AY67&gt;1,AZ67,"NC")</f>
        <v>#N/A</v>
      </c>
      <c r="D51" s="542" t="str">
        <f t="shared" ca="1" si="12"/>
        <v>NC</v>
      </c>
      <c r="E51" s="542"/>
      <c r="F51" s="542"/>
      <c r="G51" s="542"/>
      <c r="H51" s="542"/>
      <c r="I51" s="543"/>
      <c r="J51" s="544" t="str">
        <f t="shared" ca="1" si="13"/>
        <v>NC</v>
      </c>
      <c r="K51" s="485"/>
      <c r="L51" s="485"/>
      <c r="M51" s="133" t="str">
        <f t="shared" ca="1" si="14"/>
        <v>NC</v>
      </c>
      <c r="N51" s="550" t="str">
        <f t="shared" ca="1" si="15"/>
        <v>NC</v>
      </c>
      <c r="O51" s="551"/>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row>
    <row r="52" spans="2:67" ht="32.65" customHeight="1">
      <c r="B52" s="117">
        <v>3</v>
      </c>
      <c r="C52" s="120" t="e">
        <f t="shared" ca="1" si="16"/>
        <v>#N/A</v>
      </c>
      <c r="D52" s="542" t="str">
        <f t="shared" ca="1" si="12"/>
        <v>NC</v>
      </c>
      <c r="E52" s="542"/>
      <c r="F52" s="542"/>
      <c r="G52" s="542"/>
      <c r="H52" s="542"/>
      <c r="I52" s="543"/>
      <c r="J52" s="544" t="str">
        <f t="shared" ca="1" si="13"/>
        <v>NC</v>
      </c>
      <c r="K52" s="485"/>
      <c r="L52" s="485"/>
      <c r="M52" s="133" t="str">
        <f t="shared" ca="1" si="14"/>
        <v>NC</v>
      </c>
      <c r="N52" s="550" t="str">
        <f t="shared" ca="1" si="15"/>
        <v>NC</v>
      </c>
      <c r="O52" s="551"/>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row>
    <row r="53" spans="2:67" ht="32.65" customHeight="1">
      <c r="B53" s="117">
        <v>4</v>
      </c>
      <c r="C53" s="120" t="e">
        <f t="shared" ca="1" si="16"/>
        <v>#N/A</v>
      </c>
      <c r="D53" s="542" t="str">
        <f t="shared" ca="1" si="12"/>
        <v>NC</v>
      </c>
      <c r="E53" s="542"/>
      <c r="F53" s="542"/>
      <c r="G53" s="542"/>
      <c r="H53" s="542"/>
      <c r="I53" s="543"/>
      <c r="J53" s="544" t="str">
        <f t="shared" ca="1" si="13"/>
        <v>NC</v>
      </c>
      <c r="K53" s="485"/>
      <c r="L53" s="485"/>
      <c r="M53" s="133" t="str">
        <f t="shared" ca="1" si="14"/>
        <v>NC</v>
      </c>
      <c r="N53" s="550" t="str">
        <f t="shared" ca="1" si="15"/>
        <v>NC</v>
      </c>
      <c r="O53" s="551"/>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row>
    <row r="54" spans="2:67" ht="32.65" customHeight="1">
      <c r="B54" s="117">
        <v>5</v>
      </c>
      <c r="C54" s="120" t="e">
        <f t="shared" ca="1" si="16"/>
        <v>#N/A</v>
      </c>
      <c r="D54" s="542" t="str">
        <f t="shared" ca="1" si="12"/>
        <v>NC</v>
      </c>
      <c r="E54" s="542"/>
      <c r="F54" s="542"/>
      <c r="G54" s="542"/>
      <c r="H54" s="542"/>
      <c r="I54" s="543"/>
      <c r="J54" s="544" t="str">
        <f t="shared" ca="1" si="13"/>
        <v>NC</v>
      </c>
      <c r="K54" s="485"/>
      <c r="L54" s="485"/>
      <c r="M54" s="133" t="str">
        <f t="shared" ca="1" si="14"/>
        <v>NC</v>
      </c>
      <c r="N54" s="550" t="str">
        <f t="shared" ca="1" si="15"/>
        <v>NC</v>
      </c>
      <c r="O54" s="551"/>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row>
    <row r="55" spans="2:67" ht="32.65" customHeight="1">
      <c r="B55" s="117">
        <v>6</v>
      </c>
      <c r="C55" s="120" t="e">
        <f t="shared" ca="1" si="16"/>
        <v>#N/A</v>
      </c>
      <c r="D55" s="542" t="str">
        <f t="shared" ca="1" si="12"/>
        <v>NC</v>
      </c>
      <c r="E55" s="542"/>
      <c r="F55" s="542"/>
      <c r="G55" s="542"/>
      <c r="H55" s="542"/>
      <c r="I55" s="543"/>
      <c r="J55" s="544" t="str">
        <f t="shared" ca="1" si="13"/>
        <v>NC</v>
      </c>
      <c r="K55" s="485"/>
      <c r="L55" s="485"/>
      <c r="M55" s="133" t="str">
        <f t="shared" ca="1" si="14"/>
        <v>NC</v>
      </c>
      <c r="N55" s="550" t="str">
        <f t="shared" ca="1" si="15"/>
        <v>NC</v>
      </c>
      <c r="O55" s="551"/>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row>
    <row r="56" spans="2:67" ht="32.65" customHeight="1">
      <c r="B56" s="117">
        <v>7</v>
      </c>
      <c r="C56" s="120" t="e">
        <f t="shared" ca="1" si="16"/>
        <v>#N/A</v>
      </c>
      <c r="D56" s="542" t="str">
        <f t="shared" ca="1" si="12"/>
        <v>NC</v>
      </c>
      <c r="E56" s="542"/>
      <c r="F56" s="542"/>
      <c r="G56" s="542"/>
      <c r="H56" s="542"/>
      <c r="I56" s="543"/>
      <c r="J56" s="544" t="str">
        <f t="shared" ca="1" si="13"/>
        <v>NC</v>
      </c>
      <c r="K56" s="485"/>
      <c r="L56" s="485"/>
      <c r="M56" s="133" t="str">
        <f t="shared" ca="1" si="14"/>
        <v>NC</v>
      </c>
      <c r="N56" s="550" t="str">
        <f t="shared" ca="1" si="15"/>
        <v>NC</v>
      </c>
      <c r="O56" s="551"/>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row>
    <row r="57" spans="2:67" ht="32.65" customHeight="1">
      <c r="B57" s="117">
        <v>8</v>
      </c>
      <c r="C57" s="120" t="e">
        <f t="shared" ca="1" si="16"/>
        <v>#N/A</v>
      </c>
      <c r="D57" s="542" t="str">
        <f t="shared" ca="1" si="12"/>
        <v>NC</v>
      </c>
      <c r="E57" s="542"/>
      <c r="F57" s="542"/>
      <c r="G57" s="542"/>
      <c r="H57" s="542"/>
      <c r="I57" s="543"/>
      <c r="J57" s="544" t="str">
        <f t="shared" ca="1" si="13"/>
        <v>NC</v>
      </c>
      <c r="K57" s="485"/>
      <c r="L57" s="485"/>
      <c r="M57" s="133" t="str">
        <f t="shared" ca="1" si="14"/>
        <v>NC</v>
      </c>
      <c r="N57" s="550" t="str">
        <f t="shared" ca="1" si="15"/>
        <v>NC</v>
      </c>
      <c r="O57" s="551"/>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row>
    <row r="58" spans="2:67" ht="32.65" customHeight="1">
      <c r="B58" s="117">
        <v>9</v>
      </c>
      <c r="C58" s="120" t="e">
        <f t="shared" ca="1" si="16"/>
        <v>#N/A</v>
      </c>
      <c r="D58" s="542" t="str">
        <f t="shared" ca="1" si="12"/>
        <v>NC</v>
      </c>
      <c r="E58" s="542"/>
      <c r="F58" s="542"/>
      <c r="G58" s="542"/>
      <c r="H58" s="542"/>
      <c r="I58" s="543"/>
      <c r="J58" s="544" t="str">
        <f t="shared" ca="1" si="13"/>
        <v>NC</v>
      </c>
      <c r="K58" s="485"/>
      <c r="L58" s="485"/>
      <c r="M58" s="133" t="str">
        <f t="shared" ca="1" si="14"/>
        <v>NC</v>
      </c>
      <c r="N58" s="550" t="str">
        <f t="shared" ca="1" si="15"/>
        <v>NC</v>
      </c>
      <c r="O58" s="551"/>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row>
    <row r="59" spans="2:67" ht="32.65" customHeight="1" thickBot="1">
      <c r="B59" s="118">
        <v>10</v>
      </c>
      <c r="C59" s="224" t="e">
        <f t="shared" ca="1" si="16"/>
        <v>#N/A</v>
      </c>
      <c r="D59" s="559" t="str">
        <f t="shared" ca="1" si="12"/>
        <v>NC</v>
      </c>
      <c r="E59" s="559"/>
      <c r="F59" s="559"/>
      <c r="G59" s="559"/>
      <c r="H59" s="559"/>
      <c r="I59" s="560"/>
      <c r="J59" s="561" t="str">
        <f t="shared" ca="1" si="13"/>
        <v>NC</v>
      </c>
      <c r="K59" s="562"/>
      <c r="L59" s="563"/>
      <c r="M59" s="134" t="str">
        <f t="shared" ca="1" si="14"/>
        <v>NC</v>
      </c>
      <c r="N59" s="564" t="str">
        <f t="shared" ca="1" si="15"/>
        <v>NC</v>
      </c>
      <c r="O59" s="565"/>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row>
    <row r="60" spans="2:67" ht="166.15" customHeight="1">
      <c r="B60" s="135"/>
      <c r="C60" s="136"/>
      <c r="D60" s="126"/>
      <c r="E60" s="126"/>
      <c r="F60" s="126"/>
      <c r="G60" s="126"/>
      <c r="H60" s="126"/>
      <c r="I60" s="126"/>
      <c r="J60" s="15"/>
      <c r="K60" s="15"/>
      <c r="L60" s="15"/>
      <c r="M60" s="137"/>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row>
    <row r="61" spans="2:67" ht="139.15" customHeight="1">
      <c r="B61" s="135"/>
      <c r="C61" s="136"/>
      <c r="E61" s="126"/>
      <c r="F61" s="126"/>
      <c r="G61" s="126"/>
      <c r="H61" s="126"/>
      <c r="I61" s="126"/>
      <c r="J61" s="15"/>
      <c r="K61" s="15"/>
      <c r="L61" s="15"/>
      <c r="M61" s="137"/>
      <c r="AC61" s="219"/>
      <c r="AD61" s="219"/>
      <c r="AE61" s="219"/>
      <c r="AF61" s="219"/>
      <c r="AG61" s="219"/>
      <c r="AH61" s="219"/>
      <c r="AI61" s="219"/>
      <c r="AJ61" s="219"/>
      <c r="AK61" s="219"/>
      <c r="AL61" s="219"/>
      <c r="AM61" s="219"/>
      <c r="AN61" s="219"/>
      <c r="AO61" s="219"/>
      <c r="AP61" s="219"/>
      <c r="AQ61" s="219"/>
      <c r="AR61" s="219"/>
      <c r="AS61" s="219"/>
      <c r="AT61" s="219"/>
      <c r="AU61" s="219"/>
      <c r="AV61" s="219"/>
      <c r="AW61" s="219"/>
      <c r="AX61" s="219"/>
      <c r="AY61" s="219"/>
      <c r="AZ61" s="219"/>
      <c r="BA61" s="219"/>
      <c r="BB61" s="219"/>
      <c r="BC61" s="219"/>
      <c r="BD61" s="219"/>
      <c r="BE61" s="219"/>
      <c r="BF61" s="219"/>
      <c r="BG61" s="219"/>
      <c r="BH61" s="219"/>
      <c r="BI61" s="219"/>
      <c r="BJ61" s="219"/>
      <c r="BK61" s="219"/>
      <c r="BL61" s="219"/>
      <c r="BM61" s="219"/>
      <c r="BN61" s="219"/>
      <c r="BO61" s="219"/>
    </row>
    <row r="62" spans="2:67" ht="213.6" customHeight="1" thickBot="1">
      <c r="B62" s="135"/>
      <c r="C62" s="136"/>
      <c r="D62" s="126"/>
      <c r="E62" s="126"/>
      <c r="F62" s="126"/>
      <c r="G62" s="126"/>
      <c r="H62" s="126"/>
      <c r="I62" s="126"/>
      <c r="J62" s="15"/>
      <c r="K62" s="15"/>
      <c r="L62" s="15"/>
      <c r="M62" s="137"/>
      <c r="AD62" s="219"/>
      <c r="AE62" s="219"/>
      <c r="AF62" s="219"/>
      <c r="AG62" s="219"/>
      <c r="AH62" s="219"/>
      <c r="AI62" s="219"/>
      <c r="AJ62" s="219"/>
      <c r="AK62" s="219"/>
      <c r="AL62" s="219"/>
      <c r="AM62" s="219"/>
      <c r="AN62" s="219"/>
      <c r="AO62" s="219"/>
      <c r="AP62" s="219"/>
      <c r="AQ62" s="219"/>
      <c r="AR62" s="219"/>
      <c r="AS62" s="219"/>
      <c r="AT62" s="219"/>
      <c r="AU62" s="219"/>
      <c r="AV62" s="219"/>
      <c r="AW62" s="219"/>
      <c r="AX62" s="219"/>
      <c r="AY62" s="219"/>
      <c r="AZ62" s="219"/>
      <c r="BA62" s="219"/>
      <c r="BB62" s="219"/>
      <c r="BC62" s="219"/>
      <c r="BD62" s="219"/>
      <c r="BE62" s="219"/>
      <c r="BF62" s="219"/>
      <c r="BG62" s="219"/>
      <c r="BH62" s="219"/>
      <c r="BI62" s="219"/>
      <c r="BJ62" s="219"/>
      <c r="BK62" s="219"/>
      <c r="BL62" s="219"/>
      <c r="BM62" s="219"/>
      <c r="BN62" s="219"/>
      <c r="BO62" s="219"/>
    </row>
    <row r="63" spans="2:67" ht="15.75" thickBot="1">
      <c r="L63" s="566" t="s">
        <v>164</v>
      </c>
      <c r="M63" s="567"/>
      <c r="N63" s="568" t="s">
        <v>421</v>
      </c>
      <c r="O63" s="78"/>
      <c r="P63" s="78"/>
      <c r="Q63" s="78"/>
      <c r="R63" s="78"/>
      <c r="S63" s="78"/>
      <c r="AD63" s="219"/>
      <c r="AE63" s="219"/>
      <c r="AF63" s="219"/>
      <c r="AG63" s="219"/>
      <c r="AH63" s="219"/>
      <c r="AI63" s="219"/>
      <c r="AJ63" s="219"/>
      <c r="AK63" s="219"/>
      <c r="AL63" s="219"/>
      <c r="AM63" s="219"/>
      <c r="AN63" s="219"/>
      <c r="AO63" s="219"/>
      <c r="AP63" s="219"/>
      <c r="AQ63" s="219"/>
      <c r="AR63" s="219"/>
      <c r="AS63" s="219"/>
      <c r="AT63" s="219"/>
      <c r="AU63" s="219"/>
      <c r="AV63" s="219"/>
      <c r="AW63" s="219"/>
      <c r="AX63" s="219"/>
      <c r="AY63" s="219"/>
      <c r="AZ63" s="219"/>
      <c r="BA63" s="219"/>
      <c r="BB63" s="219"/>
      <c r="BC63" s="219"/>
      <c r="BD63" s="219"/>
      <c r="BE63" s="219"/>
      <c r="BF63" s="219"/>
      <c r="BG63" s="219"/>
      <c r="BH63" s="219"/>
      <c r="BI63" s="219"/>
      <c r="BJ63" s="219"/>
      <c r="BK63" s="219"/>
      <c r="BL63" s="219"/>
      <c r="BM63" s="219"/>
      <c r="BN63" s="219"/>
      <c r="BO63" s="219"/>
    </row>
    <row r="64" spans="2:67" ht="58.15" customHeight="1" thickBot="1">
      <c r="L64" s="27" t="s">
        <v>166</v>
      </c>
      <c r="M64" s="67" t="s">
        <v>513</v>
      </c>
      <c r="N64" s="568"/>
      <c r="O64" s="78"/>
      <c r="P64" s="78"/>
      <c r="Q64" s="78"/>
      <c r="R64" s="78"/>
      <c r="S64" s="78"/>
      <c r="AD64" s="219"/>
      <c r="AE64" s="219"/>
      <c r="AF64" s="219"/>
      <c r="AG64" s="219"/>
      <c r="AH64" s="219"/>
      <c r="AI64" s="219"/>
      <c r="AJ64" s="219"/>
      <c r="AK64" s="219"/>
      <c r="AL64" s="219"/>
      <c r="AM64" s="219"/>
      <c r="AN64" s="219"/>
      <c r="AO64" s="219"/>
      <c r="AP64" s="219"/>
      <c r="AQ64" s="219"/>
      <c r="AR64" s="219"/>
      <c r="AS64" s="219"/>
      <c r="AT64" s="219"/>
      <c r="AU64" s="219"/>
      <c r="AV64" s="219"/>
      <c r="AW64" s="658" t="s">
        <v>423</v>
      </c>
      <c r="AX64" s="658"/>
      <c r="AY64" s="658"/>
      <c r="AZ64" s="658"/>
      <c r="BA64" s="658"/>
      <c r="BB64" s="658"/>
      <c r="BC64" s="658"/>
      <c r="BD64" s="219"/>
      <c r="BE64" s="219"/>
      <c r="BF64" s="219"/>
      <c r="BG64" s="219"/>
      <c r="BH64" s="219"/>
      <c r="BI64" s="219"/>
      <c r="BJ64" s="219"/>
      <c r="BK64" s="219"/>
      <c r="BL64" s="219"/>
      <c r="BM64" s="219"/>
      <c r="BN64" s="219"/>
      <c r="BO64" s="219"/>
    </row>
    <row r="65" spans="1:67" ht="19.5" thickBot="1">
      <c r="A65" s="553" t="s">
        <v>174</v>
      </c>
      <c r="B65" s="554"/>
      <c r="C65" s="71" t="s">
        <v>175</v>
      </c>
      <c r="D65" s="555" t="s">
        <v>176</v>
      </c>
      <c r="E65" s="556"/>
      <c r="F65" s="556"/>
      <c r="G65" s="556"/>
      <c r="H65" s="556"/>
      <c r="I65" s="556"/>
      <c r="J65" s="556"/>
      <c r="K65" s="557"/>
      <c r="L65" s="72" t="s">
        <v>156</v>
      </c>
      <c r="M65" s="129" t="s">
        <v>162</v>
      </c>
      <c r="N65" s="73" t="s">
        <v>162</v>
      </c>
      <c r="O65" s="80"/>
      <c r="P65" s="80"/>
      <c r="Q65" s="80"/>
      <c r="R65" s="80"/>
      <c r="S65" s="80"/>
      <c r="AD65" s="219"/>
      <c r="AE65" s="219"/>
      <c r="AF65" s="219"/>
      <c r="AG65" s="219"/>
      <c r="AH65" s="219"/>
      <c r="AI65" s="726" t="s">
        <v>23</v>
      </c>
      <c r="AJ65" s="726"/>
      <c r="AK65" s="726" t="s">
        <v>24</v>
      </c>
      <c r="AL65" s="726"/>
      <c r="AM65" s="726" t="s">
        <v>27</v>
      </c>
      <c r="AN65" s="726"/>
      <c r="AO65" s="726" t="s">
        <v>28</v>
      </c>
      <c r="AP65" s="726"/>
      <c r="AQ65" s="219"/>
      <c r="AR65" s="219"/>
      <c r="AS65" s="219" t="s">
        <v>416</v>
      </c>
      <c r="AT65" s="219" t="s">
        <v>417</v>
      </c>
      <c r="AU65" s="219" t="s">
        <v>418</v>
      </c>
      <c r="AV65" s="219"/>
      <c r="AW65" s="220" t="s">
        <v>423</v>
      </c>
      <c r="AX65" s="220" t="s">
        <v>425</v>
      </c>
      <c r="AY65" s="220" t="s">
        <v>424</v>
      </c>
      <c r="AZ65" s="220" t="s">
        <v>426</v>
      </c>
      <c r="BA65" s="220" t="s">
        <v>427</v>
      </c>
      <c r="BB65" s="220" t="s">
        <v>428</v>
      </c>
      <c r="BC65" s="220" t="s">
        <v>532</v>
      </c>
      <c r="BD65" s="219"/>
      <c r="BE65" s="219"/>
      <c r="BF65" s="219"/>
      <c r="BG65" s="219"/>
      <c r="BH65" s="219"/>
      <c r="BI65" s="219"/>
      <c r="BJ65" s="219"/>
      <c r="BK65" s="219"/>
      <c r="BL65" s="219"/>
      <c r="BM65" s="219"/>
      <c r="BN65" s="219"/>
      <c r="BO65" s="219"/>
    </row>
    <row r="66" spans="1:67" ht="34.15" customHeight="1">
      <c r="A66" s="573" t="s">
        <v>33</v>
      </c>
      <c r="B66" s="573"/>
      <c r="C66" s="70" t="s">
        <v>34</v>
      </c>
      <c r="D66" s="575" t="s">
        <v>35</v>
      </c>
      <c r="E66" s="575"/>
      <c r="F66" s="575"/>
      <c r="G66" s="575"/>
      <c r="H66" s="575"/>
      <c r="I66" s="575"/>
      <c r="J66" s="575"/>
      <c r="K66" s="576"/>
      <c r="L66" s="32">
        <f ca="1">AJ66</f>
        <v>0</v>
      </c>
      <c r="M66" s="130" t="e">
        <f ca="1">ROUND(L66/$L$105,3)</f>
        <v>#N/A</v>
      </c>
      <c r="N66" s="131" t="e">
        <f ca="1">L66/$E$9</f>
        <v>#DIV/0!</v>
      </c>
      <c r="O66" s="80"/>
      <c r="P66" s="80"/>
      <c r="Q66" s="80"/>
      <c r="R66" s="80"/>
      <c r="S66" s="80"/>
      <c r="AD66" s="219"/>
      <c r="AE66" s="219" t="s">
        <v>34</v>
      </c>
      <c r="AF66" s="219" t="s">
        <v>33</v>
      </c>
      <c r="AG66" s="221" t="e">
        <f ca="1">M66</f>
        <v>#N/A</v>
      </c>
      <c r="AH66" s="221" t="e">
        <f ca="1">N66</f>
        <v>#DIV/0!</v>
      </c>
      <c r="AI66" s="219" t="s">
        <v>351</v>
      </c>
      <c r="AJ66" s="219">
        <f ca="1">VLOOKUP(AI66,'SYNTHESE DES DOSSIERS'!$AL$7:$AM$279,2,FALSE)</f>
        <v>0</v>
      </c>
      <c r="AK66" s="219" t="s">
        <v>310</v>
      </c>
      <c r="AL66" s="219">
        <f ca="1">VLOOKUP(AK66,'SYNTHESE DES DOSSIERS'!$AL$7:$AQ$279,3,"FAUX")</f>
        <v>0</v>
      </c>
      <c r="AM66" s="219" t="s">
        <v>474</v>
      </c>
      <c r="AN66" s="219">
        <f ca="1">VLOOKUP(AM66,'SYNTHESE DES DOSSIERS'!$AL$7:$AP$279,5,"FAUX")</f>
        <v>0</v>
      </c>
      <c r="AO66" s="219" t="s">
        <v>435</v>
      </c>
      <c r="AP66" s="219">
        <f ca="1">VLOOKUP(AO66,'SYNTHESE DES DOSSIERS'!$AL$7:$AQ$279,6,"FAUX")</f>
        <v>0</v>
      </c>
      <c r="AQ66" s="219"/>
      <c r="AR66" s="219"/>
      <c r="AS66" s="219" t="e">
        <f t="shared" ref="AS66:AS104" ca="1" si="17">RANK(L66,$L$66:$L$104)</f>
        <v>#N/A</v>
      </c>
      <c r="AT66" s="219" t="e">
        <f ca="1">AS66+COUNTIF(AS66:$AS$104,AS66)-1</f>
        <v>#N/A</v>
      </c>
      <c r="AU66" s="222" t="e">
        <f t="shared" ref="AU66:AU104" ca="1" si="18">(AT66-1)*0.0001+L66</f>
        <v>#N/A</v>
      </c>
      <c r="AV66" s="219"/>
      <c r="AW66" s="223">
        <v>1</v>
      </c>
      <c r="AX66" s="219" t="e">
        <f t="shared" ref="AX66:AX75" ca="1" si="19">LARGE($L$66:$L$104,AW66)</f>
        <v>#N/A</v>
      </c>
      <c r="AY66" s="222" t="e">
        <f t="shared" ref="AY66:AY75" ca="1" si="20">LARGE($AU$66:$AU$104,AW66)</f>
        <v>#N/A</v>
      </c>
      <c r="AZ66" s="219" t="e">
        <f t="shared" ref="AZ66:AZ75" ca="1" si="21">INDEX($C$66:$C$104,MATCH(AY66,$AU$66:$AU$104,0),1)</f>
        <v>#N/A</v>
      </c>
      <c r="BA66" s="219" t="e">
        <f ca="1">VLOOKUP(AZ66,$AE$66:$AL$104,8,"FAUX")</f>
        <v>#N/A</v>
      </c>
      <c r="BB66" s="219" t="e">
        <f ca="1">VLOOKUP(AZ66,$AE$66:$AP$104,12,"FAUX")</f>
        <v>#N/A</v>
      </c>
      <c r="BC66" s="219" t="e">
        <f ca="1">VLOOKUP(AZ66,$AE$66:$AP$104,10,"FAUX")</f>
        <v>#N/A</v>
      </c>
      <c r="BD66" s="219"/>
      <c r="BE66" s="219"/>
      <c r="BF66" s="219"/>
      <c r="BG66" s="219"/>
      <c r="BH66" s="219"/>
      <c r="BI66" s="219"/>
      <c r="BJ66" s="219"/>
      <c r="BK66" s="219"/>
      <c r="BL66" s="219"/>
      <c r="BM66" s="219"/>
      <c r="BN66" s="219"/>
      <c r="BO66" s="219"/>
    </row>
    <row r="67" spans="1:67" ht="16.149999999999999" customHeight="1">
      <c r="A67" s="574"/>
      <c r="B67" s="574"/>
      <c r="C67" s="68" t="s">
        <v>36</v>
      </c>
      <c r="D67" s="577" t="s">
        <v>37</v>
      </c>
      <c r="E67" s="577"/>
      <c r="F67" s="577"/>
      <c r="G67" s="577"/>
      <c r="H67" s="577"/>
      <c r="I67" s="577"/>
      <c r="J67" s="577"/>
      <c r="K67" s="578"/>
      <c r="L67" s="32">
        <f t="shared" ref="L67:L104" ca="1" si="22">AJ67</f>
        <v>0</v>
      </c>
      <c r="M67" s="130" t="e">
        <f t="shared" ref="M67:M104" ca="1" si="23">ROUND(L67/$L$105,3)</f>
        <v>#N/A</v>
      </c>
      <c r="N67" s="103" t="e">
        <f t="shared" ref="N67:N104" ca="1" si="24">L67/$E$9</f>
        <v>#DIV/0!</v>
      </c>
      <c r="O67" s="80"/>
      <c r="P67" s="80"/>
      <c r="Q67" s="80"/>
      <c r="R67" s="80"/>
      <c r="S67" s="80"/>
      <c r="AD67" s="219"/>
      <c r="AE67" s="219" t="s">
        <v>36</v>
      </c>
      <c r="AF67" s="219" t="s">
        <v>33</v>
      </c>
      <c r="AG67" s="221" t="e">
        <f t="shared" ref="AG67:AG104" ca="1" si="25">M67</f>
        <v>#N/A</v>
      </c>
      <c r="AH67" s="221" t="e">
        <f t="shared" ref="AH67:AH104" ca="1" si="26">N67</f>
        <v>#DIV/0!</v>
      </c>
      <c r="AI67" s="219" t="s">
        <v>352</v>
      </c>
      <c r="AJ67" s="219">
        <f ca="1">VLOOKUP(AI67,'SYNTHESE DES DOSSIERS'!$AL$7:$AM$279,2,FALSE)</f>
        <v>0</v>
      </c>
      <c r="AK67" s="219" t="s">
        <v>311</v>
      </c>
      <c r="AL67" s="219">
        <f ca="1">VLOOKUP(AK67,'SYNTHESE DES DOSSIERS'!$AL$7:$AQ$279,3,"FAUX")</f>
        <v>0</v>
      </c>
      <c r="AM67" s="219" t="s">
        <v>475</v>
      </c>
      <c r="AN67" s="219">
        <f ca="1">VLOOKUP(AM67,'SYNTHESE DES DOSSIERS'!$AL$7:$AP$279,5,"FAUX")</f>
        <v>0</v>
      </c>
      <c r="AO67" s="219" t="s">
        <v>436</v>
      </c>
      <c r="AP67" s="219">
        <f ca="1">VLOOKUP(AO67,'SYNTHESE DES DOSSIERS'!$AL$7:$AQ$279,6,"FAUX")</f>
        <v>0</v>
      </c>
      <c r="AQ67" s="219"/>
      <c r="AR67" s="219"/>
      <c r="AS67" s="219" t="e">
        <f t="shared" ca="1" si="17"/>
        <v>#N/A</v>
      </c>
      <c r="AT67" s="219" t="e">
        <f ca="1">AS67+COUNTIF(AS67:$AS$104,AS67)-1</f>
        <v>#N/A</v>
      </c>
      <c r="AU67" s="222" t="e">
        <f t="shared" ca="1" si="18"/>
        <v>#N/A</v>
      </c>
      <c r="AV67" s="219"/>
      <c r="AW67" s="223">
        <v>2</v>
      </c>
      <c r="AX67" s="219" t="e">
        <f t="shared" ca="1" si="19"/>
        <v>#N/A</v>
      </c>
      <c r="AY67" s="222" t="e">
        <f t="shared" ca="1" si="20"/>
        <v>#N/A</v>
      </c>
      <c r="AZ67" s="219" t="e">
        <f t="shared" ca="1" si="21"/>
        <v>#N/A</v>
      </c>
      <c r="BA67" s="219" t="e">
        <f t="shared" ref="BA67:BA75" ca="1" si="27">VLOOKUP(AZ67,$AE$66:$AL$104,8,"FAUX")</f>
        <v>#N/A</v>
      </c>
      <c r="BB67" s="219" t="e">
        <f t="shared" ref="BB67:BB75" ca="1" si="28">VLOOKUP(AZ67,$AE$66:$AP$104,12,"FAUX")</f>
        <v>#N/A</v>
      </c>
      <c r="BC67" s="219" t="e">
        <f t="shared" ref="BC67:BC75" ca="1" si="29">VLOOKUP(AZ67,$AE$66:$AP$104,10,"FAUX")</f>
        <v>#N/A</v>
      </c>
      <c r="BD67" s="219"/>
      <c r="BE67" s="219"/>
      <c r="BF67" s="219"/>
      <c r="BG67" s="219"/>
      <c r="BH67" s="219"/>
      <c r="BI67" s="219"/>
      <c r="BJ67" s="219"/>
      <c r="BK67" s="219"/>
      <c r="BL67" s="219"/>
      <c r="BM67" s="219"/>
      <c r="BN67" s="219"/>
      <c r="BO67" s="219"/>
    </row>
    <row r="68" spans="1:67" ht="18" customHeight="1">
      <c r="A68" s="574"/>
      <c r="B68" s="574"/>
      <c r="C68" s="68" t="s">
        <v>38</v>
      </c>
      <c r="D68" s="577" t="s">
        <v>39</v>
      </c>
      <c r="E68" s="577"/>
      <c r="F68" s="577"/>
      <c r="G68" s="577"/>
      <c r="H68" s="577"/>
      <c r="I68" s="577"/>
      <c r="J68" s="577"/>
      <c r="K68" s="578"/>
      <c r="L68" s="32">
        <f t="shared" ca="1" si="22"/>
        <v>0</v>
      </c>
      <c r="M68" s="130" t="e">
        <f t="shared" ca="1" si="23"/>
        <v>#N/A</v>
      </c>
      <c r="N68" s="103" t="e">
        <f t="shared" ca="1" si="24"/>
        <v>#DIV/0!</v>
      </c>
      <c r="O68" s="80"/>
      <c r="P68" s="80"/>
      <c r="Q68" s="80"/>
      <c r="R68" s="80"/>
      <c r="S68" s="80"/>
      <c r="AD68" s="219"/>
      <c r="AE68" s="219" t="s">
        <v>38</v>
      </c>
      <c r="AF68" s="219" t="s">
        <v>33</v>
      </c>
      <c r="AG68" s="221" t="e">
        <f t="shared" ca="1" si="25"/>
        <v>#N/A</v>
      </c>
      <c r="AH68" s="221" t="e">
        <f t="shared" ca="1" si="26"/>
        <v>#DIV/0!</v>
      </c>
      <c r="AI68" s="219" t="s">
        <v>353</v>
      </c>
      <c r="AJ68" s="219">
        <f ca="1">VLOOKUP(AI68,'SYNTHESE DES DOSSIERS'!$AL$7:$AM$279,2,FALSE)</f>
        <v>0</v>
      </c>
      <c r="AK68" s="219" t="s">
        <v>312</v>
      </c>
      <c r="AL68" s="219">
        <f ca="1">VLOOKUP(AK68,'SYNTHESE DES DOSSIERS'!$AL$7:$AQ$279,3,"FAUX")</f>
        <v>0</v>
      </c>
      <c r="AM68" s="219" t="s">
        <v>476</v>
      </c>
      <c r="AN68" s="219">
        <f ca="1">VLOOKUP(AM68,'SYNTHESE DES DOSSIERS'!$AL$7:$AP$279,5,"FAUX")</f>
        <v>0</v>
      </c>
      <c r="AO68" s="219" t="s">
        <v>437</v>
      </c>
      <c r="AP68" s="219">
        <f ca="1">VLOOKUP(AO68,'SYNTHESE DES DOSSIERS'!$AL$7:$AQ$279,6,"FAUX")</f>
        <v>0</v>
      </c>
      <c r="AQ68" s="219"/>
      <c r="AR68" s="219"/>
      <c r="AS68" s="219" t="e">
        <f t="shared" ca="1" si="17"/>
        <v>#N/A</v>
      </c>
      <c r="AT68" s="219" t="e">
        <f ca="1">AS68+COUNTIF(AS68:$AS$104,AS68)-1</f>
        <v>#N/A</v>
      </c>
      <c r="AU68" s="222" t="e">
        <f t="shared" ca="1" si="18"/>
        <v>#N/A</v>
      </c>
      <c r="AV68" s="219"/>
      <c r="AW68" s="223">
        <v>3</v>
      </c>
      <c r="AX68" s="219" t="e">
        <f t="shared" ca="1" si="19"/>
        <v>#N/A</v>
      </c>
      <c r="AY68" s="222" t="e">
        <f t="shared" ca="1" si="20"/>
        <v>#N/A</v>
      </c>
      <c r="AZ68" s="219" t="e">
        <f t="shared" ca="1" si="21"/>
        <v>#N/A</v>
      </c>
      <c r="BA68" s="219" t="e">
        <f t="shared" ca="1" si="27"/>
        <v>#N/A</v>
      </c>
      <c r="BB68" s="219" t="e">
        <f t="shared" ca="1" si="28"/>
        <v>#N/A</v>
      </c>
      <c r="BC68" s="219" t="e">
        <f t="shared" ca="1" si="29"/>
        <v>#N/A</v>
      </c>
      <c r="BD68" s="219"/>
      <c r="BE68" s="219"/>
      <c r="BF68" s="219"/>
      <c r="BG68" s="219"/>
      <c r="BH68" s="219"/>
      <c r="BI68" s="219"/>
      <c r="BJ68" s="219"/>
      <c r="BK68" s="219"/>
      <c r="BL68" s="219"/>
      <c r="BM68" s="219"/>
      <c r="BN68" s="219"/>
      <c r="BO68" s="219"/>
    </row>
    <row r="69" spans="1:67" ht="30.6" customHeight="1">
      <c r="A69" s="574"/>
      <c r="B69" s="574"/>
      <c r="C69" s="68" t="s">
        <v>40</v>
      </c>
      <c r="D69" s="577" t="s">
        <v>41</v>
      </c>
      <c r="E69" s="577"/>
      <c r="F69" s="577"/>
      <c r="G69" s="577"/>
      <c r="H69" s="577"/>
      <c r="I69" s="577"/>
      <c r="J69" s="577"/>
      <c r="K69" s="578"/>
      <c r="L69" s="32">
        <f t="shared" ca="1" si="22"/>
        <v>0</v>
      </c>
      <c r="M69" s="130" t="e">
        <f t="shared" ca="1" si="23"/>
        <v>#N/A</v>
      </c>
      <c r="N69" s="103" t="e">
        <f t="shared" ca="1" si="24"/>
        <v>#DIV/0!</v>
      </c>
      <c r="O69" s="80"/>
      <c r="P69" s="80"/>
      <c r="Q69" s="80"/>
      <c r="R69" s="80"/>
      <c r="S69" s="80"/>
      <c r="AD69" s="219"/>
      <c r="AE69" s="219" t="s">
        <v>40</v>
      </c>
      <c r="AF69" s="219" t="s">
        <v>33</v>
      </c>
      <c r="AG69" s="221" t="e">
        <f t="shared" ca="1" si="25"/>
        <v>#N/A</v>
      </c>
      <c r="AH69" s="221" t="e">
        <f t="shared" ca="1" si="26"/>
        <v>#DIV/0!</v>
      </c>
      <c r="AI69" s="219" t="s">
        <v>354</v>
      </c>
      <c r="AJ69" s="219">
        <f ca="1">VLOOKUP(AI69,'SYNTHESE DES DOSSIERS'!$AL$7:$AM$279,2,FALSE)</f>
        <v>0</v>
      </c>
      <c r="AK69" s="219" t="s">
        <v>313</v>
      </c>
      <c r="AL69" s="219">
        <f ca="1">VLOOKUP(AK69,'SYNTHESE DES DOSSIERS'!$AL$7:$AQ$279,3,"FAUX")</f>
        <v>0</v>
      </c>
      <c r="AM69" s="219" t="s">
        <v>477</v>
      </c>
      <c r="AN69" s="219">
        <f ca="1">VLOOKUP(AM69,'SYNTHESE DES DOSSIERS'!$AL$7:$AP$279,5,"FAUX")</f>
        <v>0</v>
      </c>
      <c r="AO69" s="219" t="s">
        <v>438</v>
      </c>
      <c r="AP69" s="219">
        <f ca="1">VLOOKUP(AO69,'SYNTHESE DES DOSSIERS'!$AL$7:$AQ$279,6,"FAUX")</f>
        <v>0</v>
      </c>
      <c r="AQ69" s="219"/>
      <c r="AR69" s="219"/>
      <c r="AS69" s="219" t="e">
        <f t="shared" ca="1" si="17"/>
        <v>#N/A</v>
      </c>
      <c r="AT69" s="219" t="e">
        <f ca="1">AS69+COUNTIF(AS69:$AS$104,AS69)-1</f>
        <v>#N/A</v>
      </c>
      <c r="AU69" s="222" t="e">
        <f t="shared" ca="1" si="18"/>
        <v>#N/A</v>
      </c>
      <c r="AV69" s="219"/>
      <c r="AW69" s="223">
        <v>4</v>
      </c>
      <c r="AX69" s="219" t="e">
        <f t="shared" ca="1" si="19"/>
        <v>#N/A</v>
      </c>
      <c r="AY69" s="222" t="e">
        <f t="shared" ca="1" si="20"/>
        <v>#N/A</v>
      </c>
      <c r="AZ69" s="219" t="e">
        <f t="shared" ca="1" si="21"/>
        <v>#N/A</v>
      </c>
      <c r="BA69" s="219" t="e">
        <f t="shared" ca="1" si="27"/>
        <v>#N/A</v>
      </c>
      <c r="BB69" s="219" t="e">
        <f t="shared" ca="1" si="28"/>
        <v>#N/A</v>
      </c>
      <c r="BC69" s="219" t="e">
        <f t="shared" ca="1" si="29"/>
        <v>#N/A</v>
      </c>
      <c r="BD69" s="219"/>
      <c r="BE69" s="219"/>
      <c r="BF69" s="219"/>
      <c r="BG69" s="219"/>
      <c r="BH69" s="219"/>
      <c r="BI69" s="219"/>
      <c r="BJ69" s="219"/>
      <c r="BK69" s="219"/>
      <c r="BL69" s="219"/>
      <c r="BM69" s="219"/>
      <c r="BN69" s="219"/>
      <c r="BO69" s="219"/>
    </row>
    <row r="70" spans="1:67" ht="33" customHeight="1">
      <c r="A70" s="574"/>
      <c r="B70" s="574"/>
      <c r="C70" s="68" t="s">
        <v>42</v>
      </c>
      <c r="D70" s="577" t="s">
        <v>43</v>
      </c>
      <c r="E70" s="577"/>
      <c r="F70" s="577"/>
      <c r="G70" s="577"/>
      <c r="H70" s="577"/>
      <c r="I70" s="577"/>
      <c r="J70" s="577"/>
      <c r="K70" s="578"/>
      <c r="L70" s="32">
        <f t="shared" ca="1" si="22"/>
        <v>0</v>
      </c>
      <c r="M70" s="130" t="e">
        <f t="shared" ca="1" si="23"/>
        <v>#N/A</v>
      </c>
      <c r="N70" s="103" t="e">
        <f t="shared" ca="1" si="24"/>
        <v>#DIV/0!</v>
      </c>
      <c r="O70" s="80"/>
      <c r="P70" s="80"/>
      <c r="Q70" s="80"/>
      <c r="R70" s="80"/>
      <c r="S70" s="80"/>
      <c r="AD70" s="219"/>
      <c r="AE70" s="219" t="s">
        <v>42</v>
      </c>
      <c r="AF70" s="219" t="s">
        <v>33</v>
      </c>
      <c r="AG70" s="221" t="e">
        <f t="shared" ca="1" si="25"/>
        <v>#N/A</v>
      </c>
      <c r="AH70" s="221" t="e">
        <f t="shared" ca="1" si="26"/>
        <v>#DIV/0!</v>
      </c>
      <c r="AI70" s="219" t="s">
        <v>355</v>
      </c>
      <c r="AJ70" s="219">
        <f ca="1">VLOOKUP(AI70,'SYNTHESE DES DOSSIERS'!$AL$7:$AM$279,2,FALSE)</f>
        <v>0</v>
      </c>
      <c r="AK70" s="219" t="s">
        <v>314</v>
      </c>
      <c r="AL70" s="219">
        <f ca="1">VLOOKUP(AK70,'SYNTHESE DES DOSSIERS'!$AL$7:$AQ$279,3,"FAUX")</f>
        <v>0</v>
      </c>
      <c r="AM70" s="219" t="s">
        <v>478</v>
      </c>
      <c r="AN70" s="219">
        <f ca="1">VLOOKUP(AM70,'SYNTHESE DES DOSSIERS'!$AL$7:$AP$279,5,"FAUX")</f>
        <v>0</v>
      </c>
      <c r="AO70" s="219" t="s">
        <v>439</v>
      </c>
      <c r="AP70" s="219">
        <f ca="1">VLOOKUP(AO70,'SYNTHESE DES DOSSIERS'!$AL$7:$AQ$279,6,"FAUX")</f>
        <v>0</v>
      </c>
      <c r="AQ70" s="219"/>
      <c r="AR70" s="219"/>
      <c r="AS70" s="219" t="e">
        <f t="shared" ca="1" si="17"/>
        <v>#N/A</v>
      </c>
      <c r="AT70" s="219" t="e">
        <f ca="1">AS70+COUNTIF(AS70:$AS$104,AS70)-1</f>
        <v>#N/A</v>
      </c>
      <c r="AU70" s="222" t="e">
        <f t="shared" ca="1" si="18"/>
        <v>#N/A</v>
      </c>
      <c r="AV70" s="219"/>
      <c r="AW70" s="223">
        <v>5</v>
      </c>
      <c r="AX70" s="219" t="e">
        <f t="shared" ca="1" si="19"/>
        <v>#N/A</v>
      </c>
      <c r="AY70" s="222" t="e">
        <f t="shared" ca="1" si="20"/>
        <v>#N/A</v>
      </c>
      <c r="AZ70" s="219" t="e">
        <f t="shared" ca="1" si="21"/>
        <v>#N/A</v>
      </c>
      <c r="BA70" s="219" t="e">
        <f t="shared" ca="1" si="27"/>
        <v>#N/A</v>
      </c>
      <c r="BB70" s="219" t="e">
        <f t="shared" ca="1" si="28"/>
        <v>#N/A</v>
      </c>
      <c r="BC70" s="219" t="e">
        <f t="shared" ca="1" si="29"/>
        <v>#N/A</v>
      </c>
      <c r="BD70" s="219"/>
      <c r="BE70" s="219"/>
      <c r="BF70" s="219"/>
      <c r="BG70" s="219"/>
      <c r="BH70" s="219"/>
      <c r="BI70" s="219"/>
      <c r="BJ70" s="219"/>
      <c r="BK70" s="219"/>
      <c r="BL70" s="219"/>
      <c r="BM70" s="219"/>
      <c r="BN70" s="219"/>
      <c r="BO70" s="219"/>
    </row>
    <row r="71" spans="1:67" ht="19.899999999999999" customHeight="1">
      <c r="A71" s="574"/>
      <c r="B71" s="574"/>
      <c r="C71" s="68" t="s">
        <v>44</v>
      </c>
      <c r="D71" s="569" t="s">
        <v>45</v>
      </c>
      <c r="E71" s="569"/>
      <c r="F71" s="569"/>
      <c r="G71" s="569"/>
      <c r="H71" s="569"/>
      <c r="I71" s="569"/>
      <c r="J71" s="569"/>
      <c r="K71" s="570"/>
      <c r="L71" s="32">
        <f t="shared" ca="1" si="22"/>
        <v>0</v>
      </c>
      <c r="M71" s="130" t="e">
        <f t="shared" ca="1" si="23"/>
        <v>#N/A</v>
      </c>
      <c r="N71" s="103" t="e">
        <f t="shared" ca="1" si="24"/>
        <v>#DIV/0!</v>
      </c>
      <c r="O71" s="80"/>
      <c r="P71" s="80"/>
      <c r="Q71" s="80"/>
      <c r="R71" s="80"/>
      <c r="S71" s="80"/>
      <c r="AD71" s="219"/>
      <c r="AE71" s="219" t="s">
        <v>44</v>
      </c>
      <c r="AF71" s="219" t="s">
        <v>33</v>
      </c>
      <c r="AG71" s="221" t="e">
        <f t="shared" ca="1" si="25"/>
        <v>#N/A</v>
      </c>
      <c r="AH71" s="221" t="e">
        <f t="shared" ca="1" si="26"/>
        <v>#DIV/0!</v>
      </c>
      <c r="AI71" s="219" t="s">
        <v>356</v>
      </c>
      <c r="AJ71" s="219">
        <f ca="1">VLOOKUP(AI71,'SYNTHESE DES DOSSIERS'!$AL$7:$AM$279,2,FALSE)</f>
        <v>0</v>
      </c>
      <c r="AK71" s="219" t="s">
        <v>315</v>
      </c>
      <c r="AL71" s="219">
        <f ca="1">VLOOKUP(AK71,'SYNTHESE DES DOSSIERS'!$AL$7:$AQ$279,3,"FAUX")</f>
        <v>0</v>
      </c>
      <c r="AM71" s="219" t="s">
        <v>479</v>
      </c>
      <c r="AN71" s="219">
        <f ca="1">VLOOKUP(AM71,'SYNTHESE DES DOSSIERS'!$AL$7:$AP$279,5,"FAUX")</f>
        <v>0</v>
      </c>
      <c r="AO71" s="219" t="s">
        <v>440</v>
      </c>
      <c r="AP71" s="219">
        <f ca="1">VLOOKUP(AO71,'SYNTHESE DES DOSSIERS'!$AL$7:$AQ$279,6,"FAUX")</f>
        <v>0</v>
      </c>
      <c r="AQ71" s="219"/>
      <c r="AR71" s="219"/>
      <c r="AS71" s="219" t="e">
        <f t="shared" ca="1" si="17"/>
        <v>#N/A</v>
      </c>
      <c r="AT71" s="219" t="e">
        <f ca="1">AS71+COUNTIF(AS71:$AS$104,AS71)-1</f>
        <v>#N/A</v>
      </c>
      <c r="AU71" s="222" t="e">
        <f t="shared" ca="1" si="18"/>
        <v>#N/A</v>
      </c>
      <c r="AV71" s="219"/>
      <c r="AW71" s="223">
        <v>6</v>
      </c>
      <c r="AX71" s="219" t="e">
        <f t="shared" ca="1" si="19"/>
        <v>#N/A</v>
      </c>
      <c r="AY71" s="222" t="e">
        <f t="shared" ca="1" si="20"/>
        <v>#N/A</v>
      </c>
      <c r="AZ71" s="219" t="e">
        <f t="shared" ca="1" si="21"/>
        <v>#N/A</v>
      </c>
      <c r="BA71" s="219" t="e">
        <f t="shared" ca="1" si="27"/>
        <v>#N/A</v>
      </c>
      <c r="BB71" s="219" t="e">
        <f t="shared" ca="1" si="28"/>
        <v>#N/A</v>
      </c>
      <c r="BC71" s="219" t="e">
        <f t="shared" ca="1" si="29"/>
        <v>#N/A</v>
      </c>
      <c r="BD71" s="219"/>
      <c r="BE71" s="219"/>
      <c r="BF71" s="219"/>
      <c r="BG71" s="219"/>
      <c r="BH71" s="219"/>
      <c r="BI71" s="219"/>
      <c r="BJ71" s="219"/>
      <c r="BK71" s="219"/>
      <c r="BL71" s="219"/>
      <c r="BM71" s="219"/>
      <c r="BN71" s="219"/>
      <c r="BO71" s="219"/>
    </row>
    <row r="72" spans="1:67" ht="15.6" customHeight="1">
      <c r="A72" s="574" t="s">
        <v>46</v>
      </c>
      <c r="B72" s="574"/>
      <c r="C72" s="68" t="s">
        <v>47</v>
      </c>
      <c r="D72" s="569" t="s">
        <v>48</v>
      </c>
      <c r="E72" s="569"/>
      <c r="F72" s="569"/>
      <c r="G72" s="569"/>
      <c r="H72" s="569"/>
      <c r="I72" s="569"/>
      <c r="J72" s="569"/>
      <c r="K72" s="570"/>
      <c r="L72" s="32">
        <f t="shared" ca="1" si="22"/>
        <v>0</v>
      </c>
      <c r="M72" s="130" t="e">
        <f t="shared" ca="1" si="23"/>
        <v>#N/A</v>
      </c>
      <c r="N72" s="103" t="e">
        <f t="shared" ca="1" si="24"/>
        <v>#DIV/0!</v>
      </c>
      <c r="O72" s="80"/>
      <c r="P72" s="80"/>
      <c r="Q72" s="80"/>
      <c r="R72" s="80"/>
      <c r="S72" s="80"/>
      <c r="AD72" s="219"/>
      <c r="AE72" s="219" t="s">
        <v>47</v>
      </c>
      <c r="AF72" s="219" t="s">
        <v>46</v>
      </c>
      <c r="AG72" s="221" t="e">
        <f t="shared" ca="1" si="25"/>
        <v>#N/A</v>
      </c>
      <c r="AH72" s="221" t="e">
        <f t="shared" ca="1" si="26"/>
        <v>#DIV/0!</v>
      </c>
      <c r="AI72" s="219" t="s">
        <v>357</v>
      </c>
      <c r="AJ72" s="219">
        <f ca="1">VLOOKUP(AI72,'SYNTHESE DES DOSSIERS'!$AL$7:$AM$279,2,FALSE)</f>
        <v>0</v>
      </c>
      <c r="AK72" s="219" t="s">
        <v>316</v>
      </c>
      <c r="AL72" s="219">
        <f ca="1">VLOOKUP(AK72,'SYNTHESE DES DOSSIERS'!$AL$7:$AQ$279,3,"FAUX")</f>
        <v>0</v>
      </c>
      <c r="AM72" s="219" t="s">
        <v>480</v>
      </c>
      <c r="AN72" s="219">
        <f ca="1">VLOOKUP(AM72,'SYNTHESE DES DOSSIERS'!$AL$7:$AP$279,5,"FAUX")</f>
        <v>0</v>
      </c>
      <c r="AO72" s="219" t="s">
        <v>441</v>
      </c>
      <c r="AP72" s="219">
        <f ca="1">VLOOKUP(AO72,'SYNTHESE DES DOSSIERS'!$AL$7:$AQ$279,6,"FAUX")</f>
        <v>0</v>
      </c>
      <c r="AQ72" s="219"/>
      <c r="AR72" s="219"/>
      <c r="AS72" s="219" t="e">
        <f t="shared" ca="1" si="17"/>
        <v>#N/A</v>
      </c>
      <c r="AT72" s="219" t="e">
        <f ca="1">AS72+COUNTIF(AS72:$AS$104,AS72)-1</f>
        <v>#N/A</v>
      </c>
      <c r="AU72" s="222" t="e">
        <f t="shared" ca="1" si="18"/>
        <v>#N/A</v>
      </c>
      <c r="AV72" s="219"/>
      <c r="AW72" s="223">
        <v>7</v>
      </c>
      <c r="AX72" s="219" t="e">
        <f t="shared" ca="1" si="19"/>
        <v>#N/A</v>
      </c>
      <c r="AY72" s="222" t="e">
        <f t="shared" ca="1" si="20"/>
        <v>#N/A</v>
      </c>
      <c r="AZ72" s="219" t="e">
        <f t="shared" ca="1" si="21"/>
        <v>#N/A</v>
      </c>
      <c r="BA72" s="219" t="e">
        <f t="shared" ca="1" si="27"/>
        <v>#N/A</v>
      </c>
      <c r="BB72" s="219" t="e">
        <f t="shared" ca="1" si="28"/>
        <v>#N/A</v>
      </c>
      <c r="BC72" s="219" t="e">
        <f t="shared" ca="1" si="29"/>
        <v>#N/A</v>
      </c>
      <c r="BD72" s="219"/>
      <c r="BE72" s="219"/>
      <c r="BF72" s="219"/>
      <c r="BG72" s="219"/>
      <c r="BH72" s="219"/>
      <c r="BI72" s="219"/>
      <c r="BJ72" s="219"/>
      <c r="BK72" s="219"/>
      <c r="BL72" s="219"/>
      <c r="BM72" s="219"/>
      <c r="BN72" s="219"/>
      <c r="BO72" s="219"/>
    </row>
    <row r="73" spans="1:67" ht="18.75">
      <c r="A73" s="574"/>
      <c r="B73" s="574"/>
      <c r="C73" s="68" t="s">
        <v>49</v>
      </c>
      <c r="D73" s="569" t="s">
        <v>50</v>
      </c>
      <c r="E73" s="569"/>
      <c r="F73" s="569"/>
      <c r="G73" s="569"/>
      <c r="H73" s="569"/>
      <c r="I73" s="569"/>
      <c r="J73" s="569"/>
      <c r="K73" s="570"/>
      <c r="L73" s="32">
        <f t="shared" ca="1" si="22"/>
        <v>0</v>
      </c>
      <c r="M73" s="130" t="e">
        <f t="shared" ca="1" si="23"/>
        <v>#N/A</v>
      </c>
      <c r="N73" s="103" t="e">
        <f t="shared" ca="1" si="24"/>
        <v>#DIV/0!</v>
      </c>
      <c r="O73" s="80"/>
      <c r="P73" s="80"/>
      <c r="Q73" s="80"/>
      <c r="R73" s="80"/>
      <c r="S73" s="80"/>
      <c r="AD73" s="219"/>
      <c r="AE73" s="219" t="s">
        <v>49</v>
      </c>
      <c r="AF73" s="219" t="s">
        <v>46</v>
      </c>
      <c r="AG73" s="221" t="e">
        <f t="shared" ca="1" si="25"/>
        <v>#N/A</v>
      </c>
      <c r="AH73" s="221" t="e">
        <f t="shared" ca="1" si="26"/>
        <v>#DIV/0!</v>
      </c>
      <c r="AI73" s="219" t="s">
        <v>358</v>
      </c>
      <c r="AJ73" s="219">
        <f ca="1">VLOOKUP(AI73,'SYNTHESE DES DOSSIERS'!$AL$7:$AM$279,2,FALSE)</f>
        <v>0</v>
      </c>
      <c r="AK73" s="219" t="s">
        <v>317</v>
      </c>
      <c r="AL73" s="219">
        <f ca="1">VLOOKUP(AK73,'SYNTHESE DES DOSSIERS'!$AL$7:$AQ$279,3,"FAUX")</f>
        <v>0</v>
      </c>
      <c r="AM73" s="219" t="s">
        <v>481</v>
      </c>
      <c r="AN73" s="219">
        <f ca="1">VLOOKUP(AM73,'SYNTHESE DES DOSSIERS'!$AL$7:$AP$279,5,"FAUX")</f>
        <v>0</v>
      </c>
      <c r="AO73" s="219" t="s">
        <v>442</v>
      </c>
      <c r="AP73" s="219">
        <f ca="1">VLOOKUP(AO73,'SYNTHESE DES DOSSIERS'!$AL$7:$AQ$279,6,"FAUX")</f>
        <v>0</v>
      </c>
      <c r="AQ73" s="219"/>
      <c r="AR73" s="219"/>
      <c r="AS73" s="219" t="e">
        <f t="shared" ca="1" si="17"/>
        <v>#N/A</v>
      </c>
      <c r="AT73" s="219" t="e">
        <f ca="1">AS73+COUNTIF(AS73:$AS$104,AS73)-1</f>
        <v>#N/A</v>
      </c>
      <c r="AU73" s="222" t="e">
        <f t="shared" ca="1" si="18"/>
        <v>#N/A</v>
      </c>
      <c r="AV73" s="219"/>
      <c r="AW73" s="223">
        <v>8</v>
      </c>
      <c r="AX73" s="219" t="e">
        <f t="shared" ca="1" si="19"/>
        <v>#N/A</v>
      </c>
      <c r="AY73" s="222" t="e">
        <f t="shared" ca="1" si="20"/>
        <v>#N/A</v>
      </c>
      <c r="AZ73" s="219" t="e">
        <f t="shared" ca="1" si="21"/>
        <v>#N/A</v>
      </c>
      <c r="BA73" s="219" t="e">
        <f t="shared" ca="1" si="27"/>
        <v>#N/A</v>
      </c>
      <c r="BB73" s="219" t="e">
        <f t="shared" ca="1" si="28"/>
        <v>#N/A</v>
      </c>
      <c r="BC73" s="219" t="e">
        <f t="shared" ca="1" si="29"/>
        <v>#N/A</v>
      </c>
      <c r="BD73" s="219"/>
      <c r="BE73" s="219"/>
      <c r="BF73" s="219"/>
      <c r="BG73" s="219"/>
      <c r="BH73" s="219"/>
      <c r="BI73" s="219"/>
      <c r="BJ73" s="219"/>
      <c r="BK73" s="219"/>
      <c r="BL73" s="219"/>
      <c r="BM73" s="219"/>
      <c r="BN73" s="219"/>
      <c r="BO73" s="219"/>
    </row>
    <row r="74" spans="1:67" ht="31.15" customHeight="1">
      <c r="A74" s="574"/>
      <c r="B74" s="574"/>
      <c r="C74" s="68" t="s">
        <v>51</v>
      </c>
      <c r="D74" s="571" t="s">
        <v>52</v>
      </c>
      <c r="E74" s="571"/>
      <c r="F74" s="571"/>
      <c r="G74" s="571"/>
      <c r="H74" s="571"/>
      <c r="I74" s="571"/>
      <c r="J74" s="571"/>
      <c r="K74" s="572"/>
      <c r="L74" s="32">
        <f t="shared" ca="1" si="22"/>
        <v>0</v>
      </c>
      <c r="M74" s="130" t="e">
        <f t="shared" ca="1" si="23"/>
        <v>#N/A</v>
      </c>
      <c r="N74" s="103" t="e">
        <f t="shared" ca="1" si="24"/>
        <v>#DIV/0!</v>
      </c>
      <c r="O74" s="80"/>
      <c r="P74" s="80"/>
      <c r="Q74" s="80"/>
      <c r="R74" s="80"/>
      <c r="S74" s="80"/>
      <c r="AD74" s="219"/>
      <c r="AE74" s="219" t="s">
        <v>51</v>
      </c>
      <c r="AF74" s="219" t="s">
        <v>46</v>
      </c>
      <c r="AG74" s="221" t="e">
        <f t="shared" ca="1" si="25"/>
        <v>#N/A</v>
      </c>
      <c r="AH74" s="221" t="e">
        <f t="shared" ca="1" si="26"/>
        <v>#DIV/0!</v>
      </c>
      <c r="AI74" s="219" t="s">
        <v>359</v>
      </c>
      <c r="AJ74" s="219">
        <f ca="1">VLOOKUP(AI74,'SYNTHESE DES DOSSIERS'!$AL$7:$AM$279,2,FALSE)</f>
        <v>0</v>
      </c>
      <c r="AK74" s="219" t="s">
        <v>318</v>
      </c>
      <c r="AL74" s="219">
        <f ca="1">VLOOKUP(AK74,'SYNTHESE DES DOSSIERS'!$AL$7:$AQ$279,3,"FAUX")</f>
        <v>0</v>
      </c>
      <c r="AM74" s="219" t="s">
        <v>482</v>
      </c>
      <c r="AN74" s="219">
        <f ca="1">VLOOKUP(AM74,'SYNTHESE DES DOSSIERS'!$AL$7:$AP$279,5,"FAUX")</f>
        <v>0</v>
      </c>
      <c r="AO74" s="219" t="s">
        <v>443</v>
      </c>
      <c r="AP74" s="219">
        <f ca="1">VLOOKUP(AO74,'SYNTHESE DES DOSSIERS'!$AL$7:$AQ$279,6,"FAUX")</f>
        <v>0</v>
      </c>
      <c r="AQ74" s="219"/>
      <c r="AR74" s="219"/>
      <c r="AS74" s="219" t="e">
        <f t="shared" ca="1" si="17"/>
        <v>#N/A</v>
      </c>
      <c r="AT74" s="219" t="e">
        <f ca="1">AS74+COUNTIF(AS74:$AS$104,AS74)-1</f>
        <v>#N/A</v>
      </c>
      <c r="AU74" s="222" t="e">
        <f t="shared" ca="1" si="18"/>
        <v>#N/A</v>
      </c>
      <c r="AV74" s="219"/>
      <c r="AW74" s="223">
        <v>9</v>
      </c>
      <c r="AX74" s="219" t="e">
        <f t="shared" ca="1" si="19"/>
        <v>#N/A</v>
      </c>
      <c r="AY74" s="222" t="e">
        <f t="shared" ca="1" si="20"/>
        <v>#N/A</v>
      </c>
      <c r="AZ74" s="219" t="e">
        <f t="shared" ca="1" si="21"/>
        <v>#N/A</v>
      </c>
      <c r="BA74" s="219" t="e">
        <f t="shared" ca="1" si="27"/>
        <v>#N/A</v>
      </c>
      <c r="BB74" s="219" t="e">
        <f t="shared" ca="1" si="28"/>
        <v>#N/A</v>
      </c>
      <c r="BC74" s="219" t="e">
        <f t="shared" ca="1" si="29"/>
        <v>#N/A</v>
      </c>
      <c r="BD74" s="219"/>
      <c r="BE74" s="219"/>
      <c r="BF74" s="219"/>
      <c r="BG74" s="219"/>
      <c r="BH74" s="219"/>
      <c r="BI74" s="219"/>
      <c r="BJ74" s="219"/>
      <c r="BK74" s="219"/>
      <c r="BL74" s="219"/>
      <c r="BM74" s="219"/>
      <c r="BN74" s="219"/>
      <c r="BO74" s="219"/>
    </row>
    <row r="75" spans="1:67" ht="30.6" customHeight="1">
      <c r="A75" s="574"/>
      <c r="B75" s="574"/>
      <c r="C75" s="68" t="s">
        <v>53</v>
      </c>
      <c r="D75" s="569" t="s">
        <v>54</v>
      </c>
      <c r="E75" s="569"/>
      <c r="F75" s="569"/>
      <c r="G75" s="569"/>
      <c r="H75" s="569"/>
      <c r="I75" s="569"/>
      <c r="J75" s="569"/>
      <c r="K75" s="570"/>
      <c r="L75" s="32">
        <f t="shared" ca="1" si="22"/>
        <v>0</v>
      </c>
      <c r="M75" s="130" t="e">
        <f t="shared" ca="1" si="23"/>
        <v>#N/A</v>
      </c>
      <c r="N75" s="103" t="e">
        <f t="shared" ca="1" si="24"/>
        <v>#DIV/0!</v>
      </c>
      <c r="O75" s="80"/>
      <c r="P75" s="80"/>
      <c r="Q75" s="80"/>
      <c r="R75" s="80"/>
      <c r="S75" s="80"/>
      <c r="AD75" s="219"/>
      <c r="AE75" s="219" t="s">
        <v>53</v>
      </c>
      <c r="AF75" s="219" t="s">
        <v>46</v>
      </c>
      <c r="AG75" s="221" t="e">
        <f t="shared" ca="1" si="25"/>
        <v>#N/A</v>
      </c>
      <c r="AH75" s="221" t="e">
        <f t="shared" ca="1" si="26"/>
        <v>#DIV/0!</v>
      </c>
      <c r="AI75" s="219" t="s">
        <v>360</v>
      </c>
      <c r="AJ75" s="219">
        <f ca="1">VLOOKUP(AI75,'SYNTHESE DES DOSSIERS'!$AL$7:$AM$279,2,FALSE)</f>
        <v>0</v>
      </c>
      <c r="AK75" s="219" t="s">
        <v>319</v>
      </c>
      <c r="AL75" s="219">
        <f ca="1">VLOOKUP(AK75,'SYNTHESE DES DOSSIERS'!$AL$7:$AQ$279,3,"FAUX")</f>
        <v>0</v>
      </c>
      <c r="AM75" s="219" t="s">
        <v>483</v>
      </c>
      <c r="AN75" s="219">
        <f ca="1">VLOOKUP(AM75,'SYNTHESE DES DOSSIERS'!$AL$7:$AP$279,5,"FAUX")</f>
        <v>0</v>
      </c>
      <c r="AO75" s="219" t="s">
        <v>444</v>
      </c>
      <c r="AP75" s="219">
        <f ca="1">VLOOKUP(AO75,'SYNTHESE DES DOSSIERS'!$AL$7:$AQ$279,6,"FAUX")</f>
        <v>0</v>
      </c>
      <c r="AQ75" s="219"/>
      <c r="AR75" s="219"/>
      <c r="AS75" s="219" t="e">
        <f t="shared" ca="1" si="17"/>
        <v>#N/A</v>
      </c>
      <c r="AT75" s="219" t="e">
        <f ca="1">AS75+COUNTIF(AS75:$AS$104,AS75)-1</f>
        <v>#N/A</v>
      </c>
      <c r="AU75" s="222" t="e">
        <f t="shared" ca="1" si="18"/>
        <v>#N/A</v>
      </c>
      <c r="AV75" s="219"/>
      <c r="AW75" s="223">
        <v>10</v>
      </c>
      <c r="AX75" s="219" t="e">
        <f t="shared" ca="1" si="19"/>
        <v>#N/A</v>
      </c>
      <c r="AY75" s="222" t="e">
        <f t="shared" ca="1" si="20"/>
        <v>#N/A</v>
      </c>
      <c r="AZ75" s="219" t="e">
        <f t="shared" ca="1" si="21"/>
        <v>#N/A</v>
      </c>
      <c r="BA75" s="219" t="e">
        <f t="shared" ca="1" si="27"/>
        <v>#N/A</v>
      </c>
      <c r="BB75" s="219" t="e">
        <f t="shared" ca="1" si="28"/>
        <v>#N/A</v>
      </c>
      <c r="BC75" s="219" t="e">
        <f t="shared" ca="1" si="29"/>
        <v>#N/A</v>
      </c>
      <c r="BD75" s="219"/>
      <c r="BE75" s="219"/>
      <c r="BF75" s="219"/>
      <c r="BG75" s="219"/>
      <c r="BH75" s="219"/>
      <c r="BI75" s="219"/>
      <c r="BJ75" s="219"/>
      <c r="BK75" s="219"/>
      <c r="BL75" s="219"/>
      <c r="BM75" s="219"/>
      <c r="BN75" s="219"/>
      <c r="BO75" s="219"/>
    </row>
    <row r="76" spans="1:67" ht="48.6" customHeight="1">
      <c r="A76" s="574"/>
      <c r="B76" s="574"/>
      <c r="C76" s="68" t="s">
        <v>55</v>
      </c>
      <c r="D76" s="571" t="s">
        <v>56</v>
      </c>
      <c r="E76" s="571"/>
      <c r="F76" s="571"/>
      <c r="G76" s="571"/>
      <c r="H76" s="571"/>
      <c r="I76" s="571"/>
      <c r="J76" s="571"/>
      <c r="K76" s="572"/>
      <c r="L76" s="32">
        <f t="shared" ca="1" si="22"/>
        <v>0</v>
      </c>
      <c r="M76" s="130" t="e">
        <f t="shared" ca="1" si="23"/>
        <v>#N/A</v>
      </c>
      <c r="N76" s="103" t="e">
        <f t="shared" ca="1" si="24"/>
        <v>#DIV/0!</v>
      </c>
      <c r="O76" s="80"/>
      <c r="P76" s="80"/>
      <c r="Q76" s="80"/>
      <c r="R76" s="80"/>
      <c r="S76" s="80"/>
      <c r="AD76" s="219"/>
      <c r="AE76" s="219" t="s">
        <v>55</v>
      </c>
      <c r="AF76" s="219" t="s">
        <v>46</v>
      </c>
      <c r="AG76" s="221" t="e">
        <f t="shared" ca="1" si="25"/>
        <v>#N/A</v>
      </c>
      <c r="AH76" s="221" t="e">
        <f t="shared" ca="1" si="26"/>
        <v>#DIV/0!</v>
      </c>
      <c r="AI76" s="219" t="s">
        <v>361</v>
      </c>
      <c r="AJ76" s="219">
        <f ca="1">VLOOKUP(AI76,'SYNTHESE DES DOSSIERS'!$AL$7:$AM$279,2,FALSE)</f>
        <v>0</v>
      </c>
      <c r="AK76" s="219" t="s">
        <v>320</v>
      </c>
      <c r="AL76" s="219">
        <f ca="1">VLOOKUP(AK76,'SYNTHESE DES DOSSIERS'!$AL$7:$AQ$279,3,"FAUX")</f>
        <v>0</v>
      </c>
      <c r="AM76" s="219" t="s">
        <v>484</v>
      </c>
      <c r="AN76" s="219">
        <f ca="1">VLOOKUP(AM76,'SYNTHESE DES DOSSIERS'!$AL$7:$AP$279,5,"FAUX")</f>
        <v>0</v>
      </c>
      <c r="AO76" s="219" t="s">
        <v>445</v>
      </c>
      <c r="AP76" s="219">
        <f ca="1">VLOOKUP(AO76,'SYNTHESE DES DOSSIERS'!$AL$7:$AQ$279,6,"FAUX")</f>
        <v>0</v>
      </c>
      <c r="AQ76" s="219"/>
      <c r="AR76" s="219"/>
      <c r="AS76" s="219" t="e">
        <f t="shared" ca="1" si="17"/>
        <v>#N/A</v>
      </c>
      <c r="AT76" s="219" t="e">
        <f ca="1">AS76+COUNTIF(AS76:$AS$104,AS76)-1</f>
        <v>#N/A</v>
      </c>
      <c r="AU76" s="222" t="e">
        <f t="shared" ca="1" si="18"/>
        <v>#N/A</v>
      </c>
      <c r="AV76" s="219"/>
      <c r="AW76" s="219"/>
      <c r="AX76" s="219"/>
      <c r="AY76" s="219"/>
      <c r="AZ76" s="219"/>
      <c r="BA76" s="219"/>
      <c r="BB76" s="219"/>
      <c r="BC76" s="219"/>
      <c r="BD76" s="219"/>
      <c r="BE76" s="219"/>
      <c r="BF76" s="219"/>
      <c r="BG76" s="219"/>
      <c r="BH76" s="219"/>
      <c r="BI76" s="219"/>
      <c r="BJ76" s="219"/>
      <c r="BK76" s="219"/>
      <c r="BL76" s="219"/>
      <c r="BM76" s="219"/>
      <c r="BN76" s="219"/>
      <c r="BO76" s="219"/>
    </row>
    <row r="77" spans="1:67" ht="37.15" customHeight="1">
      <c r="A77" s="574"/>
      <c r="B77" s="574"/>
      <c r="C77" s="68" t="s">
        <v>57</v>
      </c>
      <c r="D77" s="569" t="s">
        <v>58</v>
      </c>
      <c r="E77" s="569"/>
      <c r="F77" s="569"/>
      <c r="G77" s="569"/>
      <c r="H77" s="569"/>
      <c r="I77" s="569"/>
      <c r="J77" s="569"/>
      <c r="K77" s="570"/>
      <c r="L77" s="32">
        <f t="shared" ca="1" si="22"/>
        <v>0</v>
      </c>
      <c r="M77" s="130" t="e">
        <f t="shared" ca="1" si="23"/>
        <v>#N/A</v>
      </c>
      <c r="N77" s="103" t="e">
        <f t="shared" ca="1" si="24"/>
        <v>#DIV/0!</v>
      </c>
      <c r="O77" s="80"/>
      <c r="P77" s="80"/>
      <c r="Q77" s="80"/>
      <c r="R77" s="80"/>
      <c r="S77" s="80"/>
      <c r="AD77" s="219"/>
      <c r="AE77" s="219" t="s">
        <v>57</v>
      </c>
      <c r="AF77" s="219" t="s">
        <v>46</v>
      </c>
      <c r="AG77" s="221" t="e">
        <f t="shared" ca="1" si="25"/>
        <v>#N/A</v>
      </c>
      <c r="AH77" s="221" t="e">
        <f t="shared" ca="1" si="26"/>
        <v>#DIV/0!</v>
      </c>
      <c r="AI77" s="219" t="s">
        <v>362</v>
      </c>
      <c r="AJ77" s="219">
        <f ca="1">VLOOKUP(AI77,'SYNTHESE DES DOSSIERS'!$AL$7:$AM$279,2,FALSE)</f>
        <v>0</v>
      </c>
      <c r="AK77" s="219" t="s">
        <v>321</v>
      </c>
      <c r="AL77" s="219">
        <f ca="1">VLOOKUP(AK77,'SYNTHESE DES DOSSIERS'!$AL$7:$AQ$279,3,"FAUX")</f>
        <v>0</v>
      </c>
      <c r="AM77" s="219" t="s">
        <v>485</v>
      </c>
      <c r="AN77" s="219">
        <f ca="1">VLOOKUP(AM77,'SYNTHESE DES DOSSIERS'!$AL$7:$AP$279,5,"FAUX")</f>
        <v>0</v>
      </c>
      <c r="AO77" s="219" t="s">
        <v>446</v>
      </c>
      <c r="AP77" s="219">
        <f ca="1">VLOOKUP(AO77,'SYNTHESE DES DOSSIERS'!$AL$7:$AQ$279,6,"FAUX")</f>
        <v>0</v>
      </c>
      <c r="AQ77" s="219"/>
      <c r="AR77" s="219"/>
      <c r="AS77" s="219" t="e">
        <f t="shared" ca="1" si="17"/>
        <v>#N/A</v>
      </c>
      <c r="AT77" s="219" t="e">
        <f ca="1">AS77+COUNTIF(AS77:$AS$104,AS77)-1</f>
        <v>#N/A</v>
      </c>
      <c r="AU77" s="222" t="e">
        <f t="shared" ca="1" si="18"/>
        <v>#N/A</v>
      </c>
      <c r="AV77" s="219"/>
      <c r="AW77" s="219"/>
      <c r="AX77" s="219"/>
      <c r="AY77" s="219"/>
      <c r="AZ77" s="219"/>
      <c r="BA77" s="219"/>
      <c r="BB77" s="219"/>
      <c r="BC77" s="219"/>
      <c r="BD77" s="219"/>
      <c r="BE77" s="219"/>
      <c r="BF77" s="219"/>
      <c r="BG77" s="219"/>
      <c r="BH77" s="219"/>
      <c r="BI77" s="219"/>
      <c r="BJ77" s="219"/>
      <c r="BK77" s="219"/>
      <c r="BL77" s="219"/>
      <c r="BM77" s="219"/>
      <c r="BN77" s="219"/>
      <c r="BO77" s="219"/>
    </row>
    <row r="78" spans="1:67" ht="70.900000000000006" customHeight="1">
      <c r="A78" s="574" t="s">
        <v>59</v>
      </c>
      <c r="B78" s="574"/>
      <c r="C78" s="68" t="s">
        <v>60</v>
      </c>
      <c r="D78" s="594" t="s">
        <v>61</v>
      </c>
      <c r="E78" s="594"/>
      <c r="F78" s="594"/>
      <c r="G78" s="594"/>
      <c r="H78" s="594"/>
      <c r="I78" s="594"/>
      <c r="J78" s="594"/>
      <c r="K78" s="595"/>
      <c r="L78" s="32">
        <f t="shared" ca="1" si="22"/>
        <v>0</v>
      </c>
      <c r="M78" s="130" t="e">
        <f t="shared" ca="1" si="23"/>
        <v>#N/A</v>
      </c>
      <c r="N78" s="103" t="e">
        <f t="shared" ca="1" si="24"/>
        <v>#DIV/0!</v>
      </c>
      <c r="O78" s="80"/>
      <c r="P78" s="80"/>
      <c r="Q78" s="80"/>
      <c r="R78" s="80"/>
      <c r="S78" s="80"/>
      <c r="AD78" s="219"/>
      <c r="AE78" s="219" t="s">
        <v>60</v>
      </c>
      <c r="AF78" s="219" t="s">
        <v>59</v>
      </c>
      <c r="AG78" s="221" t="e">
        <f t="shared" ca="1" si="25"/>
        <v>#N/A</v>
      </c>
      <c r="AH78" s="221" t="e">
        <f t="shared" ca="1" si="26"/>
        <v>#DIV/0!</v>
      </c>
      <c r="AI78" s="219" t="s">
        <v>363</v>
      </c>
      <c r="AJ78" s="219">
        <f ca="1">VLOOKUP(AI78,'SYNTHESE DES DOSSIERS'!$AL$7:$AM$279,2,FALSE)</f>
        <v>0</v>
      </c>
      <c r="AK78" s="219" t="s">
        <v>322</v>
      </c>
      <c r="AL78" s="219">
        <f ca="1">VLOOKUP(AK78,'SYNTHESE DES DOSSIERS'!$AL$7:$AQ$279,3,"FAUX")</f>
        <v>0</v>
      </c>
      <c r="AM78" s="219" t="s">
        <v>486</v>
      </c>
      <c r="AN78" s="219">
        <f ca="1">VLOOKUP(AM78,'SYNTHESE DES DOSSIERS'!$AL$7:$AP$279,5,"FAUX")</f>
        <v>0</v>
      </c>
      <c r="AO78" s="219" t="s">
        <v>447</v>
      </c>
      <c r="AP78" s="219">
        <f ca="1">VLOOKUP(AO78,'SYNTHESE DES DOSSIERS'!$AL$7:$AQ$279,6,"FAUX")</f>
        <v>0</v>
      </c>
      <c r="AQ78" s="219"/>
      <c r="AR78" s="219"/>
      <c r="AS78" s="219" t="e">
        <f t="shared" ca="1" si="17"/>
        <v>#N/A</v>
      </c>
      <c r="AT78" s="219" t="e">
        <f ca="1">AS78+COUNTIF(AS78:$AS$104,AS78)-1</f>
        <v>#N/A</v>
      </c>
      <c r="AU78" s="222" t="e">
        <f t="shared" ca="1" si="18"/>
        <v>#N/A</v>
      </c>
      <c r="AV78" s="219"/>
      <c r="AW78" s="219"/>
      <c r="AX78" s="219"/>
      <c r="AY78" s="219"/>
      <c r="AZ78" s="219"/>
      <c r="BA78" s="219"/>
      <c r="BB78" s="219"/>
      <c r="BC78" s="219"/>
      <c r="BD78" s="219"/>
      <c r="BE78" s="219"/>
      <c r="BF78" s="219"/>
      <c r="BG78" s="219"/>
      <c r="BH78" s="219"/>
      <c r="BI78" s="219"/>
      <c r="BJ78" s="219"/>
      <c r="BK78" s="219"/>
      <c r="BL78" s="219"/>
      <c r="BM78" s="219"/>
      <c r="BN78" s="219"/>
      <c r="BO78" s="219"/>
    </row>
    <row r="79" spans="1:67" ht="40.15" customHeight="1">
      <c r="A79" s="574"/>
      <c r="B79" s="574"/>
      <c r="C79" s="68" t="s">
        <v>62</v>
      </c>
      <c r="D79" s="569" t="s">
        <v>63</v>
      </c>
      <c r="E79" s="569"/>
      <c r="F79" s="569"/>
      <c r="G79" s="569"/>
      <c r="H79" s="569"/>
      <c r="I79" s="569"/>
      <c r="J79" s="569"/>
      <c r="K79" s="570"/>
      <c r="L79" s="32">
        <f t="shared" ca="1" si="22"/>
        <v>0</v>
      </c>
      <c r="M79" s="130" t="e">
        <f t="shared" ca="1" si="23"/>
        <v>#N/A</v>
      </c>
      <c r="N79" s="103" t="e">
        <f t="shared" ca="1" si="24"/>
        <v>#DIV/0!</v>
      </c>
      <c r="O79" s="80"/>
      <c r="P79" s="80"/>
      <c r="Q79" s="80"/>
      <c r="R79" s="80"/>
      <c r="S79" s="80"/>
      <c r="AD79" s="219"/>
      <c r="AE79" s="219" t="s">
        <v>62</v>
      </c>
      <c r="AF79" s="219" t="s">
        <v>59</v>
      </c>
      <c r="AG79" s="221" t="e">
        <f t="shared" ca="1" si="25"/>
        <v>#N/A</v>
      </c>
      <c r="AH79" s="221" t="e">
        <f t="shared" ca="1" si="26"/>
        <v>#DIV/0!</v>
      </c>
      <c r="AI79" s="219" t="s">
        <v>364</v>
      </c>
      <c r="AJ79" s="219">
        <f ca="1">VLOOKUP(AI79,'SYNTHESE DES DOSSIERS'!$AL$7:$AM$279,2,FALSE)</f>
        <v>0</v>
      </c>
      <c r="AK79" s="219" t="s">
        <v>323</v>
      </c>
      <c r="AL79" s="219">
        <f ca="1">VLOOKUP(AK79,'SYNTHESE DES DOSSIERS'!$AL$7:$AQ$279,3,"FAUX")</f>
        <v>0</v>
      </c>
      <c r="AM79" s="219" t="s">
        <v>487</v>
      </c>
      <c r="AN79" s="219">
        <f ca="1">VLOOKUP(AM79,'SYNTHESE DES DOSSIERS'!$AL$7:$AP$279,5,"FAUX")</f>
        <v>0</v>
      </c>
      <c r="AO79" s="219" t="s">
        <v>448</v>
      </c>
      <c r="AP79" s="219">
        <f ca="1">VLOOKUP(AO79,'SYNTHESE DES DOSSIERS'!$AL$7:$AQ$279,6,"FAUX")</f>
        <v>0</v>
      </c>
      <c r="AQ79" s="219"/>
      <c r="AR79" s="219"/>
      <c r="AS79" s="219" t="e">
        <f t="shared" ca="1" si="17"/>
        <v>#N/A</v>
      </c>
      <c r="AT79" s="219" t="e">
        <f ca="1">AS79+COUNTIF(AS79:$AS$104,AS79)-1</f>
        <v>#N/A</v>
      </c>
      <c r="AU79" s="222" t="e">
        <f t="shared" ca="1" si="18"/>
        <v>#N/A</v>
      </c>
      <c r="AV79" s="219"/>
      <c r="AW79" s="219"/>
      <c r="AX79" s="219"/>
      <c r="AY79" s="219"/>
      <c r="AZ79" s="219"/>
      <c r="BA79" s="219"/>
      <c r="BB79" s="219"/>
      <c r="BC79" s="219"/>
      <c r="BD79" s="219"/>
      <c r="BE79" s="219"/>
      <c r="BF79" s="219"/>
      <c r="BG79" s="219"/>
      <c r="BH79" s="219"/>
      <c r="BI79" s="219"/>
      <c r="BJ79" s="219"/>
      <c r="BK79" s="219"/>
      <c r="BL79" s="219"/>
      <c r="BM79" s="219"/>
      <c r="BN79" s="219"/>
      <c r="BO79" s="219"/>
    </row>
    <row r="80" spans="1:67" ht="38.65" customHeight="1">
      <c r="A80" s="574"/>
      <c r="B80" s="574"/>
      <c r="C80" s="68" t="s">
        <v>64</v>
      </c>
      <c r="D80" s="569" t="s">
        <v>65</v>
      </c>
      <c r="E80" s="569"/>
      <c r="F80" s="569"/>
      <c r="G80" s="569"/>
      <c r="H80" s="569"/>
      <c r="I80" s="569"/>
      <c r="J80" s="569"/>
      <c r="K80" s="570"/>
      <c r="L80" s="32">
        <f t="shared" ca="1" si="22"/>
        <v>0</v>
      </c>
      <c r="M80" s="130" t="e">
        <f t="shared" ca="1" si="23"/>
        <v>#N/A</v>
      </c>
      <c r="N80" s="103" t="e">
        <f t="shared" ca="1" si="24"/>
        <v>#DIV/0!</v>
      </c>
      <c r="O80" s="80"/>
      <c r="P80" s="80"/>
      <c r="Q80" s="80"/>
      <c r="R80" s="80"/>
      <c r="S80" s="80"/>
      <c r="AD80" s="219"/>
      <c r="AE80" s="219" t="s">
        <v>64</v>
      </c>
      <c r="AF80" s="219" t="s">
        <v>59</v>
      </c>
      <c r="AG80" s="221" t="e">
        <f t="shared" ca="1" si="25"/>
        <v>#N/A</v>
      </c>
      <c r="AH80" s="221" t="e">
        <f t="shared" ca="1" si="26"/>
        <v>#DIV/0!</v>
      </c>
      <c r="AI80" s="219" t="s">
        <v>365</v>
      </c>
      <c r="AJ80" s="219">
        <f ca="1">VLOOKUP(AI80,'SYNTHESE DES DOSSIERS'!$AL$7:$AM$279,2,FALSE)</f>
        <v>0</v>
      </c>
      <c r="AK80" s="219" t="s">
        <v>324</v>
      </c>
      <c r="AL80" s="219">
        <f ca="1">VLOOKUP(AK80,'SYNTHESE DES DOSSIERS'!$AL$7:$AQ$279,3,"FAUX")</f>
        <v>0</v>
      </c>
      <c r="AM80" s="219" t="s">
        <v>488</v>
      </c>
      <c r="AN80" s="219">
        <f ca="1">VLOOKUP(AM80,'SYNTHESE DES DOSSIERS'!$AL$7:$AP$279,5,"FAUX")</f>
        <v>0</v>
      </c>
      <c r="AO80" s="219" t="s">
        <v>449</v>
      </c>
      <c r="AP80" s="219">
        <f ca="1">VLOOKUP(AO80,'SYNTHESE DES DOSSIERS'!$AL$7:$AQ$279,6,"FAUX")</f>
        <v>0</v>
      </c>
      <c r="AQ80" s="219"/>
      <c r="AR80" s="219"/>
      <c r="AS80" s="219" t="e">
        <f t="shared" ca="1" si="17"/>
        <v>#N/A</v>
      </c>
      <c r="AT80" s="219" t="e">
        <f ca="1">AS80+COUNTIF(AS80:$AS$104,AS80)-1</f>
        <v>#N/A</v>
      </c>
      <c r="AU80" s="222" t="e">
        <f t="shared" ca="1" si="18"/>
        <v>#N/A</v>
      </c>
      <c r="AV80" s="219"/>
      <c r="AW80" s="219"/>
      <c r="AX80" s="219"/>
      <c r="AY80" s="219"/>
      <c r="AZ80" s="219"/>
      <c r="BA80" s="219"/>
      <c r="BB80" s="219"/>
      <c r="BC80" s="219"/>
      <c r="BD80" s="219"/>
      <c r="BE80" s="219"/>
      <c r="BF80" s="219"/>
      <c r="BG80" s="219"/>
      <c r="BH80" s="219"/>
      <c r="BI80" s="219"/>
      <c r="BJ80" s="219"/>
      <c r="BK80" s="219"/>
      <c r="BL80" s="219"/>
      <c r="BM80" s="219"/>
      <c r="BN80" s="219"/>
      <c r="BO80" s="219"/>
    </row>
    <row r="81" spans="1:67" ht="38.65" customHeight="1">
      <c r="A81" s="574"/>
      <c r="B81" s="574"/>
      <c r="C81" s="68" t="s">
        <v>66</v>
      </c>
      <c r="D81" s="569" t="s">
        <v>67</v>
      </c>
      <c r="E81" s="569"/>
      <c r="F81" s="569"/>
      <c r="G81" s="569"/>
      <c r="H81" s="569"/>
      <c r="I81" s="569"/>
      <c r="J81" s="569"/>
      <c r="K81" s="570"/>
      <c r="L81" s="32">
        <f t="shared" ca="1" si="22"/>
        <v>0</v>
      </c>
      <c r="M81" s="130" t="e">
        <f t="shared" ca="1" si="23"/>
        <v>#N/A</v>
      </c>
      <c r="N81" s="103" t="e">
        <f t="shared" ca="1" si="24"/>
        <v>#DIV/0!</v>
      </c>
      <c r="O81" s="80"/>
      <c r="P81" s="80"/>
      <c r="Q81" s="80"/>
      <c r="R81" s="80"/>
      <c r="S81" s="80"/>
      <c r="AD81" s="219"/>
      <c r="AE81" s="219" t="s">
        <v>66</v>
      </c>
      <c r="AF81" s="219" t="s">
        <v>59</v>
      </c>
      <c r="AG81" s="221" t="e">
        <f t="shared" ca="1" si="25"/>
        <v>#N/A</v>
      </c>
      <c r="AH81" s="221" t="e">
        <f t="shared" ca="1" si="26"/>
        <v>#DIV/0!</v>
      </c>
      <c r="AI81" s="219" t="s">
        <v>366</v>
      </c>
      <c r="AJ81" s="219">
        <f ca="1">VLOOKUP(AI81,'SYNTHESE DES DOSSIERS'!$AL$7:$AM$279,2,FALSE)</f>
        <v>0</v>
      </c>
      <c r="AK81" s="219" t="s">
        <v>325</v>
      </c>
      <c r="AL81" s="219">
        <f ca="1">VLOOKUP(AK81,'SYNTHESE DES DOSSIERS'!$AL$7:$AQ$279,3,"FAUX")</f>
        <v>0</v>
      </c>
      <c r="AM81" s="219" t="s">
        <v>489</v>
      </c>
      <c r="AN81" s="219">
        <f ca="1">VLOOKUP(AM81,'SYNTHESE DES DOSSIERS'!$AL$7:$AP$279,5,"FAUX")</f>
        <v>0</v>
      </c>
      <c r="AO81" s="219" t="s">
        <v>450</v>
      </c>
      <c r="AP81" s="219">
        <f ca="1">VLOOKUP(AO81,'SYNTHESE DES DOSSIERS'!$AL$7:$AQ$279,6,"FAUX")</f>
        <v>0</v>
      </c>
      <c r="AQ81" s="219"/>
      <c r="AR81" s="219"/>
      <c r="AS81" s="219" t="e">
        <f t="shared" ca="1" si="17"/>
        <v>#N/A</v>
      </c>
      <c r="AT81" s="219" t="e">
        <f ca="1">AS81+COUNTIF(AS81:$AS$104,AS81)-1</f>
        <v>#N/A</v>
      </c>
      <c r="AU81" s="222" t="e">
        <f t="shared" ca="1" si="18"/>
        <v>#N/A</v>
      </c>
      <c r="AV81" s="219"/>
      <c r="AW81" s="219"/>
      <c r="AX81" s="219"/>
      <c r="AY81" s="219"/>
      <c r="AZ81" s="219"/>
      <c r="BA81" s="219"/>
      <c r="BB81" s="219"/>
      <c r="BC81" s="219"/>
      <c r="BD81" s="219"/>
      <c r="BE81" s="219"/>
      <c r="BF81" s="219"/>
      <c r="BG81" s="219"/>
      <c r="BH81" s="219"/>
      <c r="BI81" s="219"/>
      <c r="BJ81" s="219"/>
      <c r="BK81" s="219"/>
      <c r="BL81" s="219"/>
      <c r="BM81" s="219"/>
      <c r="BN81" s="219"/>
      <c r="BO81" s="219"/>
    </row>
    <row r="82" spans="1:67" ht="22.15" customHeight="1">
      <c r="A82" s="574"/>
      <c r="B82" s="574"/>
      <c r="C82" s="68" t="s">
        <v>68</v>
      </c>
      <c r="D82" s="569" t="s">
        <v>69</v>
      </c>
      <c r="E82" s="569"/>
      <c r="F82" s="569"/>
      <c r="G82" s="569"/>
      <c r="H82" s="569"/>
      <c r="I82" s="569"/>
      <c r="J82" s="569"/>
      <c r="K82" s="570"/>
      <c r="L82" s="32">
        <f t="shared" ca="1" si="22"/>
        <v>0</v>
      </c>
      <c r="M82" s="130" t="e">
        <f t="shared" ca="1" si="23"/>
        <v>#N/A</v>
      </c>
      <c r="N82" s="103" t="e">
        <f t="shared" ca="1" si="24"/>
        <v>#DIV/0!</v>
      </c>
      <c r="O82" s="80"/>
      <c r="P82" s="80"/>
      <c r="Q82" s="80"/>
      <c r="R82" s="80"/>
      <c r="S82" s="80"/>
      <c r="AD82" s="219"/>
      <c r="AE82" s="219" t="s">
        <v>68</v>
      </c>
      <c r="AF82" s="219" t="s">
        <v>59</v>
      </c>
      <c r="AG82" s="221" t="e">
        <f t="shared" ca="1" si="25"/>
        <v>#N/A</v>
      </c>
      <c r="AH82" s="221" t="e">
        <f t="shared" ca="1" si="26"/>
        <v>#DIV/0!</v>
      </c>
      <c r="AI82" s="219" t="s">
        <v>367</v>
      </c>
      <c r="AJ82" s="219">
        <f ca="1">VLOOKUP(AI82,'SYNTHESE DES DOSSIERS'!$AL$7:$AM$279,2,FALSE)</f>
        <v>0</v>
      </c>
      <c r="AK82" s="219" t="s">
        <v>326</v>
      </c>
      <c r="AL82" s="219">
        <f ca="1">VLOOKUP(AK82,'SYNTHESE DES DOSSIERS'!$AL$7:$AQ$279,3,"FAUX")</f>
        <v>0</v>
      </c>
      <c r="AM82" s="219" t="s">
        <v>490</v>
      </c>
      <c r="AN82" s="219">
        <f ca="1">VLOOKUP(AM82,'SYNTHESE DES DOSSIERS'!$AL$7:$AP$279,5,"FAUX")</f>
        <v>0</v>
      </c>
      <c r="AO82" s="219" t="s">
        <v>451</v>
      </c>
      <c r="AP82" s="219">
        <f ca="1">VLOOKUP(AO82,'SYNTHESE DES DOSSIERS'!$AL$7:$AQ$279,6,"FAUX")</f>
        <v>0</v>
      </c>
      <c r="AQ82" s="219"/>
      <c r="AR82" s="219"/>
      <c r="AS82" s="219" t="e">
        <f t="shared" ca="1" si="17"/>
        <v>#N/A</v>
      </c>
      <c r="AT82" s="219" t="e">
        <f ca="1">AS82+COUNTIF(AS82:$AS$104,AS82)-1</f>
        <v>#N/A</v>
      </c>
      <c r="AU82" s="222" t="e">
        <f t="shared" ca="1" si="18"/>
        <v>#N/A</v>
      </c>
      <c r="AV82" s="219"/>
      <c r="AW82" s="219"/>
      <c r="AX82" s="219"/>
      <c r="AY82" s="219"/>
      <c r="AZ82" s="219"/>
      <c r="BA82" s="219"/>
      <c r="BB82" s="219"/>
      <c r="BC82" s="219"/>
      <c r="BD82" s="219"/>
      <c r="BE82" s="219"/>
      <c r="BF82" s="219"/>
      <c r="BG82" s="219"/>
      <c r="BH82" s="219"/>
      <c r="BI82" s="219"/>
      <c r="BJ82" s="219"/>
      <c r="BK82" s="219"/>
      <c r="BL82" s="219"/>
      <c r="BM82" s="219"/>
      <c r="BN82" s="219"/>
      <c r="BO82" s="219"/>
    </row>
    <row r="83" spans="1:67" ht="55.15" customHeight="1">
      <c r="A83" s="574"/>
      <c r="B83" s="574"/>
      <c r="C83" s="68" t="s">
        <v>70</v>
      </c>
      <c r="D83" s="569" t="s">
        <v>71</v>
      </c>
      <c r="E83" s="569"/>
      <c r="F83" s="569"/>
      <c r="G83" s="569"/>
      <c r="H83" s="569"/>
      <c r="I83" s="569"/>
      <c r="J83" s="569"/>
      <c r="K83" s="570"/>
      <c r="L83" s="32">
        <f t="shared" ca="1" si="22"/>
        <v>0</v>
      </c>
      <c r="M83" s="130" t="e">
        <f t="shared" ca="1" si="23"/>
        <v>#N/A</v>
      </c>
      <c r="N83" s="103" t="e">
        <f t="shared" ca="1" si="24"/>
        <v>#DIV/0!</v>
      </c>
      <c r="O83" s="80"/>
      <c r="P83" s="80"/>
      <c r="Q83" s="80"/>
      <c r="R83" s="80"/>
      <c r="S83" s="80"/>
      <c r="AD83" s="219"/>
      <c r="AE83" s="219" t="s">
        <v>70</v>
      </c>
      <c r="AF83" s="219" t="s">
        <v>59</v>
      </c>
      <c r="AG83" s="221" t="e">
        <f t="shared" ca="1" si="25"/>
        <v>#N/A</v>
      </c>
      <c r="AH83" s="221" t="e">
        <f t="shared" ca="1" si="26"/>
        <v>#DIV/0!</v>
      </c>
      <c r="AI83" s="219" t="s">
        <v>368</v>
      </c>
      <c r="AJ83" s="219">
        <f ca="1">VLOOKUP(AI83,'SYNTHESE DES DOSSIERS'!$AL$7:$AM$279,2,FALSE)</f>
        <v>0</v>
      </c>
      <c r="AK83" s="219" t="s">
        <v>327</v>
      </c>
      <c r="AL83" s="219">
        <f ca="1">VLOOKUP(AK83,'SYNTHESE DES DOSSIERS'!$AL$7:$AQ$279,3,"FAUX")</f>
        <v>0</v>
      </c>
      <c r="AM83" s="219" t="s">
        <v>491</v>
      </c>
      <c r="AN83" s="219">
        <f ca="1">VLOOKUP(AM83,'SYNTHESE DES DOSSIERS'!$AL$7:$AP$279,5,"FAUX")</f>
        <v>0</v>
      </c>
      <c r="AO83" s="219" t="s">
        <v>452</v>
      </c>
      <c r="AP83" s="219">
        <f ca="1">VLOOKUP(AO83,'SYNTHESE DES DOSSIERS'!$AL$7:$AQ$279,6,"FAUX")</f>
        <v>0</v>
      </c>
      <c r="AQ83" s="219"/>
      <c r="AR83" s="219"/>
      <c r="AS83" s="219" t="e">
        <f t="shared" ca="1" si="17"/>
        <v>#N/A</v>
      </c>
      <c r="AT83" s="219" t="e">
        <f ca="1">AS83+COUNTIF(AS83:$AS$104,AS83)-1</f>
        <v>#N/A</v>
      </c>
      <c r="AU83" s="222" t="e">
        <f t="shared" ca="1" si="18"/>
        <v>#N/A</v>
      </c>
      <c r="AV83" s="219"/>
      <c r="AW83" s="219"/>
      <c r="AX83" s="219"/>
      <c r="AY83" s="219"/>
      <c r="AZ83" s="219"/>
      <c r="BA83" s="219"/>
      <c r="BB83" s="219"/>
      <c r="BC83" s="219"/>
      <c r="BD83" s="219"/>
      <c r="BE83" s="219"/>
      <c r="BF83" s="219"/>
      <c r="BG83" s="219"/>
      <c r="BH83" s="219"/>
      <c r="BI83" s="219"/>
      <c r="BJ83" s="219"/>
      <c r="BK83" s="219"/>
      <c r="BL83" s="219"/>
      <c r="BM83" s="219"/>
      <c r="BN83" s="219"/>
      <c r="BO83" s="219"/>
    </row>
    <row r="84" spans="1:67" ht="25.9" customHeight="1">
      <c r="A84" s="574"/>
      <c r="B84" s="574"/>
      <c r="C84" s="68" t="s">
        <v>72</v>
      </c>
      <c r="D84" s="569" t="s">
        <v>656</v>
      </c>
      <c r="E84" s="569"/>
      <c r="F84" s="569"/>
      <c r="G84" s="569"/>
      <c r="H84" s="569"/>
      <c r="I84" s="569"/>
      <c r="J84" s="569"/>
      <c r="K84" s="570"/>
      <c r="L84" s="32" t="e">
        <f t="shared" si="22"/>
        <v>#N/A</v>
      </c>
      <c r="M84" s="130" t="e">
        <f t="shared" ca="1" si="23"/>
        <v>#N/A</v>
      </c>
      <c r="N84" s="103" t="e">
        <f t="shared" ca="1" si="24"/>
        <v>#N/A</v>
      </c>
      <c r="O84" s="80"/>
      <c r="P84" s="80"/>
      <c r="Q84" s="80"/>
      <c r="R84" s="80"/>
      <c r="S84" s="80"/>
      <c r="AD84" s="219"/>
      <c r="AE84" s="219" t="s">
        <v>72</v>
      </c>
      <c r="AF84" s="219" t="s">
        <v>59</v>
      </c>
      <c r="AG84" s="221" t="e">
        <f t="shared" ca="1" si="25"/>
        <v>#N/A</v>
      </c>
      <c r="AH84" s="221" t="e">
        <f t="shared" ca="1" si="26"/>
        <v>#N/A</v>
      </c>
      <c r="AI84" s="219" t="s">
        <v>369</v>
      </c>
      <c r="AJ84" s="219" t="e">
        <f>VLOOKUP(AI84,'SYNTHESE DES DOSSIERS'!$AL$7:$AM$279,2,FALSE)</f>
        <v>#N/A</v>
      </c>
      <c r="AK84" s="219" t="s">
        <v>328</v>
      </c>
      <c r="AL84" s="219" t="e">
        <f>VLOOKUP(AK84,'SYNTHESE DES DOSSIERS'!$AL$7:$AQ$279,3,"FAUX")</f>
        <v>#N/A</v>
      </c>
      <c r="AM84" s="219" t="s">
        <v>492</v>
      </c>
      <c r="AN84" s="219" t="e">
        <f>VLOOKUP(AM84,'SYNTHESE DES DOSSIERS'!$AL$7:$AP$279,5,"FAUX")</f>
        <v>#N/A</v>
      </c>
      <c r="AO84" s="219" t="s">
        <v>453</v>
      </c>
      <c r="AP84" s="219" t="e">
        <f>VLOOKUP(AO84,'SYNTHESE DES DOSSIERS'!$AL$7:$AQ$279,6,"FAUX")</f>
        <v>#N/A</v>
      </c>
      <c r="AQ84" s="219"/>
      <c r="AR84" s="219"/>
      <c r="AS84" s="219" t="e">
        <f t="shared" si="17"/>
        <v>#N/A</v>
      </c>
      <c r="AT84" s="219" t="e">
        <f ca="1">AS84+COUNTIF(AS84:$AS$104,AS84)-1</f>
        <v>#N/A</v>
      </c>
      <c r="AU84" s="222" t="e">
        <f t="shared" ca="1" si="18"/>
        <v>#N/A</v>
      </c>
      <c r="AV84" s="219"/>
      <c r="AW84" s="219"/>
      <c r="AX84" s="219"/>
      <c r="AY84" s="219"/>
      <c r="AZ84" s="219"/>
      <c r="BA84" s="219"/>
      <c r="BB84" s="219"/>
      <c r="BC84" s="219"/>
      <c r="BD84" s="219"/>
      <c r="BE84" s="219"/>
      <c r="BF84" s="219"/>
      <c r="BG84" s="219"/>
      <c r="BH84" s="219"/>
      <c r="BI84" s="219"/>
      <c r="BJ84" s="219"/>
      <c r="BK84" s="219"/>
      <c r="BL84" s="219"/>
      <c r="BM84" s="219"/>
      <c r="BN84" s="219"/>
      <c r="BO84" s="219"/>
    </row>
    <row r="85" spans="1:67" ht="15.6" customHeight="1">
      <c r="A85" s="574" t="s">
        <v>73</v>
      </c>
      <c r="B85" s="574"/>
      <c r="C85" s="68" t="s">
        <v>74</v>
      </c>
      <c r="D85" s="585" t="s">
        <v>75</v>
      </c>
      <c r="E85" s="585"/>
      <c r="F85" s="585"/>
      <c r="G85" s="585"/>
      <c r="H85" s="585"/>
      <c r="I85" s="585"/>
      <c r="J85" s="585"/>
      <c r="K85" s="585"/>
      <c r="L85" s="32">
        <f t="shared" ca="1" si="22"/>
        <v>0</v>
      </c>
      <c r="M85" s="130" t="e">
        <f t="shared" ca="1" si="23"/>
        <v>#N/A</v>
      </c>
      <c r="N85" s="103" t="e">
        <f t="shared" ca="1" si="24"/>
        <v>#DIV/0!</v>
      </c>
      <c r="O85" s="80"/>
      <c r="P85" s="80"/>
      <c r="Q85" s="80"/>
      <c r="R85" s="80"/>
      <c r="S85" s="80"/>
      <c r="AD85" s="219"/>
      <c r="AE85" s="219" t="s">
        <v>74</v>
      </c>
      <c r="AF85" s="219" t="s">
        <v>73</v>
      </c>
      <c r="AG85" s="221" t="e">
        <f t="shared" ca="1" si="25"/>
        <v>#N/A</v>
      </c>
      <c r="AH85" s="221" t="e">
        <f t="shared" ca="1" si="26"/>
        <v>#DIV/0!</v>
      </c>
      <c r="AI85" s="219" t="s">
        <v>370</v>
      </c>
      <c r="AJ85" s="219">
        <f ca="1">VLOOKUP(AI85,'SYNTHESE DES DOSSIERS'!$AL$7:$AM$279,2,FALSE)</f>
        <v>0</v>
      </c>
      <c r="AK85" s="219" t="s">
        <v>329</v>
      </c>
      <c r="AL85" s="219">
        <f ca="1">VLOOKUP(AK85,'SYNTHESE DES DOSSIERS'!$AL$7:$AQ$279,3,"FAUX")</f>
        <v>0</v>
      </c>
      <c r="AM85" s="219" t="s">
        <v>493</v>
      </c>
      <c r="AN85" s="219">
        <f ca="1">VLOOKUP(AM85,'SYNTHESE DES DOSSIERS'!$AL$7:$AP$279,5,"FAUX")</f>
        <v>0</v>
      </c>
      <c r="AO85" s="219" t="s">
        <v>454</v>
      </c>
      <c r="AP85" s="219">
        <f ca="1">VLOOKUP(AO85,'SYNTHESE DES DOSSIERS'!$AL$7:$AQ$279,6,"FAUX")</f>
        <v>0</v>
      </c>
      <c r="AQ85" s="219"/>
      <c r="AR85" s="219"/>
      <c r="AS85" s="219" t="e">
        <f t="shared" ca="1" si="17"/>
        <v>#N/A</v>
      </c>
      <c r="AT85" s="219" t="e">
        <f ca="1">AS85+COUNTIF(AS85:$AS$104,AS85)-1</f>
        <v>#N/A</v>
      </c>
      <c r="AU85" s="222" t="e">
        <f t="shared" ca="1" si="18"/>
        <v>#N/A</v>
      </c>
      <c r="AV85" s="219"/>
      <c r="AW85" s="219"/>
      <c r="AX85" s="219"/>
      <c r="AY85" s="219"/>
      <c r="AZ85" s="219"/>
      <c r="BA85" s="219"/>
      <c r="BB85" s="219"/>
      <c r="BC85" s="219"/>
      <c r="BD85" s="219"/>
      <c r="BE85" s="219"/>
      <c r="BF85" s="219"/>
      <c r="BG85" s="219"/>
      <c r="BH85" s="219"/>
      <c r="BI85" s="219"/>
      <c r="BJ85" s="219"/>
      <c r="BK85" s="219"/>
      <c r="BL85" s="219"/>
      <c r="BM85" s="219"/>
      <c r="BN85" s="219"/>
      <c r="BO85" s="219"/>
    </row>
    <row r="86" spans="1:67" ht="15.75">
      <c r="A86" s="574"/>
      <c r="B86" s="574"/>
      <c r="C86" s="68" t="s">
        <v>76</v>
      </c>
      <c r="D86" s="585" t="s">
        <v>77</v>
      </c>
      <c r="E86" s="585"/>
      <c r="F86" s="585"/>
      <c r="G86" s="585"/>
      <c r="H86" s="585"/>
      <c r="I86" s="585"/>
      <c r="J86" s="585"/>
      <c r="K86" s="585"/>
      <c r="L86" s="32">
        <f t="shared" ca="1" si="22"/>
        <v>0</v>
      </c>
      <c r="M86" s="130" t="e">
        <f t="shared" ca="1" si="23"/>
        <v>#N/A</v>
      </c>
      <c r="N86" s="103" t="e">
        <f t="shared" ca="1" si="24"/>
        <v>#DIV/0!</v>
      </c>
      <c r="O86" s="80"/>
      <c r="P86" s="80"/>
      <c r="Q86" s="80"/>
      <c r="R86" s="80"/>
      <c r="S86" s="80"/>
      <c r="AD86" s="219"/>
      <c r="AE86" s="219" t="s">
        <v>76</v>
      </c>
      <c r="AF86" s="219" t="s">
        <v>73</v>
      </c>
      <c r="AG86" s="221" t="e">
        <f t="shared" ca="1" si="25"/>
        <v>#N/A</v>
      </c>
      <c r="AH86" s="221" t="e">
        <f t="shared" ca="1" si="26"/>
        <v>#DIV/0!</v>
      </c>
      <c r="AI86" s="219" t="s">
        <v>371</v>
      </c>
      <c r="AJ86" s="219">
        <f ca="1">VLOOKUP(AI86,'SYNTHESE DES DOSSIERS'!$AL$7:$AM$279,2,FALSE)</f>
        <v>0</v>
      </c>
      <c r="AK86" s="219" t="s">
        <v>330</v>
      </c>
      <c r="AL86" s="219">
        <f ca="1">VLOOKUP(AK86,'SYNTHESE DES DOSSIERS'!$AL$7:$AQ$279,3,"FAUX")</f>
        <v>0</v>
      </c>
      <c r="AM86" s="219" t="s">
        <v>494</v>
      </c>
      <c r="AN86" s="219">
        <f ca="1">VLOOKUP(AM86,'SYNTHESE DES DOSSIERS'!$AL$7:$AP$279,5,"FAUX")</f>
        <v>0</v>
      </c>
      <c r="AO86" s="219" t="s">
        <v>455</v>
      </c>
      <c r="AP86" s="219">
        <f ca="1">VLOOKUP(AO86,'SYNTHESE DES DOSSIERS'!$AL$7:$AQ$279,6,"FAUX")</f>
        <v>0</v>
      </c>
      <c r="AQ86" s="219"/>
      <c r="AR86" s="219"/>
      <c r="AS86" s="219" t="e">
        <f t="shared" ca="1" si="17"/>
        <v>#N/A</v>
      </c>
      <c r="AT86" s="219" t="e">
        <f ca="1">AS86+COUNTIF(AS86:$AS$104,AS86)-1</f>
        <v>#N/A</v>
      </c>
      <c r="AU86" s="222" t="e">
        <f t="shared" ca="1" si="18"/>
        <v>#N/A</v>
      </c>
      <c r="AV86" s="219"/>
      <c r="AW86" s="219"/>
      <c r="AX86" s="219"/>
      <c r="AY86" s="219"/>
      <c r="AZ86" s="219"/>
      <c r="BA86" s="219"/>
      <c r="BB86" s="219"/>
      <c r="BC86" s="219"/>
      <c r="BD86" s="219"/>
      <c r="BE86" s="219"/>
      <c r="BF86" s="219"/>
      <c r="BG86" s="219"/>
      <c r="BH86" s="219"/>
      <c r="BI86" s="219"/>
      <c r="BJ86" s="219"/>
      <c r="BK86" s="219"/>
      <c r="BL86" s="219"/>
      <c r="BM86" s="219"/>
      <c r="BN86" s="219"/>
      <c r="BO86" s="219"/>
    </row>
    <row r="87" spans="1:67" ht="15.75">
      <c r="A87" s="574"/>
      <c r="B87" s="574"/>
      <c r="C87" s="68" t="s">
        <v>78</v>
      </c>
      <c r="D87" s="585" t="s">
        <v>79</v>
      </c>
      <c r="E87" s="585"/>
      <c r="F87" s="585"/>
      <c r="G87" s="585"/>
      <c r="H87" s="585"/>
      <c r="I87" s="585"/>
      <c r="J87" s="585"/>
      <c r="K87" s="585"/>
      <c r="L87" s="32">
        <f t="shared" ca="1" si="22"/>
        <v>0</v>
      </c>
      <c r="M87" s="130" t="e">
        <f t="shared" ca="1" si="23"/>
        <v>#N/A</v>
      </c>
      <c r="N87" s="103" t="e">
        <f t="shared" ca="1" si="24"/>
        <v>#DIV/0!</v>
      </c>
      <c r="O87" s="80"/>
      <c r="P87" s="80"/>
      <c r="Q87" s="80"/>
      <c r="R87" s="80"/>
      <c r="S87" s="80"/>
      <c r="AD87" s="219"/>
      <c r="AE87" s="219" t="s">
        <v>78</v>
      </c>
      <c r="AF87" s="219" t="s">
        <v>73</v>
      </c>
      <c r="AG87" s="221" t="e">
        <f t="shared" ca="1" si="25"/>
        <v>#N/A</v>
      </c>
      <c r="AH87" s="221" t="e">
        <f t="shared" ca="1" si="26"/>
        <v>#DIV/0!</v>
      </c>
      <c r="AI87" s="219" t="s">
        <v>372</v>
      </c>
      <c r="AJ87" s="219">
        <f ca="1">VLOOKUP(AI87,'SYNTHESE DES DOSSIERS'!$AL$7:$AM$279,2,FALSE)</f>
        <v>0</v>
      </c>
      <c r="AK87" s="219" t="s">
        <v>331</v>
      </c>
      <c r="AL87" s="219">
        <f ca="1">VLOOKUP(AK87,'SYNTHESE DES DOSSIERS'!$AL$7:$AQ$279,3,"FAUX")</f>
        <v>0</v>
      </c>
      <c r="AM87" s="219" t="s">
        <v>495</v>
      </c>
      <c r="AN87" s="219">
        <f ca="1">VLOOKUP(AM87,'SYNTHESE DES DOSSIERS'!$AL$7:$AP$279,5,"FAUX")</f>
        <v>0</v>
      </c>
      <c r="AO87" s="219" t="s">
        <v>456</v>
      </c>
      <c r="AP87" s="219">
        <f ca="1">VLOOKUP(AO87,'SYNTHESE DES DOSSIERS'!$AL$7:$AQ$279,6,"FAUX")</f>
        <v>0</v>
      </c>
      <c r="AQ87" s="219"/>
      <c r="AR87" s="219"/>
      <c r="AS87" s="219" t="e">
        <f t="shared" ca="1" si="17"/>
        <v>#N/A</v>
      </c>
      <c r="AT87" s="219" t="e">
        <f ca="1">AS87+COUNTIF(AS87:$AS$104,AS87)-1</f>
        <v>#N/A</v>
      </c>
      <c r="AU87" s="222" t="e">
        <f t="shared" ca="1" si="18"/>
        <v>#N/A</v>
      </c>
      <c r="AV87" s="219"/>
      <c r="AW87" s="219"/>
      <c r="AX87" s="219"/>
      <c r="AY87" s="219"/>
      <c r="AZ87" s="219"/>
      <c r="BA87" s="219"/>
      <c r="BB87" s="219"/>
      <c r="BC87" s="219"/>
      <c r="BD87" s="219"/>
      <c r="BE87" s="219"/>
      <c r="BF87" s="219"/>
      <c r="BG87" s="219"/>
      <c r="BH87" s="219"/>
      <c r="BI87" s="219"/>
      <c r="BJ87" s="219"/>
      <c r="BK87" s="219"/>
      <c r="BL87" s="219"/>
      <c r="BM87" s="219"/>
      <c r="BN87" s="219"/>
      <c r="BO87" s="219"/>
    </row>
    <row r="88" spans="1:67" ht="29.65" customHeight="1">
      <c r="A88" s="574" t="s">
        <v>80</v>
      </c>
      <c r="B88" s="574"/>
      <c r="C88" s="68" t="s">
        <v>81</v>
      </c>
      <c r="D88" s="577" t="s">
        <v>82</v>
      </c>
      <c r="E88" s="577"/>
      <c r="F88" s="577"/>
      <c r="G88" s="577"/>
      <c r="H88" s="577"/>
      <c r="I88" s="577"/>
      <c r="J88" s="577"/>
      <c r="K88" s="577"/>
      <c r="L88" s="32">
        <f t="shared" ca="1" si="22"/>
        <v>0</v>
      </c>
      <c r="M88" s="130" t="e">
        <f t="shared" ca="1" si="23"/>
        <v>#N/A</v>
      </c>
      <c r="N88" s="103" t="e">
        <f t="shared" ca="1" si="24"/>
        <v>#DIV/0!</v>
      </c>
      <c r="O88" s="80"/>
      <c r="P88" s="80"/>
      <c r="Q88" s="80"/>
      <c r="R88" s="80"/>
      <c r="S88" s="80"/>
      <c r="AD88" s="219"/>
      <c r="AE88" s="219" t="s">
        <v>81</v>
      </c>
      <c r="AF88" s="219" t="s">
        <v>80</v>
      </c>
      <c r="AG88" s="221" t="e">
        <f t="shared" ca="1" si="25"/>
        <v>#N/A</v>
      </c>
      <c r="AH88" s="221" t="e">
        <f t="shared" ca="1" si="26"/>
        <v>#DIV/0!</v>
      </c>
      <c r="AI88" s="219" t="s">
        <v>373</v>
      </c>
      <c r="AJ88" s="219">
        <f ca="1">VLOOKUP(AI88,'SYNTHESE DES DOSSIERS'!$AL$7:$AM$279,2,FALSE)</f>
        <v>0</v>
      </c>
      <c r="AK88" s="219" t="s">
        <v>332</v>
      </c>
      <c r="AL88" s="219">
        <f ca="1">VLOOKUP(AK88,'SYNTHESE DES DOSSIERS'!$AL$7:$AQ$279,3,"FAUX")</f>
        <v>0</v>
      </c>
      <c r="AM88" s="219" t="s">
        <v>496</v>
      </c>
      <c r="AN88" s="219">
        <f ca="1">VLOOKUP(AM88,'SYNTHESE DES DOSSIERS'!$AL$7:$AP$279,5,"FAUX")</f>
        <v>0</v>
      </c>
      <c r="AO88" s="219" t="s">
        <v>457</v>
      </c>
      <c r="AP88" s="219">
        <f ca="1">VLOOKUP(AO88,'SYNTHESE DES DOSSIERS'!$AL$7:$AQ$279,6,"FAUX")</f>
        <v>0</v>
      </c>
      <c r="AQ88" s="219"/>
      <c r="AR88" s="219"/>
      <c r="AS88" s="219" t="e">
        <f t="shared" ca="1" si="17"/>
        <v>#N/A</v>
      </c>
      <c r="AT88" s="219" t="e">
        <f ca="1">AS88+COUNTIF(AS88:$AS$104,AS88)-1</f>
        <v>#N/A</v>
      </c>
      <c r="AU88" s="222" t="e">
        <f t="shared" ca="1" si="18"/>
        <v>#N/A</v>
      </c>
      <c r="AV88" s="219"/>
      <c r="AW88" s="219"/>
      <c r="AX88" s="219"/>
      <c r="AY88" s="219"/>
      <c r="AZ88" s="219"/>
      <c r="BA88" s="219"/>
      <c r="BB88" s="219"/>
      <c r="BC88" s="219"/>
      <c r="BD88" s="219"/>
      <c r="BE88" s="219"/>
      <c r="BF88" s="219"/>
      <c r="BG88" s="219"/>
      <c r="BH88" s="219"/>
      <c r="BI88" s="219"/>
      <c r="BJ88" s="219"/>
      <c r="BK88" s="219"/>
      <c r="BL88" s="219"/>
      <c r="BM88" s="219"/>
      <c r="BN88" s="219"/>
      <c r="BO88" s="219"/>
    </row>
    <row r="89" spans="1:67" ht="15.75">
      <c r="A89" s="574"/>
      <c r="B89" s="574"/>
      <c r="C89" s="68" t="s">
        <v>83</v>
      </c>
      <c r="D89" s="577" t="s">
        <v>84</v>
      </c>
      <c r="E89" s="577"/>
      <c r="F89" s="577"/>
      <c r="G89" s="577"/>
      <c r="H89" s="577"/>
      <c r="I89" s="577"/>
      <c r="J89" s="577"/>
      <c r="K89" s="577"/>
      <c r="L89" s="32">
        <f t="shared" ca="1" si="22"/>
        <v>0</v>
      </c>
      <c r="M89" s="130" t="e">
        <f t="shared" ca="1" si="23"/>
        <v>#N/A</v>
      </c>
      <c r="N89" s="103" t="e">
        <f t="shared" ca="1" si="24"/>
        <v>#DIV/0!</v>
      </c>
      <c r="O89" s="80"/>
      <c r="P89" s="80"/>
      <c r="Q89" s="80"/>
      <c r="R89" s="80"/>
      <c r="S89" s="80"/>
      <c r="AD89" s="219"/>
      <c r="AE89" s="219" t="s">
        <v>83</v>
      </c>
      <c r="AF89" s="219" t="s">
        <v>80</v>
      </c>
      <c r="AG89" s="221" t="e">
        <f t="shared" ca="1" si="25"/>
        <v>#N/A</v>
      </c>
      <c r="AH89" s="221" t="e">
        <f t="shared" ca="1" si="26"/>
        <v>#DIV/0!</v>
      </c>
      <c r="AI89" s="219" t="s">
        <v>374</v>
      </c>
      <c r="AJ89" s="219">
        <f ca="1">VLOOKUP(AI89,'SYNTHESE DES DOSSIERS'!$AL$7:$AM$279,2,FALSE)</f>
        <v>0</v>
      </c>
      <c r="AK89" s="219" t="s">
        <v>333</v>
      </c>
      <c r="AL89" s="219">
        <f ca="1">VLOOKUP(AK89,'SYNTHESE DES DOSSIERS'!$AL$7:$AQ$279,3,"FAUX")</f>
        <v>0</v>
      </c>
      <c r="AM89" s="219" t="s">
        <v>497</v>
      </c>
      <c r="AN89" s="219">
        <f ca="1">VLOOKUP(AM89,'SYNTHESE DES DOSSIERS'!$AL$7:$AP$279,5,"FAUX")</f>
        <v>0</v>
      </c>
      <c r="AO89" s="219" t="s">
        <v>458</v>
      </c>
      <c r="AP89" s="219">
        <f ca="1">VLOOKUP(AO89,'SYNTHESE DES DOSSIERS'!$AL$7:$AQ$279,6,"FAUX")</f>
        <v>0</v>
      </c>
      <c r="AQ89" s="219"/>
      <c r="AR89" s="219"/>
      <c r="AS89" s="219" t="e">
        <f t="shared" ca="1" si="17"/>
        <v>#N/A</v>
      </c>
      <c r="AT89" s="219" t="e">
        <f ca="1">AS89+COUNTIF(AS89:$AS$104,AS89)-1</f>
        <v>#N/A</v>
      </c>
      <c r="AU89" s="222" t="e">
        <f t="shared" ca="1" si="18"/>
        <v>#N/A</v>
      </c>
      <c r="AV89" s="219"/>
      <c r="AW89" s="219"/>
      <c r="AX89" s="219"/>
      <c r="AY89" s="219"/>
      <c r="AZ89" s="219"/>
      <c r="BA89" s="219"/>
      <c r="BB89" s="219"/>
      <c r="BC89" s="219"/>
      <c r="BD89" s="219"/>
      <c r="BE89" s="219"/>
      <c r="BF89" s="219"/>
      <c r="BG89" s="219"/>
      <c r="BH89" s="219"/>
      <c r="BI89" s="219"/>
      <c r="BJ89" s="219"/>
      <c r="BK89" s="219"/>
      <c r="BL89" s="219"/>
      <c r="BM89" s="219"/>
      <c r="BN89" s="219"/>
      <c r="BO89" s="219"/>
    </row>
    <row r="90" spans="1:67" ht="15.6" customHeight="1">
      <c r="A90" s="574" t="s">
        <v>85</v>
      </c>
      <c r="B90" s="574"/>
      <c r="C90" s="68" t="s">
        <v>86</v>
      </c>
      <c r="D90" s="585" t="s">
        <v>87</v>
      </c>
      <c r="E90" s="585"/>
      <c r="F90" s="585"/>
      <c r="G90" s="585"/>
      <c r="H90" s="585"/>
      <c r="I90" s="585"/>
      <c r="J90" s="585"/>
      <c r="K90" s="585"/>
      <c r="L90" s="32">
        <f t="shared" ca="1" si="22"/>
        <v>0</v>
      </c>
      <c r="M90" s="130" t="e">
        <f t="shared" ca="1" si="23"/>
        <v>#N/A</v>
      </c>
      <c r="N90" s="103" t="e">
        <f t="shared" ca="1" si="24"/>
        <v>#DIV/0!</v>
      </c>
      <c r="O90" s="80"/>
      <c r="P90" s="80"/>
      <c r="Q90" s="80"/>
      <c r="R90" s="80"/>
      <c r="S90" s="80"/>
      <c r="AD90" s="219"/>
      <c r="AE90" s="219" t="s">
        <v>86</v>
      </c>
      <c r="AF90" s="219" t="s">
        <v>85</v>
      </c>
      <c r="AG90" s="221" t="e">
        <f t="shared" ca="1" si="25"/>
        <v>#N/A</v>
      </c>
      <c r="AH90" s="221" t="e">
        <f t="shared" ca="1" si="26"/>
        <v>#DIV/0!</v>
      </c>
      <c r="AI90" s="219" t="s">
        <v>375</v>
      </c>
      <c r="AJ90" s="219">
        <f ca="1">VLOOKUP(AI90,'SYNTHESE DES DOSSIERS'!$AL$7:$AM$279,2,FALSE)</f>
        <v>0</v>
      </c>
      <c r="AK90" s="219" t="s">
        <v>334</v>
      </c>
      <c r="AL90" s="219">
        <f ca="1">VLOOKUP(AK90,'SYNTHESE DES DOSSIERS'!$AL$7:$AQ$279,3,"FAUX")</f>
        <v>0</v>
      </c>
      <c r="AM90" s="219" t="s">
        <v>498</v>
      </c>
      <c r="AN90" s="219">
        <f ca="1">VLOOKUP(AM90,'SYNTHESE DES DOSSIERS'!$AL$7:$AP$279,5,"FAUX")</f>
        <v>0</v>
      </c>
      <c r="AO90" s="219" t="s">
        <v>459</v>
      </c>
      <c r="AP90" s="219">
        <f ca="1">VLOOKUP(AO90,'SYNTHESE DES DOSSIERS'!$AL$7:$AQ$279,6,"FAUX")</f>
        <v>0</v>
      </c>
      <c r="AQ90" s="219"/>
      <c r="AR90" s="219"/>
      <c r="AS90" s="219" t="e">
        <f t="shared" ca="1" si="17"/>
        <v>#N/A</v>
      </c>
      <c r="AT90" s="219" t="e">
        <f ca="1">AS90+COUNTIF(AS90:$AS$104,AS90)-1</f>
        <v>#N/A</v>
      </c>
      <c r="AU90" s="222" t="e">
        <f t="shared" ca="1" si="18"/>
        <v>#N/A</v>
      </c>
      <c r="AV90" s="219"/>
      <c r="AW90" s="219"/>
      <c r="AX90" s="219"/>
      <c r="AY90" s="219"/>
      <c r="AZ90" s="219"/>
      <c r="BA90" s="219"/>
      <c r="BB90" s="219"/>
      <c r="BC90" s="219"/>
      <c r="BD90" s="219"/>
      <c r="BE90" s="219"/>
      <c r="BF90" s="219"/>
      <c r="BG90" s="219"/>
      <c r="BH90" s="219"/>
      <c r="BI90" s="219"/>
      <c r="BJ90" s="219"/>
      <c r="BK90" s="219"/>
      <c r="BL90" s="219"/>
      <c r="BM90" s="219"/>
      <c r="BN90" s="219"/>
      <c r="BO90" s="219"/>
    </row>
    <row r="91" spans="1:67" ht="15.75">
      <c r="A91" s="574"/>
      <c r="B91" s="574"/>
      <c r="C91" s="68" t="s">
        <v>88</v>
      </c>
      <c r="D91" s="585" t="s">
        <v>89</v>
      </c>
      <c r="E91" s="585"/>
      <c r="F91" s="585"/>
      <c r="G91" s="585"/>
      <c r="H91" s="585"/>
      <c r="I91" s="585"/>
      <c r="J91" s="585"/>
      <c r="K91" s="585"/>
      <c r="L91" s="32">
        <f t="shared" ca="1" si="22"/>
        <v>0</v>
      </c>
      <c r="M91" s="130" t="e">
        <f t="shared" ca="1" si="23"/>
        <v>#N/A</v>
      </c>
      <c r="N91" s="103" t="e">
        <f t="shared" ca="1" si="24"/>
        <v>#DIV/0!</v>
      </c>
      <c r="O91" s="80"/>
      <c r="P91" s="80"/>
      <c r="Q91" s="80"/>
      <c r="R91" s="80"/>
      <c r="S91" s="80"/>
      <c r="AD91" s="219"/>
      <c r="AE91" s="219" t="s">
        <v>88</v>
      </c>
      <c r="AF91" s="219" t="s">
        <v>85</v>
      </c>
      <c r="AG91" s="221" t="e">
        <f t="shared" ca="1" si="25"/>
        <v>#N/A</v>
      </c>
      <c r="AH91" s="221" t="e">
        <f t="shared" ca="1" si="26"/>
        <v>#DIV/0!</v>
      </c>
      <c r="AI91" s="219" t="s">
        <v>376</v>
      </c>
      <c r="AJ91" s="219">
        <f ca="1">VLOOKUP(AI91,'SYNTHESE DES DOSSIERS'!$AL$7:$AM$279,2,FALSE)</f>
        <v>0</v>
      </c>
      <c r="AK91" s="219" t="s">
        <v>335</v>
      </c>
      <c r="AL91" s="219">
        <f ca="1">VLOOKUP(AK91,'SYNTHESE DES DOSSIERS'!$AL$7:$AQ$279,3,"FAUX")</f>
        <v>0</v>
      </c>
      <c r="AM91" s="219" t="s">
        <v>499</v>
      </c>
      <c r="AN91" s="219">
        <f ca="1">VLOOKUP(AM91,'SYNTHESE DES DOSSIERS'!$AL$7:$AP$279,5,"FAUX")</f>
        <v>0</v>
      </c>
      <c r="AO91" s="219" t="s">
        <v>460</v>
      </c>
      <c r="AP91" s="219">
        <f ca="1">VLOOKUP(AO91,'SYNTHESE DES DOSSIERS'!$AL$7:$AQ$279,6,"FAUX")</f>
        <v>0</v>
      </c>
      <c r="AQ91" s="219"/>
      <c r="AR91" s="219"/>
      <c r="AS91" s="219" t="e">
        <f t="shared" ca="1" si="17"/>
        <v>#N/A</v>
      </c>
      <c r="AT91" s="219" t="e">
        <f ca="1">AS91+COUNTIF(AS91:$AS$104,AS91)-1</f>
        <v>#N/A</v>
      </c>
      <c r="AU91" s="222" t="e">
        <f t="shared" ca="1" si="18"/>
        <v>#N/A</v>
      </c>
      <c r="AV91" s="219"/>
      <c r="AW91" s="219"/>
      <c r="AX91" s="219"/>
      <c r="AY91" s="219"/>
      <c r="AZ91" s="219"/>
      <c r="BA91" s="219"/>
      <c r="BB91" s="219"/>
      <c r="BC91" s="219"/>
      <c r="BD91" s="219"/>
      <c r="BE91" s="219"/>
      <c r="BF91" s="219"/>
      <c r="BG91" s="219"/>
      <c r="BH91" s="219"/>
      <c r="BI91" s="219"/>
      <c r="BJ91" s="219"/>
      <c r="BK91" s="219"/>
      <c r="BL91" s="219"/>
      <c r="BM91" s="219"/>
      <c r="BN91" s="219"/>
      <c r="BO91" s="219"/>
    </row>
    <row r="92" spans="1:67" ht="15.75">
      <c r="A92" s="574"/>
      <c r="B92" s="574"/>
      <c r="C92" s="68" t="s">
        <v>90</v>
      </c>
      <c r="D92" s="585" t="s">
        <v>177</v>
      </c>
      <c r="E92" s="585"/>
      <c r="F92" s="585"/>
      <c r="G92" s="585"/>
      <c r="H92" s="585"/>
      <c r="I92" s="585"/>
      <c r="J92" s="585"/>
      <c r="K92" s="585"/>
      <c r="L92" s="32">
        <f t="shared" ca="1" si="22"/>
        <v>0</v>
      </c>
      <c r="M92" s="130" t="e">
        <f t="shared" ca="1" si="23"/>
        <v>#N/A</v>
      </c>
      <c r="N92" s="103" t="e">
        <f t="shared" ca="1" si="24"/>
        <v>#DIV/0!</v>
      </c>
      <c r="O92" s="80"/>
      <c r="P92" s="80"/>
      <c r="Q92" s="80"/>
      <c r="R92" s="80"/>
      <c r="S92" s="80"/>
      <c r="AD92" s="219"/>
      <c r="AE92" s="219" t="s">
        <v>90</v>
      </c>
      <c r="AF92" s="219" t="s">
        <v>85</v>
      </c>
      <c r="AG92" s="221" t="e">
        <f t="shared" ca="1" si="25"/>
        <v>#N/A</v>
      </c>
      <c r="AH92" s="221" t="e">
        <f t="shared" ca="1" si="26"/>
        <v>#DIV/0!</v>
      </c>
      <c r="AI92" s="219" t="s">
        <v>377</v>
      </c>
      <c r="AJ92" s="219">
        <f ca="1">VLOOKUP(AI92,'SYNTHESE DES DOSSIERS'!$AL$7:$AM$279,2,FALSE)</f>
        <v>0</v>
      </c>
      <c r="AK92" s="219" t="s">
        <v>336</v>
      </c>
      <c r="AL92" s="219">
        <f ca="1">VLOOKUP(AK92,'SYNTHESE DES DOSSIERS'!$AL$7:$AQ$279,3,"FAUX")</f>
        <v>0</v>
      </c>
      <c r="AM92" s="219" t="s">
        <v>500</v>
      </c>
      <c r="AN92" s="219">
        <f ca="1">VLOOKUP(AM92,'SYNTHESE DES DOSSIERS'!$AL$7:$AP$279,5,"FAUX")</f>
        <v>0</v>
      </c>
      <c r="AO92" s="219" t="s">
        <v>461</v>
      </c>
      <c r="AP92" s="219">
        <f ca="1">VLOOKUP(AO92,'SYNTHESE DES DOSSIERS'!$AL$7:$AQ$279,6,"FAUX")</f>
        <v>0</v>
      </c>
      <c r="AQ92" s="219"/>
      <c r="AR92" s="219"/>
      <c r="AS92" s="219" t="e">
        <f t="shared" ca="1" si="17"/>
        <v>#N/A</v>
      </c>
      <c r="AT92" s="219" t="e">
        <f ca="1">AS92+COUNTIF(AS92:$AS$104,AS92)-1</f>
        <v>#N/A</v>
      </c>
      <c r="AU92" s="222" t="e">
        <f t="shared" ca="1" si="18"/>
        <v>#N/A</v>
      </c>
      <c r="AV92" s="219"/>
      <c r="AW92" s="219"/>
      <c r="AX92" s="219"/>
      <c r="AY92" s="219"/>
      <c r="AZ92" s="219"/>
      <c r="BA92" s="219"/>
      <c r="BB92" s="219"/>
      <c r="BC92" s="219"/>
      <c r="BD92" s="219"/>
      <c r="BE92" s="219"/>
      <c r="BF92" s="219"/>
      <c r="BG92" s="219"/>
      <c r="BH92" s="219"/>
      <c r="BI92" s="219"/>
      <c r="BJ92" s="219"/>
      <c r="BK92" s="219"/>
      <c r="BL92" s="219"/>
      <c r="BM92" s="219"/>
      <c r="BN92" s="219"/>
      <c r="BO92" s="219"/>
    </row>
    <row r="93" spans="1:67" ht="33.6" customHeight="1">
      <c r="A93" s="574" t="s">
        <v>92</v>
      </c>
      <c r="B93" s="574"/>
      <c r="C93" s="68" t="s">
        <v>93</v>
      </c>
      <c r="D93" s="585" t="s">
        <v>94</v>
      </c>
      <c r="E93" s="585"/>
      <c r="F93" s="585"/>
      <c r="G93" s="585"/>
      <c r="H93" s="585"/>
      <c r="I93" s="585"/>
      <c r="J93" s="585"/>
      <c r="K93" s="585"/>
      <c r="L93" s="32">
        <f t="shared" ca="1" si="22"/>
        <v>0</v>
      </c>
      <c r="M93" s="130" t="e">
        <f t="shared" ca="1" si="23"/>
        <v>#N/A</v>
      </c>
      <c r="N93" s="103" t="e">
        <f t="shared" ca="1" si="24"/>
        <v>#DIV/0!</v>
      </c>
      <c r="O93" s="80"/>
      <c r="P93" s="80"/>
      <c r="Q93" s="80"/>
      <c r="R93" s="80"/>
      <c r="S93" s="80"/>
      <c r="AD93" s="219"/>
      <c r="AE93" s="219" t="s">
        <v>93</v>
      </c>
      <c r="AF93" s="219" t="s">
        <v>92</v>
      </c>
      <c r="AG93" s="221" t="e">
        <f t="shared" ca="1" si="25"/>
        <v>#N/A</v>
      </c>
      <c r="AH93" s="221" t="e">
        <f t="shared" ca="1" si="26"/>
        <v>#DIV/0!</v>
      </c>
      <c r="AI93" s="219" t="s">
        <v>378</v>
      </c>
      <c r="AJ93" s="219">
        <f ca="1">VLOOKUP(AI93,'SYNTHESE DES DOSSIERS'!$AL$7:$AM$279,2,FALSE)</f>
        <v>0</v>
      </c>
      <c r="AK93" s="219" t="s">
        <v>337</v>
      </c>
      <c r="AL93" s="219">
        <f ca="1">VLOOKUP(AK93,'SYNTHESE DES DOSSIERS'!$AL$7:$AQ$279,3,"FAUX")</f>
        <v>0</v>
      </c>
      <c r="AM93" s="219" t="s">
        <v>501</v>
      </c>
      <c r="AN93" s="219">
        <f ca="1">VLOOKUP(AM93,'SYNTHESE DES DOSSIERS'!$AL$7:$AP$279,5,"FAUX")</f>
        <v>0</v>
      </c>
      <c r="AO93" s="219" t="s">
        <v>462</v>
      </c>
      <c r="AP93" s="219">
        <f ca="1">VLOOKUP(AO93,'SYNTHESE DES DOSSIERS'!$AL$7:$AQ$279,6,"FAUX")</f>
        <v>0</v>
      </c>
      <c r="AQ93" s="219"/>
      <c r="AR93" s="219"/>
      <c r="AS93" s="219" t="e">
        <f t="shared" ca="1" si="17"/>
        <v>#N/A</v>
      </c>
      <c r="AT93" s="219" t="e">
        <f ca="1">AS93+COUNTIF(AS93:$AS$104,AS93)-1</f>
        <v>#N/A</v>
      </c>
      <c r="AU93" s="222" t="e">
        <f t="shared" ca="1" si="18"/>
        <v>#N/A</v>
      </c>
      <c r="AV93" s="219"/>
      <c r="AW93" s="219"/>
      <c r="AX93" s="219"/>
      <c r="AY93" s="219"/>
      <c r="AZ93" s="219"/>
      <c r="BA93" s="219"/>
      <c r="BB93" s="219"/>
      <c r="BC93" s="219"/>
      <c r="BD93" s="219"/>
      <c r="BE93" s="219"/>
      <c r="BF93" s="219"/>
      <c r="BG93" s="219"/>
      <c r="BH93" s="219"/>
      <c r="BI93" s="219"/>
      <c r="BJ93" s="219"/>
      <c r="BK93" s="219"/>
      <c r="BL93" s="219"/>
      <c r="BM93" s="219"/>
      <c r="BN93" s="219"/>
      <c r="BO93" s="219"/>
    </row>
    <row r="94" spans="1:67" ht="27.6" customHeight="1">
      <c r="A94" s="574"/>
      <c r="B94" s="574"/>
      <c r="C94" s="68" t="s">
        <v>95</v>
      </c>
      <c r="D94" s="585" t="s">
        <v>178</v>
      </c>
      <c r="E94" s="585"/>
      <c r="F94" s="585"/>
      <c r="G94" s="585"/>
      <c r="H94" s="585"/>
      <c r="I94" s="585"/>
      <c r="J94" s="585"/>
      <c r="K94" s="585"/>
      <c r="L94" s="32">
        <f t="shared" ca="1" si="22"/>
        <v>0</v>
      </c>
      <c r="M94" s="130" t="e">
        <f t="shared" ca="1" si="23"/>
        <v>#N/A</v>
      </c>
      <c r="N94" s="103" t="e">
        <f t="shared" ca="1" si="24"/>
        <v>#DIV/0!</v>
      </c>
      <c r="O94" s="80"/>
      <c r="P94" s="80"/>
      <c r="Q94" s="80"/>
      <c r="R94" s="80"/>
      <c r="S94" s="80"/>
      <c r="AD94" s="219"/>
      <c r="AE94" s="219" t="s">
        <v>95</v>
      </c>
      <c r="AF94" s="219" t="s">
        <v>92</v>
      </c>
      <c r="AG94" s="221" t="e">
        <f t="shared" ca="1" si="25"/>
        <v>#N/A</v>
      </c>
      <c r="AH94" s="221" t="e">
        <f t="shared" ca="1" si="26"/>
        <v>#DIV/0!</v>
      </c>
      <c r="AI94" s="219" t="s">
        <v>379</v>
      </c>
      <c r="AJ94" s="219">
        <f ca="1">VLOOKUP(AI94,'SYNTHESE DES DOSSIERS'!$AL$7:$AM$279,2,FALSE)</f>
        <v>0</v>
      </c>
      <c r="AK94" s="219" t="s">
        <v>338</v>
      </c>
      <c r="AL94" s="219">
        <f ca="1">VLOOKUP(AK94,'SYNTHESE DES DOSSIERS'!$AL$7:$AQ$279,3,"FAUX")</f>
        <v>0</v>
      </c>
      <c r="AM94" s="219" t="s">
        <v>502</v>
      </c>
      <c r="AN94" s="219">
        <f ca="1">VLOOKUP(AM94,'SYNTHESE DES DOSSIERS'!$AL$7:$AP$279,5,"FAUX")</f>
        <v>0</v>
      </c>
      <c r="AO94" s="219" t="s">
        <v>463</v>
      </c>
      <c r="AP94" s="219">
        <f ca="1">VLOOKUP(AO94,'SYNTHESE DES DOSSIERS'!$AL$7:$AQ$279,6,"FAUX")</f>
        <v>0</v>
      </c>
      <c r="AQ94" s="219"/>
      <c r="AR94" s="219"/>
      <c r="AS94" s="219" t="e">
        <f t="shared" ca="1" si="17"/>
        <v>#N/A</v>
      </c>
      <c r="AT94" s="219" t="e">
        <f ca="1">AS94+COUNTIF(AS94:$AS$104,AS94)-1</f>
        <v>#N/A</v>
      </c>
      <c r="AU94" s="222" t="e">
        <f t="shared" ca="1" si="18"/>
        <v>#N/A</v>
      </c>
      <c r="AV94" s="219"/>
      <c r="AW94" s="219"/>
      <c r="AX94" s="219"/>
      <c r="AY94" s="219"/>
      <c r="AZ94" s="219"/>
      <c r="BA94" s="219"/>
      <c r="BB94" s="219"/>
      <c r="BC94" s="219"/>
      <c r="BD94" s="219"/>
      <c r="BE94" s="219"/>
      <c r="BF94" s="219"/>
      <c r="BG94" s="219"/>
      <c r="BH94" s="219"/>
      <c r="BI94" s="219"/>
      <c r="BJ94" s="219"/>
      <c r="BK94" s="219"/>
      <c r="BL94" s="219"/>
      <c r="BM94" s="219"/>
      <c r="BN94" s="219"/>
      <c r="BO94" s="219"/>
    </row>
    <row r="95" spans="1:67" ht="45" customHeight="1">
      <c r="A95" s="574" t="s">
        <v>96</v>
      </c>
      <c r="B95" s="574"/>
      <c r="C95" s="68" t="s">
        <v>97</v>
      </c>
      <c r="D95" s="569" t="s">
        <v>98</v>
      </c>
      <c r="E95" s="569"/>
      <c r="F95" s="569"/>
      <c r="G95" s="569"/>
      <c r="H95" s="569"/>
      <c r="I95" s="569"/>
      <c r="J95" s="569"/>
      <c r="K95" s="569"/>
      <c r="L95" s="32">
        <f t="shared" ca="1" si="22"/>
        <v>0</v>
      </c>
      <c r="M95" s="130" t="e">
        <f t="shared" ca="1" si="23"/>
        <v>#N/A</v>
      </c>
      <c r="N95" s="103" t="e">
        <f t="shared" ca="1" si="24"/>
        <v>#DIV/0!</v>
      </c>
      <c r="O95" s="80"/>
      <c r="P95" s="80"/>
      <c r="Q95" s="80"/>
      <c r="R95" s="80"/>
      <c r="S95" s="80"/>
      <c r="AD95" s="219"/>
      <c r="AE95" s="219" t="s">
        <v>97</v>
      </c>
      <c r="AF95" s="219" t="s">
        <v>96</v>
      </c>
      <c r="AG95" s="221" t="e">
        <f t="shared" ca="1" si="25"/>
        <v>#N/A</v>
      </c>
      <c r="AH95" s="221" t="e">
        <f t="shared" ca="1" si="26"/>
        <v>#DIV/0!</v>
      </c>
      <c r="AI95" s="219" t="s">
        <v>380</v>
      </c>
      <c r="AJ95" s="219">
        <f ca="1">VLOOKUP(AI95,'SYNTHESE DES DOSSIERS'!$AL$7:$AM$279,2,FALSE)</f>
        <v>0</v>
      </c>
      <c r="AK95" s="219" t="s">
        <v>339</v>
      </c>
      <c r="AL95" s="219">
        <f ca="1">VLOOKUP(AK95,'SYNTHESE DES DOSSIERS'!$AL$7:$AQ$279,3,"FAUX")</f>
        <v>0</v>
      </c>
      <c r="AM95" s="219" t="s">
        <v>503</v>
      </c>
      <c r="AN95" s="219">
        <f ca="1">VLOOKUP(AM95,'SYNTHESE DES DOSSIERS'!$AL$7:$AP$279,5,"FAUX")</f>
        <v>0</v>
      </c>
      <c r="AO95" s="219" t="s">
        <v>464</v>
      </c>
      <c r="AP95" s="219">
        <f ca="1">VLOOKUP(AO95,'SYNTHESE DES DOSSIERS'!$AL$7:$AQ$279,6,"FAUX")</f>
        <v>0</v>
      </c>
      <c r="AQ95" s="219"/>
      <c r="AR95" s="219"/>
      <c r="AS95" s="219" t="e">
        <f t="shared" ca="1" si="17"/>
        <v>#N/A</v>
      </c>
      <c r="AT95" s="219" t="e">
        <f ca="1">AS95+COUNTIF(AS95:$AS$104,AS95)-1</f>
        <v>#N/A</v>
      </c>
      <c r="AU95" s="222" t="e">
        <f t="shared" ca="1" si="18"/>
        <v>#N/A</v>
      </c>
      <c r="AV95" s="219"/>
      <c r="AW95" s="219"/>
      <c r="AX95" s="219"/>
      <c r="AY95" s="219"/>
      <c r="AZ95" s="219"/>
      <c r="BA95" s="219"/>
      <c r="BB95" s="219"/>
      <c r="BC95" s="219"/>
      <c r="BD95" s="219"/>
      <c r="BE95" s="219"/>
      <c r="BF95" s="219"/>
      <c r="BG95" s="219"/>
      <c r="BH95" s="219"/>
      <c r="BI95" s="219"/>
      <c r="BJ95" s="219"/>
      <c r="BK95" s="219"/>
      <c r="BL95" s="219"/>
      <c r="BM95" s="219"/>
      <c r="BN95" s="219"/>
      <c r="BO95" s="219"/>
    </row>
    <row r="96" spans="1:67" ht="32.65" customHeight="1">
      <c r="A96" s="574"/>
      <c r="B96" s="574"/>
      <c r="C96" s="68" t="s">
        <v>99</v>
      </c>
      <c r="D96" s="569" t="s">
        <v>100</v>
      </c>
      <c r="E96" s="569"/>
      <c r="F96" s="569"/>
      <c r="G96" s="569"/>
      <c r="H96" s="569"/>
      <c r="I96" s="569"/>
      <c r="J96" s="569"/>
      <c r="K96" s="569"/>
      <c r="L96" s="32">
        <f t="shared" ca="1" si="22"/>
        <v>0</v>
      </c>
      <c r="M96" s="130" t="e">
        <f t="shared" ca="1" si="23"/>
        <v>#N/A</v>
      </c>
      <c r="N96" s="103" t="e">
        <f t="shared" ca="1" si="24"/>
        <v>#DIV/0!</v>
      </c>
      <c r="O96" s="80"/>
      <c r="P96" s="80"/>
      <c r="Q96" s="80"/>
      <c r="R96" s="80"/>
      <c r="S96" s="80"/>
      <c r="AD96" s="219"/>
      <c r="AE96" s="219" t="s">
        <v>99</v>
      </c>
      <c r="AF96" s="219" t="s">
        <v>96</v>
      </c>
      <c r="AG96" s="221" t="e">
        <f t="shared" ca="1" si="25"/>
        <v>#N/A</v>
      </c>
      <c r="AH96" s="221" t="e">
        <f t="shared" ca="1" si="26"/>
        <v>#DIV/0!</v>
      </c>
      <c r="AI96" s="219" t="s">
        <v>381</v>
      </c>
      <c r="AJ96" s="219">
        <f ca="1">VLOOKUP(AI96,'SYNTHESE DES DOSSIERS'!$AL$7:$AM$279,2,FALSE)</f>
        <v>0</v>
      </c>
      <c r="AK96" s="219" t="s">
        <v>340</v>
      </c>
      <c r="AL96" s="219">
        <f ca="1">VLOOKUP(AK96,'SYNTHESE DES DOSSIERS'!$AL$7:$AQ$279,3,"FAUX")</f>
        <v>0</v>
      </c>
      <c r="AM96" s="219" t="s">
        <v>504</v>
      </c>
      <c r="AN96" s="219">
        <f ca="1">VLOOKUP(AM96,'SYNTHESE DES DOSSIERS'!$AL$7:$AP$279,5,"FAUX")</f>
        <v>0</v>
      </c>
      <c r="AO96" s="219" t="s">
        <v>465</v>
      </c>
      <c r="AP96" s="219">
        <f ca="1">VLOOKUP(AO96,'SYNTHESE DES DOSSIERS'!$AL$7:$AQ$279,6,"FAUX")</f>
        <v>0</v>
      </c>
      <c r="AQ96" s="219"/>
      <c r="AR96" s="219"/>
      <c r="AS96" s="219" t="e">
        <f t="shared" ca="1" si="17"/>
        <v>#N/A</v>
      </c>
      <c r="AT96" s="219" t="e">
        <f ca="1">AS96+COUNTIF(AS96:$AS$104,AS96)-1</f>
        <v>#N/A</v>
      </c>
      <c r="AU96" s="222" t="e">
        <f t="shared" ca="1" si="18"/>
        <v>#N/A</v>
      </c>
      <c r="AV96" s="219"/>
      <c r="AW96" s="219"/>
      <c r="AX96" s="219"/>
      <c r="AY96" s="219"/>
      <c r="AZ96" s="219"/>
      <c r="BA96" s="219"/>
      <c r="BB96" s="219"/>
      <c r="BC96" s="219"/>
      <c r="BD96" s="219"/>
      <c r="BE96" s="219"/>
      <c r="BF96" s="219"/>
      <c r="BG96" s="219"/>
      <c r="BH96" s="219"/>
      <c r="BI96" s="219"/>
      <c r="BJ96" s="219"/>
      <c r="BK96" s="219"/>
      <c r="BL96" s="219"/>
      <c r="BM96" s="219"/>
      <c r="BN96" s="219"/>
      <c r="BO96" s="219"/>
    </row>
    <row r="97" spans="1:67" ht="31.9" customHeight="1">
      <c r="A97" s="574" t="s">
        <v>101</v>
      </c>
      <c r="B97" s="574"/>
      <c r="C97" s="68" t="s">
        <v>102</v>
      </c>
      <c r="D97" s="569" t="s">
        <v>103</v>
      </c>
      <c r="E97" s="569"/>
      <c r="F97" s="569"/>
      <c r="G97" s="569"/>
      <c r="H97" s="569"/>
      <c r="I97" s="569"/>
      <c r="J97" s="569"/>
      <c r="K97" s="569"/>
      <c r="L97" s="32">
        <f t="shared" ca="1" si="22"/>
        <v>0</v>
      </c>
      <c r="M97" s="130" t="e">
        <f t="shared" ca="1" si="23"/>
        <v>#N/A</v>
      </c>
      <c r="N97" s="103" t="e">
        <f t="shared" ca="1" si="24"/>
        <v>#DIV/0!</v>
      </c>
      <c r="O97" s="80"/>
      <c r="P97" s="80"/>
      <c r="Q97" s="80"/>
      <c r="R97" s="80"/>
      <c r="S97" s="80"/>
      <c r="AD97" s="219"/>
      <c r="AE97" s="219" t="s">
        <v>102</v>
      </c>
      <c r="AF97" s="219" t="s">
        <v>101</v>
      </c>
      <c r="AG97" s="221" t="e">
        <f t="shared" ca="1" si="25"/>
        <v>#N/A</v>
      </c>
      <c r="AH97" s="221" t="e">
        <f t="shared" ca="1" si="26"/>
        <v>#DIV/0!</v>
      </c>
      <c r="AI97" s="219" t="s">
        <v>382</v>
      </c>
      <c r="AJ97" s="219">
        <f ca="1">VLOOKUP(AI97,'SYNTHESE DES DOSSIERS'!$AL$7:$AM$279,2,FALSE)</f>
        <v>0</v>
      </c>
      <c r="AK97" s="219" t="s">
        <v>341</v>
      </c>
      <c r="AL97" s="219">
        <f ca="1">VLOOKUP(AK97,'SYNTHESE DES DOSSIERS'!$AL$7:$AQ$279,3,"FAUX")</f>
        <v>0</v>
      </c>
      <c r="AM97" s="219" t="s">
        <v>505</v>
      </c>
      <c r="AN97" s="219">
        <f ca="1">VLOOKUP(AM97,'SYNTHESE DES DOSSIERS'!$AL$7:$AP$279,5,"FAUX")</f>
        <v>0</v>
      </c>
      <c r="AO97" s="219" t="s">
        <v>466</v>
      </c>
      <c r="AP97" s="219">
        <f ca="1">VLOOKUP(AO97,'SYNTHESE DES DOSSIERS'!$AL$7:$AQ$279,6,"FAUX")</f>
        <v>0</v>
      </c>
      <c r="AQ97" s="219"/>
      <c r="AR97" s="219"/>
      <c r="AS97" s="219" t="e">
        <f t="shared" ca="1" si="17"/>
        <v>#N/A</v>
      </c>
      <c r="AT97" s="219" t="e">
        <f ca="1">AS97+COUNTIF(AS97:$AS$104,AS97)-1</f>
        <v>#N/A</v>
      </c>
      <c r="AU97" s="222" t="e">
        <f t="shared" ca="1" si="18"/>
        <v>#N/A</v>
      </c>
      <c r="AV97" s="219"/>
      <c r="AW97" s="219"/>
      <c r="AX97" s="219"/>
      <c r="AY97" s="219"/>
      <c r="AZ97" s="219"/>
      <c r="BA97" s="219"/>
      <c r="BB97" s="219"/>
      <c r="BC97" s="219"/>
      <c r="BD97" s="219"/>
      <c r="BE97" s="219"/>
      <c r="BF97" s="219"/>
      <c r="BG97" s="219"/>
      <c r="BH97" s="219"/>
      <c r="BI97" s="219"/>
      <c r="BJ97" s="219"/>
      <c r="BK97" s="219"/>
      <c r="BL97" s="219"/>
      <c r="BM97" s="219"/>
      <c r="BN97" s="219"/>
      <c r="BO97" s="219"/>
    </row>
    <row r="98" spans="1:67" ht="31.15" customHeight="1">
      <c r="A98" s="574"/>
      <c r="B98" s="574"/>
      <c r="C98" s="68" t="s">
        <v>104</v>
      </c>
      <c r="D98" s="571" t="s">
        <v>105</v>
      </c>
      <c r="E98" s="571"/>
      <c r="F98" s="571"/>
      <c r="G98" s="571"/>
      <c r="H98" s="571"/>
      <c r="I98" s="571"/>
      <c r="J98" s="571"/>
      <c r="K98" s="571"/>
      <c r="L98" s="32">
        <f t="shared" ca="1" si="22"/>
        <v>0</v>
      </c>
      <c r="M98" s="130" t="e">
        <f t="shared" ca="1" si="23"/>
        <v>#N/A</v>
      </c>
      <c r="N98" s="103" t="e">
        <f t="shared" ca="1" si="24"/>
        <v>#DIV/0!</v>
      </c>
      <c r="O98" s="80"/>
      <c r="P98" s="80"/>
      <c r="Q98" s="80"/>
      <c r="R98" s="80"/>
      <c r="S98" s="80"/>
      <c r="AD98" s="219"/>
      <c r="AE98" s="219" t="s">
        <v>104</v>
      </c>
      <c r="AF98" s="219" t="s">
        <v>101</v>
      </c>
      <c r="AG98" s="221" t="e">
        <f t="shared" ca="1" si="25"/>
        <v>#N/A</v>
      </c>
      <c r="AH98" s="221" t="e">
        <f t="shared" ca="1" si="26"/>
        <v>#DIV/0!</v>
      </c>
      <c r="AI98" s="219" t="s">
        <v>383</v>
      </c>
      <c r="AJ98" s="219">
        <f ca="1">VLOOKUP(AI98,'SYNTHESE DES DOSSIERS'!$AL$7:$AM$279,2,FALSE)</f>
        <v>0</v>
      </c>
      <c r="AK98" s="219" t="s">
        <v>342</v>
      </c>
      <c r="AL98" s="219">
        <f ca="1">VLOOKUP(AK98,'SYNTHESE DES DOSSIERS'!$AL$7:$AQ$279,3,"FAUX")</f>
        <v>0</v>
      </c>
      <c r="AM98" s="219" t="s">
        <v>506</v>
      </c>
      <c r="AN98" s="219">
        <f ca="1">VLOOKUP(AM98,'SYNTHESE DES DOSSIERS'!$AL$7:$AP$279,5,"FAUX")</f>
        <v>0</v>
      </c>
      <c r="AO98" s="219" t="s">
        <v>467</v>
      </c>
      <c r="AP98" s="219">
        <f ca="1">VLOOKUP(AO98,'SYNTHESE DES DOSSIERS'!$AL$7:$AQ$279,6,"FAUX")</f>
        <v>0</v>
      </c>
      <c r="AQ98" s="219"/>
      <c r="AR98" s="219"/>
      <c r="AS98" s="219" t="e">
        <f t="shared" ca="1" si="17"/>
        <v>#N/A</v>
      </c>
      <c r="AT98" s="219" t="e">
        <f ca="1">AS98+COUNTIF(AS98:$AS$104,AS98)-1</f>
        <v>#N/A</v>
      </c>
      <c r="AU98" s="222" t="e">
        <f t="shared" ca="1" si="18"/>
        <v>#N/A</v>
      </c>
      <c r="AV98" s="219"/>
      <c r="AW98" s="219"/>
      <c r="AX98" s="219"/>
      <c r="AY98" s="219"/>
      <c r="AZ98" s="219"/>
      <c r="BA98" s="219"/>
      <c r="BB98" s="219"/>
      <c r="BC98" s="219"/>
      <c r="BD98" s="219"/>
      <c r="BE98" s="219"/>
      <c r="BF98" s="219"/>
      <c r="BG98" s="219"/>
      <c r="BH98" s="219"/>
      <c r="BI98" s="219"/>
      <c r="BJ98" s="219"/>
      <c r="BK98" s="219"/>
      <c r="BL98" s="219"/>
      <c r="BM98" s="219"/>
      <c r="BN98" s="219"/>
      <c r="BO98" s="219"/>
    </row>
    <row r="99" spans="1:67" ht="15.6" customHeight="1">
      <c r="A99" s="574" t="s">
        <v>106</v>
      </c>
      <c r="B99" s="574"/>
      <c r="C99" s="68" t="s">
        <v>107</v>
      </c>
      <c r="D99" s="577" t="s">
        <v>108</v>
      </c>
      <c r="E99" s="577"/>
      <c r="F99" s="577"/>
      <c r="G99" s="577"/>
      <c r="H99" s="577"/>
      <c r="I99" s="577"/>
      <c r="J99" s="577"/>
      <c r="K99" s="577"/>
      <c r="L99" s="32">
        <f t="shared" ca="1" si="22"/>
        <v>0</v>
      </c>
      <c r="M99" s="130" t="e">
        <f t="shared" ca="1" si="23"/>
        <v>#N/A</v>
      </c>
      <c r="N99" s="103" t="e">
        <f t="shared" ca="1" si="24"/>
        <v>#DIV/0!</v>
      </c>
      <c r="O99" s="80"/>
      <c r="P99" s="80"/>
      <c r="Q99" s="80"/>
      <c r="R99" s="80"/>
      <c r="S99" s="80"/>
      <c r="AD99" s="219"/>
      <c r="AE99" s="219" t="s">
        <v>107</v>
      </c>
      <c r="AF99" s="219" t="s">
        <v>106</v>
      </c>
      <c r="AG99" s="221" t="e">
        <f t="shared" ca="1" si="25"/>
        <v>#N/A</v>
      </c>
      <c r="AH99" s="221" t="e">
        <f t="shared" ca="1" si="26"/>
        <v>#DIV/0!</v>
      </c>
      <c r="AI99" s="219" t="s">
        <v>384</v>
      </c>
      <c r="AJ99" s="219">
        <f ca="1">VLOOKUP(AI99,'SYNTHESE DES DOSSIERS'!$AL$7:$AM$279,2,FALSE)</f>
        <v>0</v>
      </c>
      <c r="AK99" s="219" t="s">
        <v>343</v>
      </c>
      <c r="AL99" s="219">
        <f ca="1">VLOOKUP(AK99,'SYNTHESE DES DOSSIERS'!$AL$7:$AQ$279,3,"FAUX")</f>
        <v>0</v>
      </c>
      <c r="AM99" s="219" t="s">
        <v>507</v>
      </c>
      <c r="AN99" s="219">
        <f ca="1">VLOOKUP(AM99,'SYNTHESE DES DOSSIERS'!$AL$7:$AP$279,5,"FAUX")</f>
        <v>0</v>
      </c>
      <c r="AO99" s="219" t="s">
        <v>468</v>
      </c>
      <c r="AP99" s="219">
        <f ca="1">VLOOKUP(AO99,'SYNTHESE DES DOSSIERS'!$AL$7:$AQ$279,6,"FAUX")</f>
        <v>0</v>
      </c>
      <c r="AQ99" s="219"/>
      <c r="AR99" s="219"/>
      <c r="AS99" s="219" t="e">
        <f t="shared" ca="1" si="17"/>
        <v>#N/A</v>
      </c>
      <c r="AT99" s="219" t="e">
        <f ca="1">AS99+COUNTIF(AS99:$AS$104,AS99)-1</f>
        <v>#N/A</v>
      </c>
      <c r="AU99" s="222" t="e">
        <f t="shared" ca="1" si="18"/>
        <v>#N/A</v>
      </c>
      <c r="AV99" s="219"/>
      <c r="AW99" s="219"/>
      <c r="AX99" s="219"/>
      <c r="AY99" s="219"/>
      <c r="AZ99" s="219"/>
      <c r="BA99" s="219"/>
      <c r="BB99" s="219"/>
      <c r="BC99" s="219"/>
      <c r="BD99" s="219"/>
      <c r="BE99" s="219"/>
      <c r="BF99" s="219"/>
      <c r="BG99" s="219"/>
      <c r="BH99" s="219"/>
      <c r="BI99" s="219"/>
      <c r="BJ99" s="219"/>
      <c r="BK99" s="219"/>
      <c r="BL99" s="219"/>
      <c r="BM99" s="219"/>
      <c r="BN99" s="219"/>
      <c r="BO99" s="219"/>
    </row>
    <row r="100" spans="1:67" ht="15.75">
      <c r="A100" s="574"/>
      <c r="B100" s="574"/>
      <c r="C100" s="68" t="s">
        <v>109</v>
      </c>
      <c r="D100" s="577" t="s">
        <v>110</v>
      </c>
      <c r="E100" s="577"/>
      <c r="F100" s="577"/>
      <c r="G100" s="577"/>
      <c r="H100" s="577"/>
      <c r="I100" s="577"/>
      <c r="J100" s="577"/>
      <c r="K100" s="577"/>
      <c r="L100" s="32">
        <f t="shared" ca="1" si="22"/>
        <v>0</v>
      </c>
      <c r="M100" s="130" t="e">
        <f t="shared" ca="1" si="23"/>
        <v>#N/A</v>
      </c>
      <c r="N100" s="103" t="e">
        <f t="shared" ca="1" si="24"/>
        <v>#DIV/0!</v>
      </c>
      <c r="O100" s="80"/>
      <c r="P100" s="80"/>
      <c r="Q100" s="80"/>
      <c r="R100" s="80"/>
      <c r="S100" s="80"/>
      <c r="AD100" s="219"/>
      <c r="AE100" s="219" t="s">
        <v>109</v>
      </c>
      <c r="AF100" s="219" t="s">
        <v>106</v>
      </c>
      <c r="AG100" s="221" t="e">
        <f t="shared" ca="1" si="25"/>
        <v>#N/A</v>
      </c>
      <c r="AH100" s="221" t="e">
        <f t="shared" ca="1" si="26"/>
        <v>#DIV/0!</v>
      </c>
      <c r="AI100" s="219" t="s">
        <v>385</v>
      </c>
      <c r="AJ100" s="219">
        <f ca="1">VLOOKUP(AI100,'SYNTHESE DES DOSSIERS'!$AL$7:$AM$279,2,FALSE)</f>
        <v>0</v>
      </c>
      <c r="AK100" s="219" t="s">
        <v>344</v>
      </c>
      <c r="AL100" s="219">
        <f ca="1">VLOOKUP(AK100,'SYNTHESE DES DOSSIERS'!$AL$7:$AQ$279,3,"FAUX")</f>
        <v>0</v>
      </c>
      <c r="AM100" s="219" t="s">
        <v>508</v>
      </c>
      <c r="AN100" s="219">
        <f ca="1">VLOOKUP(AM100,'SYNTHESE DES DOSSIERS'!$AL$7:$AP$279,5,"FAUX")</f>
        <v>0</v>
      </c>
      <c r="AO100" s="219" t="s">
        <v>469</v>
      </c>
      <c r="AP100" s="219">
        <f ca="1">VLOOKUP(AO100,'SYNTHESE DES DOSSIERS'!$AL$7:$AQ$279,6,"FAUX")</f>
        <v>0</v>
      </c>
      <c r="AQ100" s="219"/>
      <c r="AR100" s="219"/>
      <c r="AS100" s="219" t="e">
        <f t="shared" ca="1" si="17"/>
        <v>#N/A</v>
      </c>
      <c r="AT100" s="219" t="e">
        <f ca="1">AS100+COUNTIF(AS100:$AS$104,AS100)-1</f>
        <v>#N/A</v>
      </c>
      <c r="AU100" s="222" t="e">
        <f t="shared" ca="1" si="18"/>
        <v>#N/A</v>
      </c>
      <c r="AV100" s="219"/>
      <c r="AW100" s="219"/>
      <c r="AX100" s="219"/>
      <c r="AY100" s="219"/>
      <c r="AZ100" s="219"/>
      <c r="BA100" s="219"/>
      <c r="BB100" s="219"/>
      <c r="BC100" s="219"/>
      <c r="BD100" s="219"/>
      <c r="BE100" s="219"/>
      <c r="BF100" s="219"/>
      <c r="BG100" s="219"/>
      <c r="BH100" s="219"/>
      <c r="BI100" s="219"/>
      <c r="BJ100" s="219"/>
      <c r="BK100" s="219"/>
      <c r="BL100" s="219"/>
      <c r="BM100" s="219"/>
      <c r="BN100" s="219"/>
      <c r="BO100" s="219"/>
    </row>
    <row r="101" spans="1:67" ht="36" customHeight="1">
      <c r="A101" s="574"/>
      <c r="B101" s="574"/>
      <c r="C101" s="68" t="s">
        <v>111</v>
      </c>
      <c r="D101" s="577" t="s">
        <v>112</v>
      </c>
      <c r="E101" s="577"/>
      <c r="F101" s="577"/>
      <c r="G101" s="577"/>
      <c r="H101" s="577"/>
      <c r="I101" s="577"/>
      <c r="J101" s="577"/>
      <c r="K101" s="577"/>
      <c r="L101" s="32">
        <f t="shared" ca="1" si="22"/>
        <v>0</v>
      </c>
      <c r="M101" s="130" t="e">
        <f t="shared" ca="1" si="23"/>
        <v>#N/A</v>
      </c>
      <c r="N101" s="103" t="e">
        <f t="shared" ca="1" si="24"/>
        <v>#DIV/0!</v>
      </c>
      <c r="O101" s="80"/>
      <c r="P101" s="80"/>
      <c r="Q101" s="80"/>
      <c r="R101" s="80"/>
      <c r="S101" s="80"/>
      <c r="AD101" s="219"/>
      <c r="AE101" s="219" t="s">
        <v>111</v>
      </c>
      <c r="AF101" s="219" t="s">
        <v>106</v>
      </c>
      <c r="AG101" s="221" t="e">
        <f t="shared" ca="1" si="25"/>
        <v>#N/A</v>
      </c>
      <c r="AH101" s="221" t="e">
        <f t="shared" ca="1" si="26"/>
        <v>#DIV/0!</v>
      </c>
      <c r="AI101" s="219" t="s">
        <v>386</v>
      </c>
      <c r="AJ101" s="219">
        <f ca="1">VLOOKUP(AI101,'SYNTHESE DES DOSSIERS'!$AL$7:$AM$279,2,FALSE)</f>
        <v>0</v>
      </c>
      <c r="AK101" s="219" t="s">
        <v>345</v>
      </c>
      <c r="AL101" s="219">
        <f ca="1">VLOOKUP(AK101,'SYNTHESE DES DOSSIERS'!$AL$7:$AQ$279,3,"FAUX")</f>
        <v>0</v>
      </c>
      <c r="AM101" s="219" t="s">
        <v>509</v>
      </c>
      <c r="AN101" s="219">
        <f ca="1">VLOOKUP(AM101,'SYNTHESE DES DOSSIERS'!$AL$7:$AP$279,5,"FAUX")</f>
        <v>0</v>
      </c>
      <c r="AO101" s="219" t="s">
        <v>470</v>
      </c>
      <c r="AP101" s="219">
        <f ca="1">VLOOKUP(AO101,'SYNTHESE DES DOSSIERS'!$AL$7:$AQ$279,6,"FAUX")</f>
        <v>0</v>
      </c>
      <c r="AQ101" s="219"/>
      <c r="AR101" s="219"/>
      <c r="AS101" s="219" t="e">
        <f t="shared" ca="1" si="17"/>
        <v>#N/A</v>
      </c>
      <c r="AT101" s="219" t="e">
        <f ca="1">AS101+COUNTIF(AS101:$AS$104,AS101)-1</f>
        <v>#N/A</v>
      </c>
      <c r="AU101" s="222" t="e">
        <f t="shared" ca="1" si="18"/>
        <v>#N/A</v>
      </c>
      <c r="AV101" s="219"/>
      <c r="AW101" s="219"/>
      <c r="AX101" s="219"/>
      <c r="AY101" s="219"/>
      <c r="AZ101" s="219"/>
      <c r="BA101" s="219"/>
      <c r="BB101" s="219"/>
      <c r="BC101" s="219"/>
      <c r="BD101" s="219"/>
      <c r="BE101" s="219"/>
      <c r="BF101" s="219"/>
      <c r="BG101" s="219"/>
      <c r="BH101" s="219"/>
      <c r="BI101" s="219"/>
      <c r="BJ101" s="219"/>
      <c r="BK101" s="219"/>
      <c r="BL101" s="219"/>
      <c r="BM101" s="219"/>
      <c r="BN101" s="219"/>
      <c r="BO101" s="219"/>
    </row>
    <row r="102" spans="1:67" ht="33" customHeight="1">
      <c r="A102" s="574" t="s">
        <v>113</v>
      </c>
      <c r="B102" s="574"/>
      <c r="C102" s="68" t="s">
        <v>114</v>
      </c>
      <c r="D102" s="569" t="s">
        <v>115</v>
      </c>
      <c r="E102" s="569"/>
      <c r="F102" s="569"/>
      <c r="G102" s="569"/>
      <c r="H102" s="569"/>
      <c r="I102" s="569"/>
      <c r="J102" s="569"/>
      <c r="K102" s="569"/>
      <c r="L102" s="32">
        <f t="shared" ca="1" si="22"/>
        <v>0</v>
      </c>
      <c r="M102" s="130" t="e">
        <f t="shared" ca="1" si="23"/>
        <v>#N/A</v>
      </c>
      <c r="N102" s="103" t="e">
        <f t="shared" ca="1" si="24"/>
        <v>#DIV/0!</v>
      </c>
      <c r="O102" s="80"/>
      <c r="P102" s="80"/>
      <c r="Q102" s="80"/>
      <c r="R102" s="80"/>
      <c r="S102" s="80"/>
      <c r="AD102" s="219"/>
      <c r="AE102" s="219" t="s">
        <v>114</v>
      </c>
      <c r="AF102" s="219" t="s">
        <v>113</v>
      </c>
      <c r="AG102" s="221" t="e">
        <f t="shared" ca="1" si="25"/>
        <v>#N/A</v>
      </c>
      <c r="AH102" s="221" t="e">
        <f t="shared" ca="1" si="26"/>
        <v>#DIV/0!</v>
      </c>
      <c r="AI102" s="219" t="s">
        <v>387</v>
      </c>
      <c r="AJ102" s="219">
        <f ca="1">VLOOKUP(AI102,'SYNTHESE DES DOSSIERS'!$AL$7:$AM$279,2,FALSE)</f>
        <v>0</v>
      </c>
      <c r="AK102" s="219" t="s">
        <v>346</v>
      </c>
      <c r="AL102" s="219">
        <f ca="1">VLOOKUP(AK102,'SYNTHESE DES DOSSIERS'!$AL$7:$AQ$279,3,"FAUX")</f>
        <v>0</v>
      </c>
      <c r="AM102" s="219" t="s">
        <v>510</v>
      </c>
      <c r="AN102" s="219">
        <f ca="1">VLOOKUP(AM102,'SYNTHESE DES DOSSIERS'!$AL$7:$AP$279,5,"FAUX")</f>
        <v>0</v>
      </c>
      <c r="AO102" s="219" t="s">
        <v>471</v>
      </c>
      <c r="AP102" s="219">
        <f ca="1">VLOOKUP(AO102,'SYNTHESE DES DOSSIERS'!$AL$7:$AQ$279,6,"FAUX")</f>
        <v>0</v>
      </c>
      <c r="AQ102" s="219"/>
      <c r="AR102" s="219"/>
      <c r="AS102" s="219" t="e">
        <f t="shared" ca="1" si="17"/>
        <v>#N/A</v>
      </c>
      <c r="AT102" s="219" t="e">
        <f ca="1">AS102+COUNTIF(AS102:$AS$104,AS102)-1</f>
        <v>#N/A</v>
      </c>
      <c r="AU102" s="222" t="e">
        <f t="shared" ca="1" si="18"/>
        <v>#N/A</v>
      </c>
      <c r="AV102" s="219"/>
      <c r="AW102" s="219"/>
      <c r="AX102" s="219"/>
      <c r="AY102" s="219"/>
      <c r="AZ102" s="219"/>
      <c r="BA102" s="219"/>
      <c r="BB102" s="219"/>
      <c r="BC102" s="219"/>
      <c r="BD102" s="219"/>
      <c r="BE102" s="219"/>
      <c r="BF102" s="219"/>
      <c r="BG102" s="219"/>
      <c r="BH102" s="219"/>
      <c r="BI102" s="219"/>
      <c r="BJ102" s="219"/>
      <c r="BK102" s="219"/>
      <c r="BL102" s="219"/>
      <c r="BM102" s="219"/>
      <c r="BN102" s="219"/>
      <c r="BO102" s="219"/>
    </row>
    <row r="103" spans="1:67" ht="53.65" customHeight="1">
      <c r="A103" s="574" t="s">
        <v>116</v>
      </c>
      <c r="B103" s="574"/>
      <c r="C103" s="68" t="s">
        <v>117</v>
      </c>
      <c r="D103" s="591" t="s">
        <v>118</v>
      </c>
      <c r="E103" s="591"/>
      <c r="F103" s="591"/>
      <c r="G103" s="591"/>
      <c r="H103" s="591"/>
      <c r="I103" s="591"/>
      <c r="J103" s="591"/>
      <c r="K103" s="591"/>
      <c r="L103" s="32">
        <f t="shared" ca="1" si="22"/>
        <v>0</v>
      </c>
      <c r="M103" s="130" t="e">
        <f t="shared" ca="1" si="23"/>
        <v>#N/A</v>
      </c>
      <c r="N103" s="103" t="e">
        <f t="shared" ca="1" si="24"/>
        <v>#DIV/0!</v>
      </c>
      <c r="O103" s="80"/>
      <c r="P103" s="80"/>
      <c r="Q103" s="80"/>
      <c r="R103" s="80"/>
      <c r="S103" s="80"/>
      <c r="AD103" s="219"/>
      <c r="AE103" s="219" t="s">
        <v>117</v>
      </c>
      <c r="AF103" s="219" t="s">
        <v>116</v>
      </c>
      <c r="AG103" s="221" t="e">
        <f t="shared" ca="1" si="25"/>
        <v>#N/A</v>
      </c>
      <c r="AH103" s="221" t="e">
        <f t="shared" ca="1" si="26"/>
        <v>#DIV/0!</v>
      </c>
      <c r="AI103" s="219" t="s">
        <v>388</v>
      </c>
      <c r="AJ103" s="219">
        <f ca="1">VLOOKUP(AI103,'SYNTHESE DES DOSSIERS'!$AL$7:$AM$279,2,FALSE)</f>
        <v>0</v>
      </c>
      <c r="AK103" s="219" t="s">
        <v>347</v>
      </c>
      <c r="AL103" s="219">
        <f ca="1">VLOOKUP(AK103,'SYNTHESE DES DOSSIERS'!$AL$7:$AQ$279,3,"FAUX")</f>
        <v>0</v>
      </c>
      <c r="AM103" s="219" t="s">
        <v>511</v>
      </c>
      <c r="AN103" s="219">
        <f ca="1">VLOOKUP(AM103,'SYNTHESE DES DOSSIERS'!$AL$7:$AP$279,5,"FAUX")</f>
        <v>0</v>
      </c>
      <c r="AO103" s="219" t="s">
        <v>472</v>
      </c>
      <c r="AP103" s="219">
        <f ca="1">VLOOKUP(AO103,'SYNTHESE DES DOSSIERS'!$AL$7:$AQ$279,6,"FAUX")</f>
        <v>0</v>
      </c>
      <c r="AQ103" s="219"/>
      <c r="AR103" s="219"/>
      <c r="AS103" s="219" t="e">
        <f t="shared" ca="1" si="17"/>
        <v>#N/A</v>
      </c>
      <c r="AT103" s="219" t="e">
        <f ca="1">AS103+COUNTIF(AS103:$AS$104,AS103)-1</f>
        <v>#N/A</v>
      </c>
      <c r="AU103" s="222" t="e">
        <f t="shared" ca="1" si="18"/>
        <v>#N/A</v>
      </c>
      <c r="AV103" s="219"/>
      <c r="AW103" s="219"/>
      <c r="AX103" s="219"/>
      <c r="AY103" s="219"/>
      <c r="AZ103" s="219"/>
      <c r="BA103" s="219"/>
      <c r="BB103" s="219"/>
      <c r="BC103" s="219"/>
      <c r="BD103" s="219"/>
      <c r="BE103" s="219"/>
      <c r="BF103" s="219"/>
      <c r="BG103" s="219"/>
      <c r="BH103" s="219"/>
      <c r="BI103" s="219"/>
      <c r="BJ103" s="219"/>
      <c r="BK103" s="219"/>
      <c r="BL103" s="219"/>
      <c r="BM103" s="219"/>
      <c r="BN103" s="219"/>
      <c r="BO103" s="219"/>
    </row>
    <row r="104" spans="1:67" ht="50.65" customHeight="1">
      <c r="A104" s="574"/>
      <c r="B104" s="574"/>
      <c r="C104" s="68" t="s">
        <v>119</v>
      </c>
      <c r="D104" s="591" t="s">
        <v>120</v>
      </c>
      <c r="E104" s="591"/>
      <c r="F104" s="591"/>
      <c r="G104" s="591"/>
      <c r="H104" s="591"/>
      <c r="I104" s="591"/>
      <c r="J104" s="591"/>
      <c r="K104" s="591"/>
      <c r="L104" s="32">
        <f t="shared" ca="1" si="22"/>
        <v>0</v>
      </c>
      <c r="M104" s="130" t="e">
        <f t="shared" ca="1" si="23"/>
        <v>#N/A</v>
      </c>
      <c r="N104" s="103" t="e">
        <f t="shared" ca="1" si="24"/>
        <v>#DIV/0!</v>
      </c>
      <c r="O104" s="80"/>
      <c r="P104" s="80"/>
      <c r="Q104" s="80"/>
      <c r="R104" s="80"/>
      <c r="S104" s="80"/>
      <c r="AD104" s="219"/>
      <c r="AE104" s="219" t="s">
        <v>119</v>
      </c>
      <c r="AF104" s="219" t="s">
        <v>116</v>
      </c>
      <c r="AG104" s="221" t="e">
        <f t="shared" ca="1" si="25"/>
        <v>#N/A</v>
      </c>
      <c r="AH104" s="221" t="e">
        <f t="shared" ca="1" si="26"/>
        <v>#DIV/0!</v>
      </c>
      <c r="AI104" s="219" t="s">
        <v>389</v>
      </c>
      <c r="AJ104" s="219">
        <f ca="1">VLOOKUP(AI104,'SYNTHESE DES DOSSIERS'!$AL$7:$AM$279,2,FALSE)</f>
        <v>0</v>
      </c>
      <c r="AK104" s="219" t="s">
        <v>348</v>
      </c>
      <c r="AL104" s="219">
        <f ca="1">VLOOKUP(AK104,'SYNTHESE DES DOSSIERS'!$AL$7:$AQ$279,3,"FAUX")</f>
        <v>0</v>
      </c>
      <c r="AM104" s="219" t="s">
        <v>512</v>
      </c>
      <c r="AN104" s="219">
        <f ca="1">VLOOKUP(AM104,'SYNTHESE DES DOSSIERS'!$AL$7:$AP$279,5,"FAUX")</f>
        <v>0</v>
      </c>
      <c r="AO104" s="219" t="s">
        <v>473</v>
      </c>
      <c r="AP104" s="219">
        <f ca="1">VLOOKUP(AO104,'SYNTHESE DES DOSSIERS'!$AL$7:$AQ$279,6,"FAUX")</f>
        <v>0</v>
      </c>
      <c r="AQ104" s="219"/>
      <c r="AR104" s="219"/>
      <c r="AS104" s="219" t="e">
        <f t="shared" ca="1" si="17"/>
        <v>#N/A</v>
      </c>
      <c r="AT104" s="219" t="e">
        <f ca="1">AS104+COUNTIF(AS104:$AS$104,AS104)-1</f>
        <v>#N/A</v>
      </c>
      <c r="AU104" s="222" t="e">
        <f t="shared" ca="1" si="18"/>
        <v>#N/A</v>
      </c>
      <c r="AV104" s="219"/>
      <c r="AW104" s="219"/>
      <c r="AX104" s="219"/>
      <c r="AY104" s="219"/>
      <c r="AZ104" s="219"/>
      <c r="BA104" s="219"/>
      <c r="BB104" s="219"/>
      <c r="BC104" s="219"/>
      <c r="BD104" s="219"/>
      <c r="BE104" s="219"/>
      <c r="BF104" s="219"/>
      <c r="BG104" s="219"/>
      <c r="BH104" s="219"/>
      <c r="BI104" s="219"/>
      <c r="BJ104" s="219"/>
      <c r="BK104" s="219"/>
      <c r="BL104" s="219"/>
      <c r="BM104" s="219"/>
      <c r="BN104" s="219"/>
      <c r="BO104" s="219"/>
    </row>
    <row r="105" spans="1:67" ht="15.75">
      <c r="A105" s="592" t="s">
        <v>172</v>
      </c>
      <c r="B105" s="592"/>
      <c r="C105" s="69" t="s">
        <v>164</v>
      </c>
      <c r="D105" s="593" t="s">
        <v>172</v>
      </c>
      <c r="E105" s="593"/>
      <c r="F105" s="593"/>
      <c r="G105" s="593"/>
      <c r="H105" s="593"/>
      <c r="I105" s="593"/>
      <c r="J105" s="593"/>
      <c r="K105" s="593"/>
      <c r="L105" s="100" t="e">
        <f ca="1">SUM(L66:L104)</f>
        <v>#N/A</v>
      </c>
      <c r="M105" s="108" t="e">
        <f ca="1">ROUND(SUM(M66:M104),3)</f>
        <v>#N/A</v>
      </c>
      <c r="N105" s="81"/>
      <c r="O105" s="81"/>
      <c r="P105" s="81"/>
      <c r="Q105" s="81"/>
      <c r="R105" s="81"/>
      <c r="S105" s="81"/>
      <c r="AD105" s="219"/>
      <c r="AE105" s="219"/>
      <c r="AF105" s="219"/>
      <c r="AG105" s="219"/>
      <c r="AH105" s="219"/>
      <c r="AI105" s="219"/>
      <c r="AJ105" s="219"/>
      <c r="AK105" s="219"/>
      <c r="AL105" s="219" t="e">
        <f ca="1">SUM(AL66:AL104)</f>
        <v>#N/A</v>
      </c>
      <c r="AM105" s="219"/>
      <c r="AN105" s="219" t="e">
        <f ca="1">SUM(AN66:AN104)</f>
        <v>#N/A</v>
      </c>
      <c r="AO105" s="219" t="s">
        <v>172</v>
      </c>
      <c r="AP105" s="219" t="e">
        <f ca="1">SUM(AP66:AP104)</f>
        <v>#N/A</v>
      </c>
      <c r="AQ105" s="219"/>
      <c r="AR105" s="219"/>
      <c r="AS105" s="219"/>
      <c r="AT105" s="219"/>
      <c r="AU105" s="219"/>
      <c r="AV105" s="219"/>
      <c r="AW105" s="219"/>
      <c r="AX105" s="219"/>
      <c r="AY105" s="219"/>
      <c r="AZ105" s="219"/>
      <c r="BA105" s="219"/>
      <c r="BB105" s="219"/>
      <c r="BC105" s="219"/>
      <c r="BD105" s="219"/>
      <c r="BE105" s="219"/>
      <c r="BF105" s="219"/>
      <c r="BG105" s="219"/>
      <c r="BH105" s="219"/>
      <c r="BI105" s="219"/>
      <c r="BJ105" s="219"/>
      <c r="BK105" s="219"/>
      <c r="BL105" s="219"/>
      <c r="BM105" s="219"/>
      <c r="BN105" s="219"/>
      <c r="BO105" s="219"/>
    </row>
    <row r="106" spans="1:67">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row>
    <row r="107" spans="1:67">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row>
    <row r="108" spans="1:67">
      <c r="AD108" s="219"/>
      <c r="AE108" s="219"/>
      <c r="AF108" s="219"/>
      <c r="AG108" s="219"/>
      <c r="AH108" s="219"/>
      <c r="AI108" s="219"/>
      <c r="AJ108" s="219"/>
      <c r="AK108" s="219"/>
      <c r="AL108" s="219"/>
      <c r="AM108" s="219"/>
      <c r="AN108" s="219"/>
      <c r="AO108" s="219"/>
      <c r="AP108" s="219"/>
      <c r="AQ108" s="219"/>
      <c r="AR108" s="219"/>
      <c r="AS108" s="219"/>
      <c r="AT108" s="219"/>
      <c r="AU108" s="219"/>
      <c r="AV108" s="219"/>
      <c r="AW108" s="219"/>
      <c r="AX108" s="219"/>
      <c r="AY108" s="219"/>
      <c r="AZ108" s="219"/>
      <c r="BA108" s="219"/>
      <c r="BB108" s="219"/>
      <c r="BC108" s="219"/>
      <c r="BD108" s="219"/>
      <c r="BE108" s="219"/>
      <c r="BF108" s="219"/>
      <c r="BG108" s="219"/>
      <c r="BH108" s="219"/>
      <c r="BI108" s="219"/>
      <c r="BJ108" s="219"/>
      <c r="BK108" s="219"/>
      <c r="BL108" s="219"/>
      <c r="BM108" s="219"/>
      <c r="BN108" s="219"/>
      <c r="BO108" s="219"/>
    </row>
  </sheetData>
  <mergeCells count="139">
    <mergeCell ref="N21:N22"/>
    <mergeCell ref="C22:D22"/>
    <mergeCell ref="C23:D23"/>
    <mergeCell ref="B27:D27"/>
    <mergeCell ref="I27:K27"/>
    <mergeCell ref="B26:D26"/>
    <mergeCell ref="E27:F27"/>
    <mergeCell ref="G21:G23"/>
    <mergeCell ref="N63:N64"/>
    <mergeCell ref="I21:K21"/>
    <mergeCell ref="I22:K22"/>
    <mergeCell ref="L21:M21"/>
    <mergeCell ref="AW64:BC64"/>
    <mergeCell ref="AK65:AL65"/>
    <mergeCell ref="AM65:AN65"/>
    <mergeCell ref="AO65:AP65"/>
    <mergeCell ref="AI65:AJ65"/>
    <mergeCell ref="A29:C29"/>
    <mergeCell ref="D58:I58"/>
    <mergeCell ref="N49:O49"/>
    <mergeCell ref="N50:O50"/>
    <mergeCell ref="N51:O51"/>
    <mergeCell ref="N52:O52"/>
    <mergeCell ref="N53:O53"/>
    <mergeCell ref="N54:O54"/>
    <mergeCell ref="N55:O55"/>
    <mergeCell ref="N56:O56"/>
    <mergeCell ref="N57:O57"/>
    <mergeCell ref="N58:O58"/>
    <mergeCell ref="N59:O59"/>
    <mergeCell ref="C38:D38"/>
    <mergeCell ref="C35:D35"/>
    <mergeCell ref="D56:I56"/>
    <mergeCell ref="D57:I57"/>
    <mergeCell ref="A2:N2"/>
    <mergeCell ref="B20:D20"/>
    <mergeCell ref="E21:F21"/>
    <mergeCell ref="J59:L59"/>
    <mergeCell ref="J54:L54"/>
    <mergeCell ref="J55:L55"/>
    <mergeCell ref="J56:L56"/>
    <mergeCell ref="J57:L57"/>
    <mergeCell ref="J58:L58"/>
    <mergeCell ref="J49:L49"/>
    <mergeCell ref="J50:L50"/>
    <mergeCell ref="J51:L51"/>
    <mergeCell ref="J52:L52"/>
    <mergeCell ref="J53:L53"/>
    <mergeCell ref="D50:I50"/>
    <mergeCell ref="D51:I51"/>
    <mergeCell ref="D52:I52"/>
    <mergeCell ref="D53:I53"/>
    <mergeCell ref="D54:I54"/>
    <mergeCell ref="D55:I55"/>
    <mergeCell ref="A18:J18"/>
    <mergeCell ref="A4:B4"/>
    <mergeCell ref="C4:E4"/>
    <mergeCell ref="A5:B5"/>
    <mergeCell ref="C5:E5"/>
    <mergeCell ref="B9:D9"/>
    <mergeCell ref="B10:D10"/>
    <mergeCell ref="B11:D11"/>
    <mergeCell ref="B12:D12"/>
    <mergeCell ref="B13:D13"/>
    <mergeCell ref="G9:J9"/>
    <mergeCell ref="B21:D21"/>
    <mergeCell ref="L63:M63"/>
    <mergeCell ref="C34:D34"/>
    <mergeCell ref="C33:D33"/>
    <mergeCell ref="C32:D32"/>
    <mergeCell ref="C37:D37"/>
    <mergeCell ref="C44:D44"/>
    <mergeCell ref="G30:I30"/>
    <mergeCell ref="J30:L30"/>
    <mergeCell ref="E30:F30"/>
    <mergeCell ref="C41:D41"/>
    <mergeCell ref="C42:D42"/>
    <mergeCell ref="C40:D40"/>
    <mergeCell ref="A47:C47"/>
    <mergeCell ref="D59:I59"/>
    <mergeCell ref="D49:I49"/>
    <mergeCell ref="C39:D39"/>
    <mergeCell ref="D66:K66"/>
    <mergeCell ref="A66:B71"/>
    <mergeCell ref="D70:K70"/>
    <mergeCell ref="D69:K69"/>
    <mergeCell ref="D68:K68"/>
    <mergeCell ref="D67:K67"/>
    <mergeCell ref="D71:K71"/>
    <mergeCell ref="A72:B77"/>
    <mergeCell ref="D75:K75"/>
    <mergeCell ref="D74:K74"/>
    <mergeCell ref="D73:K73"/>
    <mergeCell ref="D72:K72"/>
    <mergeCell ref="D77:K77"/>
    <mergeCell ref="D76:K76"/>
    <mergeCell ref="D90:K90"/>
    <mergeCell ref="D94:K94"/>
    <mergeCell ref="A78:B84"/>
    <mergeCell ref="D79:K79"/>
    <mergeCell ref="D78:K78"/>
    <mergeCell ref="D83:K83"/>
    <mergeCell ref="D82:K82"/>
    <mergeCell ref="D81:K81"/>
    <mergeCell ref="D80:K80"/>
    <mergeCell ref="D84:K84"/>
    <mergeCell ref="D93:K93"/>
    <mergeCell ref="A93:B94"/>
    <mergeCell ref="A85:B87"/>
    <mergeCell ref="D87:K87"/>
    <mergeCell ref="D86:K86"/>
    <mergeCell ref="D85:K85"/>
    <mergeCell ref="A88:B89"/>
    <mergeCell ref="D89:K89"/>
    <mergeCell ref="D88:K88"/>
    <mergeCell ref="G4:H4"/>
    <mergeCell ref="I4:J4"/>
    <mergeCell ref="A105:B105"/>
    <mergeCell ref="D105:K105"/>
    <mergeCell ref="A99:B101"/>
    <mergeCell ref="D101:K101"/>
    <mergeCell ref="D100:K100"/>
    <mergeCell ref="D99:K99"/>
    <mergeCell ref="A102:B102"/>
    <mergeCell ref="D102:K102"/>
    <mergeCell ref="A65:B65"/>
    <mergeCell ref="D65:K65"/>
    <mergeCell ref="A103:B104"/>
    <mergeCell ref="D104:K104"/>
    <mergeCell ref="D103:K103"/>
    <mergeCell ref="D96:K96"/>
    <mergeCell ref="D95:K95"/>
    <mergeCell ref="A95:B96"/>
    <mergeCell ref="A97:B98"/>
    <mergeCell ref="D98:K98"/>
    <mergeCell ref="D97:K97"/>
    <mergeCell ref="A90:B92"/>
    <mergeCell ref="D92:K92"/>
    <mergeCell ref="D91:K91"/>
  </mergeCells>
  <phoneticPr fontId="22" type="noConversion"/>
  <conditionalFormatting sqref="B50:B62">
    <cfRule type="colorScale" priority="2">
      <colorScale>
        <cfvo type="min"/>
        <cfvo type="max"/>
        <color rgb="FFF8696B"/>
        <color theme="5" tint="0.39997558519241921"/>
      </colorScale>
    </cfRule>
  </conditionalFormatting>
  <pageMargins left="0.7" right="0.7" top="0.75" bottom="0.75" header="0.3" footer="0.3"/>
  <pageSetup paperSize="9"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2E703-94F5-4D4D-8C38-F6BB3EC18A8D}">
  <sheetPr>
    <tabColor rgb="FFCED7FE"/>
  </sheetPr>
  <dimension ref="A1:G37"/>
  <sheetViews>
    <sheetView workbookViewId="0">
      <selection activeCell="L47" sqref="L47"/>
    </sheetView>
  </sheetViews>
  <sheetFormatPr baseColWidth="10" defaultColWidth="11.42578125" defaultRowHeight="15"/>
  <cols>
    <col min="1" max="1" width="20.7109375" style="1" bestFit="1" customWidth="1"/>
    <col min="2" max="2" width="16.7109375" style="1" customWidth="1"/>
    <col min="3" max="3" width="15.28515625" style="1" bestFit="1" customWidth="1"/>
    <col min="4" max="4" width="17.28515625" style="1" bestFit="1" customWidth="1"/>
    <col min="5" max="5" width="21.5703125" style="1" bestFit="1" customWidth="1"/>
    <col min="6" max="6" width="11.42578125" style="1"/>
    <col min="7" max="7" width="9.7109375" style="1" hidden="1" customWidth="1"/>
    <col min="8" max="16384" width="11.42578125" style="1"/>
  </cols>
  <sheetData>
    <row r="1" spans="1:7" ht="15.75" thickBot="1">
      <c r="A1" s="741" t="s">
        <v>184</v>
      </c>
      <c r="B1" s="741"/>
      <c r="C1" s="741"/>
      <c r="D1" s="741"/>
      <c r="E1" s="741"/>
    </row>
    <row r="2" spans="1:7" ht="30" customHeight="1" thickBot="1">
      <c r="A2" s="2" t="s">
        <v>185</v>
      </c>
      <c r="B2" s="3" t="s">
        <v>186</v>
      </c>
      <c r="C2" s="4" t="s">
        <v>187</v>
      </c>
      <c r="D2" s="44" t="s">
        <v>188</v>
      </c>
      <c r="E2" s="5" t="s">
        <v>189</v>
      </c>
    </row>
    <row r="3" spans="1:7">
      <c r="A3" s="56" t="s">
        <v>190</v>
      </c>
      <c r="B3" s="7" t="s">
        <v>191</v>
      </c>
      <c r="C3" s="8" t="s">
        <v>192</v>
      </c>
      <c r="D3" s="45" t="s">
        <v>193</v>
      </c>
      <c r="E3" s="43" t="s">
        <v>194</v>
      </c>
      <c r="G3" s="1" t="s">
        <v>195</v>
      </c>
    </row>
    <row r="4" spans="1:7">
      <c r="A4" s="6" t="s">
        <v>196</v>
      </c>
      <c r="B4" s="10" t="s">
        <v>197</v>
      </c>
      <c r="C4" s="8" t="s">
        <v>198</v>
      </c>
      <c r="D4" s="46" t="s">
        <v>199</v>
      </c>
      <c r="E4" s="43" t="s">
        <v>200</v>
      </c>
      <c r="G4" s="1" t="s">
        <v>201</v>
      </c>
    </row>
    <row r="5" spans="1:7">
      <c r="A5" s="6" t="s">
        <v>202</v>
      </c>
      <c r="B5" s="10" t="s">
        <v>203</v>
      </c>
      <c r="C5" s="8" t="s">
        <v>204</v>
      </c>
      <c r="D5" s="46" t="s">
        <v>205</v>
      </c>
      <c r="E5" s="43" t="s">
        <v>206</v>
      </c>
      <c r="G5" s="1" t="s">
        <v>207</v>
      </c>
    </row>
    <row r="6" spans="1:7" ht="15.75" thickBot="1">
      <c r="A6" s="6" t="s">
        <v>208</v>
      </c>
      <c r="B6" s="11" t="s">
        <v>209</v>
      </c>
      <c r="C6" s="12" t="s">
        <v>210</v>
      </c>
      <c r="D6" s="46" t="s">
        <v>213</v>
      </c>
      <c r="E6" s="43" t="s">
        <v>211</v>
      </c>
      <c r="G6" s="1" t="s">
        <v>212</v>
      </c>
    </row>
    <row r="7" spans="1:7">
      <c r="A7" s="6" t="s">
        <v>215</v>
      </c>
      <c r="D7" s="46" t="s">
        <v>216</v>
      </c>
      <c r="E7" s="43" t="s">
        <v>214</v>
      </c>
    </row>
    <row r="8" spans="1:7">
      <c r="A8" s="6" t="s">
        <v>218</v>
      </c>
      <c r="D8" s="46" t="s">
        <v>219</v>
      </c>
      <c r="E8" s="43" t="s">
        <v>217</v>
      </c>
    </row>
    <row r="9" spans="1:7" ht="15.75" thickBot="1">
      <c r="A9" s="6" t="s">
        <v>221</v>
      </c>
      <c r="D9" s="47" t="s">
        <v>222</v>
      </c>
      <c r="E9" s="43" t="s">
        <v>220</v>
      </c>
    </row>
    <row r="10" spans="1:7">
      <c r="A10" s="6" t="s">
        <v>224</v>
      </c>
      <c r="E10" s="9" t="s">
        <v>223</v>
      </c>
    </row>
    <row r="11" spans="1:7">
      <c r="A11" s="6" t="s">
        <v>350</v>
      </c>
      <c r="E11" s="9" t="s">
        <v>225</v>
      </c>
    </row>
    <row r="12" spans="1:7">
      <c r="A12" s="6" t="s">
        <v>227</v>
      </c>
      <c r="E12" s="9" t="s">
        <v>226</v>
      </c>
    </row>
    <row r="13" spans="1:7">
      <c r="A13" s="6" t="s">
        <v>229</v>
      </c>
      <c r="E13" s="9" t="s">
        <v>228</v>
      </c>
    </row>
    <row r="14" spans="1:7">
      <c r="A14" s="6" t="s">
        <v>231</v>
      </c>
      <c r="E14" s="9" t="s">
        <v>230</v>
      </c>
    </row>
    <row r="15" spans="1:7">
      <c r="A15" s="6" t="s">
        <v>233</v>
      </c>
      <c r="E15" s="9" t="s">
        <v>232</v>
      </c>
    </row>
    <row r="16" spans="1:7">
      <c r="A16" s="6" t="s">
        <v>235</v>
      </c>
      <c r="E16" s="9" t="s">
        <v>234</v>
      </c>
    </row>
    <row r="17" spans="1:5">
      <c r="A17" s="6" t="s">
        <v>237</v>
      </c>
      <c r="E17" s="9" t="s">
        <v>236</v>
      </c>
    </row>
    <row r="18" spans="1:5">
      <c r="A18" s="6" t="s">
        <v>239</v>
      </c>
      <c r="E18" s="9" t="s">
        <v>238</v>
      </c>
    </row>
    <row r="19" spans="1:5">
      <c r="A19" s="6" t="s">
        <v>241</v>
      </c>
      <c r="E19" s="9" t="s">
        <v>240</v>
      </c>
    </row>
    <row r="20" spans="1:5" ht="15.75" thickBot="1">
      <c r="A20" s="6" t="s">
        <v>243</v>
      </c>
      <c r="E20" s="13" t="s">
        <v>242</v>
      </c>
    </row>
    <row r="21" spans="1:5">
      <c r="A21" s="6" t="s">
        <v>244</v>
      </c>
    </row>
    <row r="22" spans="1:5">
      <c r="A22" s="6" t="s">
        <v>245</v>
      </c>
    </row>
    <row r="23" spans="1:5">
      <c r="A23" s="6" t="s">
        <v>246</v>
      </c>
    </row>
    <row r="24" spans="1:5">
      <c r="A24" s="6" t="s">
        <v>247</v>
      </c>
    </row>
    <row r="25" spans="1:5">
      <c r="A25" s="6" t="s">
        <v>308</v>
      </c>
    </row>
    <row r="26" spans="1:5">
      <c r="A26" s="6" t="s">
        <v>248</v>
      </c>
    </row>
    <row r="27" spans="1:5">
      <c r="A27" s="6" t="s">
        <v>249</v>
      </c>
      <c r="D27"/>
    </row>
    <row r="28" spans="1:5">
      <c r="A28" s="6" t="s">
        <v>250</v>
      </c>
    </row>
    <row r="29" spans="1:5">
      <c r="A29" s="6" t="s">
        <v>251</v>
      </c>
    </row>
    <row r="30" spans="1:5">
      <c r="A30" s="6" t="s">
        <v>309</v>
      </c>
    </row>
    <row r="31" spans="1:5">
      <c r="A31" s="6" t="s">
        <v>252</v>
      </c>
    </row>
    <row r="32" spans="1:5">
      <c r="A32" s="6" t="s">
        <v>253</v>
      </c>
    </row>
    <row r="33" spans="1:1">
      <c r="A33" s="6" t="s">
        <v>254</v>
      </c>
    </row>
    <row r="34" spans="1:1">
      <c r="A34" s="6" t="s">
        <v>255</v>
      </c>
    </row>
    <row r="35" spans="1:1">
      <c r="A35" s="6" t="s">
        <v>256</v>
      </c>
    </row>
    <row r="36" spans="1:1">
      <c r="A36" s="6" t="s">
        <v>257</v>
      </c>
    </row>
    <row r="37" spans="1:1" ht="15.75" thickBot="1">
      <c r="A37" s="14" t="s">
        <v>258</v>
      </c>
    </row>
  </sheetData>
  <sheetProtection algorithmName="SHA-512" hashValue="M6fXk3vUrGFYKFzNYwmuARc81HYdkIgSTkd+itlX40lKq2uzhxDaVxjv1F+LkQuYdWbcMLgxP9HmVzgGR3dgSQ==" saltValue="A6DW1El74MttgJTraQW3Zw==" spinCount="100000" sheet="1" objects="1" scenarios="1"/>
  <mergeCells count="1">
    <mergeCell ref="A1:E1"/>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1F0F-090C-449F-B9FD-E4B62D640B8F}">
  <sheetPr>
    <tabColor rgb="FF7030A0"/>
  </sheetPr>
  <dimension ref="A1:BO107"/>
  <sheetViews>
    <sheetView zoomScale="85" zoomScaleNormal="85" workbookViewId="0">
      <selection activeCell="O7" sqref="O7"/>
    </sheetView>
  </sheetViews>
  <sheetFormatPr baseColWidth="10" defaultColWidth="11.42578125" defaultRowHeight="15"/>
  <cols>
    <col min="2" max="2" width="11.85546875" customWidth="1"/>
    <col min="4" max="4" width="28.140625" customWidth="1"/>
    <col min="5" max="5" width="12.140625" customWidth="1"/>
    <col min="6" max="6" width="12.7109375" customWidth="1"/>
    <col min="9" max="9" width="11.7109375" customWidth="1"/>
    <col min="10" max="10" width="11.5703125" customWidth="1"/>
    <col min="11" max="11" width="13" customWidth="1"/>
    <col min="12" max="12" width="13.28515625" customWidth="1"/>
    <col min="13" max="13" width="14.7109375" customWidth="1"/>
    <col min="14" max="14" width="16.28515625" customWidth="1"/>
    <col min="15" max="15" width="13.42578125" customWidth="1"/>
    <col min="16" max="29" width="11.42578125" customWidth="1"/>
    <col min="30" max="30" width="25.7109375" customWidth="1"/>
    <col min="31" max="31" width="8.140625" customWidth="1"/>
    <col min="32" max="32" width="10.7109375" customWidth="1"/>
    <col min="33" max="33" width="7.42578125" customWidth="1"/>
    <col min="34" max="34" width="8.28515625" customWidth="1"/>
    <col min="35" max="35" width="17.42578125" customWidth="1"/>
    <col min="36" max="36" width="12.140625" customWidth="1"/>
    <col min="37" max="37" width="14" customWidth="1"/>
    <col min="38" max="38" width="13.5703125" customWidth="1"/>
    <col min="39" max="39" width="16.5703125" customWidth="1"/>
    <col min="40" max="40" width="10.42578125" customWidth="1"/>
    <col min="44" max="44" width="18.7109375" customWidth="1"/>
    <col min="49" max="49" width="22.28515625" customWidth="1"/>
    <col min="50" max="50" width="23.28515625" customWidth="1"/>
    <col min="54" max="54" width="18" customWidth="1"/>
  </cols>
  <sheetData>
    <row r="1" spans="1:46" ht="89.45" customHeight="1">
      <c r="N1" s="79"/>
      <c r="O1" s="79"/>
      <c r="P1" s="79"/>
      <c r="Q1" s="79"/>
      <c r="R1" s="79"/>
      <c r="S1" s="416"/>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row>
    <row r="2" spans="1:46" ht="64.900000000000006" customHeight="1">
      <c r="A2" s="516" t="s">
        <v>688</v>
      </c>
      <c r="B2" s="517"/>
      <c r="C2" s="517"/>
      <c r="D2" s="517"/>
      <c r="E2" s="517"/>
      <c r="F2" s="517"/>
      <c r="G2" s="517"/>
      <c r="H2" s="517"/>
      <c r="I2" s="517"/>
      <c r="J2" s="517"/>
      <c r="K2" s="517"/>
      <c r="L2" s="517"/>
      <c r="M2" s="517"/>
      <c r="N2" s="517"/>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row>
    <row r="3" spans="1:46" ht="16.5" thickBot="1">
      <c r="A3" s="225" t="s">
        <v>698</v>
      </c>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row>
    <row r="4" spans="1:46" ht="16.5" thickBot="1">
      <c r="A4" s="477" t="s">
        <v>0</v>
      </c>
      <c r="B4" s="478"/>
      <c r="C4" s="518" t="str">
        <f>IF(PRESENTATION!D4="","",PRESENTATION!D4)</f>
        <v/>
      </c>
      <c r="D4" s="519"/>
      <c r="E4" s="520"/>
      <c r="G4" s="477" t="s">
        <v>6</v>
      </c>
      <c r="H4" s="478"/>
      <c r="I4" s="521" t="str">
        <f>IF(PRESENTATION!D12="","",PRESENTATION!D12)</f>
        <v/>
      </c>
      <c r="J4" s="522"/>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row>
    <row r="5" spans="1:46" ht="16.5" thickBot="1">
      <c r="A5" s="477" t="s">
        <v>1</v>
      </c>
      <c r="B5" s="478"/>
      <c r="C5" s="518" t="str">
        <f>PRESENTATION!D5</f>
        <v>NC</v>
      </c>
      <c r="D5" s="519"/>
      <c r="E5" s="520"/>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row>
    <row r="6" spans="1:46" ht="28.15" customHeight="1">
      <c r="S6" s="208"/>
      <c r="T6" s="208"/>
      <c r="U6" s="208"/>
      <c r="V6" s="208"/>
      <c r="W6" s="208"/>
      <c r="X6" s="208"/>
      <c r="Y6" s="208"/>
      <c r="Z6" s="208"/>
      <c r="AA6" s="208"/>
      <c r="AB6" s="208"/>
      <c r="AC6" s="208"/>
      <c r="AD6" s="208"/>
      <c r="AE6" s="208"/>
      <c r="AF6" s="208" t="s">
        <v>270</v>
      </c>
      <c r="AG6" s="208" t="s">
        <v>162</v>
      </c>
      <c r="AH6" s="208"/>
      <c r="AI6" s="208"/>
      <c r="AJ6" s="208"/>
      <c r="AK6" s="208"/>
      <c r="AL6" s="208"/>
      <c r="AM6" s="208"/>
      <c r="AN6" s="208"/>
      <c r="AO6" s="208"/>
      <c r="AP6" s="208"/>
      <c r="AQ6" s="208"/>
      <c r="AR6" s="208"/>
      <c r="AS6" s="208"/>
      <c r="AT6" s="208"/>
    </row>
    <row r="7" spans="1:46" ht="28.5">
      <c r="A7" s="146" t="s">
        <v>154</v>
      </c>
      <c r="B7" s="146"/>
      <c r="C7" s="146"/>
      <c r="D7" s="146"/>
      <c r="E7" s="146"/>
      <c r="F7" s="146"/>
      <c r="G7" s="146"/>
      <c r="H7" s="146"/>
      <c r="I7" s="146"/>
      <c r="J7" s="146"/>
      <c r="Q7" s="139"/>
      <c r="R7" s="139"/>
      <c r="S7" s="208"/>
      <c r="T7" s="208"/>
      <c r="U7" s="208"/>
      <c r="V7" s="208"/>
      <c r="W7" s="208"/>
      <c r="X7" s="208"/>
      <c r="Y7" s="208"/>
      <c r="Z7" s="208"/>
      <c r="AA7" s="208"/>
      <c r="AB7" s="208"/>
      <c r="AC7" s="208"/>
      <c r="AD7" s="208"/>
      <c r="AE7" s="210" t="s">
        <v>259</v>
      </c>
      <c r="AF7" s="208">
        <f ca="1">COUNTIF('SYNTHESE DES DOSSIERS'!E3:AH3,"Chirurgie")</f>
        <v>0</v>
      </c>
      <c r="AG7" s="208" t="e">
        <f t="shared" ref="AG7:AG17" ca="1" si="0">AF7/$AF$17</f>
        <v>#DIV/0!</v>
      </c>
      <c r="AH7" s="208"/>
      <c r="AI7" s="208"/>
      <c r="AJ7" s="208"/>
      <c r="AK7" s="208"/>
      <c r="AL7" s="208"/>
      <c r="AM7" s="208"/>
      <c r="AN7" s="208"/>
      <c r="AO7" s="208"/>
      <c r="AP7" s="208"/>
      <c r="AQ7" s="208"/>
      <c r="AR7" s="208"/>
      <c r="AS7" s="208"/>
      <c r="AT7" s="208"/>
    </row>
    <row r="8" spans="1:46" ht="23.45" customHeight="1" thickBot="1">
      <c r="Q8" s="139"/>
      <c r="R8" s="139"/>
      <c r="S8" s="208"/>
      <c r="T8" s="208"/>
      <c r="U8" s="208"/>
      <c r="V8" s="208"/>
      <c r="W8" s="208"/>
      <c r="X8" s="208"/>
      <c r="Y8" s="208"/>
      <c r="Z8" s="208"/>
      <c r="AA8" s="208"/>
      <c r="AB8" s="208"/>
      <c r="AC8" s="208"/>
      <c r="AD8" s="208"/>
      <c r="AE8" s="210" t="s">
        <v>534</v>
      </c>
      <c r="AF8" s="208">
        <f ca="1">COUNTIF('SYNTHESE DES DOSSIERS'!E3:AH3,"Court séjour Médecine adulte (hors service de gériatrie)")</f>
        <v>0</v>
      </c>
      <c r="AG8" s="208" t="e">
        <f t="shared" ca="1" si="0"/>
        <v>#DIV/0!</v>
      </c>
      <c r="AH8" s="208"/>
      <c r="AI8" s="208"/>
      <c r="AJ8" s="208"/>
      <c r="AK8" s="208"/>
      <c r="AL8" s="208"/>
      <c r="AM8" s="208"/>
      <c r="AN8" s="208"/>
      <c r="AO8" s="208"/>
      <c r="AP8" s="208"/>
      <c r="AQ8" s="208"/>
      <c r="AR8" s="208"/>
      <c r="AS8" s="208"/>
      <c r="AT8" s="208"/>
    </row>
    <row r="9" spans="1:46" ht="26.45" customHeight="1" thickBot="1">
      <c r="B9" s="510" t="s">
        <v>155</v>
      </c>
      <c r="C9" s="511"/>
      <c r="D9" s="512"/>
      <c r="E9" s="25">
        <f ca="1">'SYNTHESE DES RESULTATS_MPI+OMI'!E9</f>
        <v>0</v>
      </c>
      <c r="G9" s="513" t="s">
        <v>566</v>
      </c>
      <c r="H9" s="514"/>
      <c r="I9" s="514"/>
      <c r="J9" s="515"/>
      <c r="Q9" s="139"/>
      <c r="R9" s="139"/>
      <c r="S9" s="208"/>
      <c r="T9" s="208"/>
      <c r="U9" s="208"/>
      <c r="V9" s="208"/>
      <c r="W9" s="208"/>
      <c r="X9" s="208"/>
      <c r="Y9" s="208"/>
      <c r="Z9" s="208"/>
      <c r="AA9" s="208"/>
      <c r="AB9" s="208"/>
      <c r="AC9" s="208"/>
      <c r="AD9" s="208"/>
      <c r="AE9" s="210" t="s">
        <v>533</v>
      </c>
      <c r="AF9" s="208">
        <f ca="1">COUNTIF('SYNTHESE DES DOSSIERS'!E3:AH3,"Court séjour Médecine gériatrique")</f>
        <v>0</v>
      </c>
      <c r="AG9" s="208" t="e">
        <f t="shared" ca="1" si="0"/>
        <v>#DIV/0!</v>
      </c>
      <c r="AH9" s="208"/>
      <c r="AI9" s="208"/>
      <c r="AJ9" s="208"/>
      <c r="AK9" s="208"/>
      <c r="AL9" s="208"/>
      <c r="AM9" s="208"/>
      <c r="AN9" s="208"/>
      <c r="AO9" s="208"/>
      <c r="AP9" s="208"/>
      <c r="AQ9" s="208"/>
      <c r="AR9" s="208"/>
      <c r="AS9" s="208"/>
      <c r="AT9" s="208"/>
    </row>
    <row r="10" spans="1:46" ht="21" customHeight="1" thickBot="1">
      <c r="B10" s="510" t="s">
        <v>157</v>
      </c>
      <c r="C10" s="511"/>
      <c r="D10" s="512"/>
      <c r="E10" s="162" t="str">
        <f ca="1">'SYNTHESE DES RESULTATS_MPI+OMI'!E10</f>
        <v>NC</v>
      </c>
      <c r="G10" s="138"/>
      <c r="Q10" s="139"/>
      <c r="R10" s="139"/>
      <c r="S10" s="208"/>
      <c r="T10" s="208"/>
      <c r="U10" s="208"/>
      <c r="V10" s="208"/>
      <c r="W10" s="208"/>
      <c r="X10" s="208"/>
      <c r="Y10" s="208"/>
      <c r="Z10" s="208"/>
      <c r="AA10" s="208"/>
      <c r="AB10" s="208"/>
      <c r="AC10" s="208"/>
      <c r="AD10" s="208"/>
      <c r="AE10" s="210" t="s">
        <v>17</v>
      </c>
      <c r="AF10" s="208">
        <f ca="1">COUNTIF('SYNTHESE DES DOSSIERS'!E3:AH3,"Dialyse")</f>
        <v>0</v>
      </c>
      <c r="AG10" s="208" t="e">
        <f t="shared" ca="1" si="0"/>
        <v>#DIV/0!</v>
      </c>
      <c r="AH10" s="208"/>
      <c r="AI10" s="208"/>
      <c r="AJ10" s="208"/>
      <c r="AK10" s="208"/>
      <c r="AL10" s="208"/>
      <c r="AM10" s="208"/>
      <c r="AN10" s="208"/>
      <c r="AO10" s="208"/>
      <c r="AP10" s="208"/>
      <c r="AQ10" s="208"/>
      <c r="AR10" s="208"/>
      <c r="AS10" s="208"/>
      <c r="AT10" s="208"/>
    </row>
    <row r="11" spans="1:46" ht="24.6" customHeight="1" thickBot="1">
      <c r="B11" s="510" t="s">
        <v>158</v>
      </c>
      <c r="C11" s="511"/>
      <c r="D11" s="512"/>
      <c r="E11" s="25" t="str">
        <f ca="1">'SYNTHESE DES RESULTATS_MPI+OMI'!E11</f>
        <v>NC</v>
      </c>
      <c r="G11" s="138"/>
      <c r="Q11" s="139"/>
      <c r="R11" s="139"/>
      <c r="S11" s="208"/>
      <c r="T11" s="208"/>
      <c r="U11" s="208"/>
      <c r="V11" s="208"/>
      <c r="W11" s="208"/>
      <c r="X11" s="208"/>
      <c r="Y11" s="208"/>
      <c r="Z11" s="208"/>
      <c r="AA11" s="208"/>
      <c r="AB11" s="208"/>
      <c r="AC11" s="208"/>
      <c r="AD11" s="208"/>
      <c r="AE11" s="210" t="s">
        <v>122</v>
      </c>
      <c r="AF11" s="208">
        <f ca="1">COUNTIF('SYNTHESE DES DOSSIERS'!E3:AH3,"HAD")</f>
        <v>0</v>
      </c>
      <c r="AG11" s="208" t="e">
        <f t="shared" ca="1" si="0"/>
        <v>#DIV/0!</v>
      </c>
      <c r="AH11" s="208"/>
      <c r="AI11" s="208"/>
      <c r="AJ11" s="208"/>
      <c r="AK11" s="208"/>
      <c r="AL11" s="208"/>
      <c r="AM11" s="208"/>
      <c r="AN11" s="208"/>
      <c r="AO11" s="208"/>
      <c r="AP11" s="208"/>
      <c r="AQ11" s="208"/>
      <c r="AR11" s="208"/>
      <c r="AS11" s="208"/>
      <c r="AT11" s="208"/>
    </row>
    <row r="12" spans="1:46" ht="36" customHeight="1" thickBot="1">
      <c r="B12" s="510" t="s">
        <v>541</v>
      </c>
      <c r="C12" s="511"/>
      <c r="D12" s="512"/>
      <c r="E12" s="163" t="str">
        <f ca="1">'SYNTHESE DES RESULTATS_MPI+OMI'!E12</f>
        <v>NC</v>
      </c>
      <c r="Q12" s="139"/>
      <c r="R12" s="139"/>
      <c r="S12" s="208"/>
      <c r="T12" s="208"/>
      <c r="U12" s="208"/>
      <c r="V12" s="208"/>
      <c r="W12" s="208"/>
      <c r="X12" s="208"/>
      <c r="Y12" s="208"/>
      <c r="Z12" s="208"/>
      <c r="AA12" s="208"/>
      <c r="AB12" s="208"/>
      <c r="AC12" s="208"/>
      <c r="AD12" s="208"/>
      <c r="AE12" s="210" t="s">
        <v>266</v>
      </c>
      <c r="AF12" s="208">
        <f ca="1">COUNTIF('SYNTHESE DES DOSSIERS'!E3:AH3,"Long séjour")</f>
        <v>0</v>
      </c>
      <c r="AG12" s="208" t="e">
        <f t="shared" ca="1" si="0"/>
        <v>#DIV/0!</v>
      </c>
      <c r="AH12" s="208"/>
      <c r="AI12" s="208"/>
      <c r="AJ12" s="208"/>
      <c r="AK12" s="208"/>
      <c r="AL12" s="208"/>
      <c r="AM12" s="208"/>
      <c r="AN12" s="208"/>
      <c r="AO12" s="208"/>
      <c r="AP12" s="208"/>
      <c r="AQ12" s="208"/>
      <c r="AR12" s="208"/>
      <c r="AS12" s="208"/>
      <c r="AT12" s="208"/>
    </row>
    <row r="13" spans="1:46" ht="29.25" thickBot="1">
      <c r="B13" s="510" t="s">
        <v>160</v>
      </c>
      <c r="C13" s="511"/>
      <c r="D13" s="512"/>
      <c r="E13" s="77">
        <f ca="1">'SYNTHESE DES RESULTATS_MPI+OMI'!E13</f>
        <v>0</v>
      </c>
      <c r="Q13" s="139"/>
      <c r="R13" s="139"/>
      <c r="S13" s="208"/>
      <c r="T13" s="208"/>
      <c r="U13" s="208"/>
      <c r="V13" s="208"/>
      <c r="W13" s="208"/>
      <c r="X13" s="208"/>
      <c r="Y13" s="208"/>
      <c r="Z13" s="208"/>
      <c r="AA13" s="208"/>
      <c r="AB13" s="208"/>
      <c r="AC13" s="208"/>
      <c r="AD13" s="208"/>
      <c r="AE13" s="210" t="s">
        <v>267</v>
      </c>
      <c r="AF13" s="208">
        <f ca="1">COUNTIF('SYNTHESE DES DOSSIERS'!E3:AH3,"Psychiatrie")</f>
        <v>0</v>
      </c>
      <c r="AG13" s="208" t="e">
        <f t="shared" ca="1" si="0"/>
        <v>#DIV/0!</v>
      </c>
      <c r="AH13" s="208"/>
      <c r="AI13" s="208"/>
      <c r="AJ13" s="208"/>
      <c r="AK13" s="208"/>
      <c r="AL13" s="208"/>
      <c r="AM13" s="208"/>
      <c r="AN13" s="208"/>
      <c r="AO13" s="208"/>
      <c r="AP13" s="208"/>
      <c r="AQ13" s="208"/>
      <c r="AR13" s="208"/>
      <c r="AS13" s="208"/>
      <c r="AT13" s="208"/>
    </row>
    <row r="14" spans="1:46" ht="28.5">
      <c r="Q14" s="139"/>
      <c r="R14" s="139"/>
      <c r="S14" s="208"/>
      <c r="T14" s="208"/>
      <c r="U14" s="208"/>
      <c r="V14" s="208"/>
      <c r="W14" s="208"/>
      <c r="X14" s="208"/>
      <c r="Y14" s="208"/>
      <c r="Z14" s="208"/>
      <c r="AA14" s="208"/>
      <c r="AB14" s="208"/>
      <c r="AC14" s="208"/>
      <c r="AD14" s="208"/>
      <c r="AE14" s="210" t="s">
        <v>268</v>
      </c>
      <c r="AF14" s="208">
        <f ca="1">COUNTIF('SYNTHESE DES DOSSIERS'!E3:AH3,"Urgences")</f>
        <v>0</v>
      </c>
      <c r="AG14" s="208" t="e">
        <f t="shared" ca="1" si="0"/>
        <v>#DIV/0!</v>
      </c>
      <c r="AH14" s="208"/>
      <c r="AI14" s="208"/>
      <c r="AJ14" s="208"/>
      <c r="AK14" s="208"/>
      <c r="AL14" s="208"/>
      <c r="AM14" s="208"/>
      <c r="AN14" s="208"/>
      <c r="AO14" s="208"/>
      <c r="AP14" s="208"/>
      <c r="AQ14" s="208"/>
      <c r="AR14" s="208"/>
      <c r="AS14" s="208"/>
      <c r="AT14" s="208"/>
    </row>
    <row r="15" spans="1:46">
      <c r="Q15" s="139"/>
      <c r="R15" s="139"/>
      <c r="S15" s="208"/>
      <c r="T15" s="208"/>
      <c r="U15" s="208"/>
      <c r="V15" s="208"/>
      <c r="W15" s="208"/>
      <c r="X15" s="208"/>
      <c r="Y15" s="208"/>
      <c r="Z15" s="208"/>
      <c r="AA15" s="208"/>
      <c r="AB15" s="208"/>
      <c r="AC15" s="208"/>
      <c r="AD15" s="208"/>
      <c r="AE15" s="210" t="s">
        <v>121</v>
      </c>
      <c r="AF15" s="208">
        <f ca="1">COUNTIF('SYNTHESE DES DOSSIERS'!E3:AH3,"Autre")</f>
        <v>0</v>
      </c>
      <c r="AG15" s="208" t="e">
        <f t="shared" ca="1" si="0"/>
        <v>#DIV/0!</v>
      </c>
      <c r="AH15" s="208"/>
      <c r="AI15" s="208"/>
      <c r="AJ15" s="208"/>
      <c r="AK15" s="208"/>
      <c r="AL15" s="208"/>
      <c r="AM15" s="208"/>
      <c r="AN15" s="208"/>
      <c r="AO15" s="208"/>
      <c r="AP15" s="208"/>
      <c r="AQ15" s="208"/>
      <c r="AR15" s="208"/>
      <c r="AS15" s="208"/>
      <c r="AT15" s="208"/>
    </row>
    <row r="16" spans="1:46" ht="58.9" customHeight="1">
      <c r="Q16" s="139"/>
      <c r="R16" s="139"/>
      <c r="S16" s="208"/>
      <c r="T16" s="208"/>
      <c r="U16" s="208"/>
      <c r="V16" s="208"/>
      <c r="W16" s="208"/>
      <c r="X16" s="208"/>
      <c r="Y16" s="208"/>
      <c r="Z16" s="208"/>
      <c r="AA16" s="208"/>
      <c r="AB16" s="208"/>
      <c r="AC16" s="208"/>
      <c r="AD16" s="208"/>
      <c r="AE16" s="210" t="s">
        <v>307</v>
      </c>
      <c r="AF16" s="208">
        <f ca="1">COUNTIF('SYNTHESE DES DOSSIERS'!E3:AH3,"NR")</f>
        <v>0</v>
      </c>
      <c r="AG16" s="208" t="e">
        <f t="shared" ca="1" si="0"/>
        <v>#DIV/0!</v>
      </c>
      <c r="AH16" s="208"/>
      <c r="AI16" s="208"/>
      <c r="AJ16" s="208"/>
      <c r="AK16" s="208"/>
      <c r="AL16" s="208"/>
      <c r="AM16" s="208"/>
      <c r="AN16" s="208"/>
      <c r="AO16" s="208"/>
      <c r="AP16" s="208"/>
      <c r="AQ16" s="208"/>
      <c r="AR16" s="208"/>
      <c r="AS16" s="208"/>
      <c r="AT16" s="208"/>
    </row>
    <row r="17" spans="1:54" ht="76.150000000000006" customHeight="1">
      <c r="Q17" s="139"/>
      <c r="R17" s="139"/>
      <c r="S17" s="208"/>
      <c r="T17" s="208"/>
      <c r="U17" s="208"/>
      <c r="V17" s="208"/>
      <c r="W17" s="208"/>
      <c r="X17" s="208"/>
      <c r="Y17" s="208"/>
      <c r="Z17" s="208"/>
      <c r="AA17" s="208"/>
      <c r="AB17" s="208"/>
      <c r="AC17" s="208"/>
      <c r="AD17" s="208"/>
      <c r="AE17" s="210" t="s">
        <v>271</v>
      </c>
      <c r="AF17" s="208">
        <f ca="1">SUM(AF7:AF16)</f>
        <v>0</v>
      </c>
      <c r="AG17" s="208" t="e">
        <f t="shared" ca="1" si="0"/>
        <v>#DIV/0!</v>
      </c>
      <c r="AH17" s="208"/>
      <c r="AI17" s="208"/>
      <c r="AJ17" s="208"/>
      <c r="AK17" s="208"/>
      <c r="AL17" s="208"/>
      <c r="AM17" s="208"/>
      <c r="AN17" s="208"/>
      <c r="AO17" s="208"/>
      <c r="AP17" s="208"/>
      <c r="AQ17" s="208"/>
      <c r="AR17" s="208"/>
      <c r="AS17" s="208"/>
      <c r="AT17" s="208"/>
    </row>
    <row r="18" spans="1:54" ht="24.6" customHeight="1">
      <c r="A18" s="509" t="s">
        <v>686</v>
      </c>
      <c r="B18" s="509"/>
      <c r="C18" s="509"/>
      <c r="D18" s="509"/>
      <c r="E18" s="509"/>
      <c r="F18" s="509"/>
      <c r="G18" s="509"/>
      <c r="H18" s="509"/>
      <c r="I18" s="509"/>
      <c r="J18" s="509"/>
      <c r="Q18" s="139"/>
      <c r="R18" s="139"/>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row>
    <row r="19" spans="1:54" ht="23.45" customHeight="1" thickBot="1">
      <c r="A19" s="164" t="s">
        <v>699</v>
      </c>
      <c r="C19" s="128"/>
      <c r="D19" s="128"/>
      <c r="E19" s="128"/>
      <c r="F19" s="128"/>
      <c r="G19" s="128"/>
      <c r="H19" s="128"/>
      <c r="I19" s="128"/>
      <c r="J19" s="128"/>
      <c r="Q19" s="139"/>
      <c r="R19" s="139"/>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row>
    <row r="20" spans="1:54" ht="23.45" customHeight="1" thickBot="1">
      <c r="A20" s="164"/>
      <c r="C20" s="128"/>
      <c r="D20" s="579" t="s">
        <v>664</v>
      </c>
      <c r="E20" s="580"/>
      <c r="F20" s="580"/>
      <c r="G20" s="580"/>
      <c r="H20" s="581"/>
      <c r="I20" s="582" t="s">
        <v>665</v>
      </c>
      <c r="J20" s="583"/>
      <c r="K20" s="583"/>
      <c r="L20" s="584"/>
      <c r="M20" s="528" t="s">
        <v>700</v>
      </c>
      <c r="N20" s="529"/>
      <c r="O20" s="529"/>
      <c r="P20" s="529"/>
      <c r="Q20" s="530"/>
      <c r="R20" s="139"/>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row>
    <row r="21" spans="1:54" ht="86.45" customHeight="1" thickBot="1">
      <c r="D21" s="531" t="s">
        <v>689</v>
      </c>
      <c r="E21" s="533" t="s">
        <v>691</v>
      </c>
      <c r="F21" s="533" t="s">
        <v>408</v>
      </c>
      <c r="G21" s="524" t="s">
        <v>690</v>
      </c>
      <c r="H21" s="525"/>
      <c r="I21" s="586" t="s">
        <v>692</v>
      </c>
      <c r="J21" s="587"/>
      <c r="K21" s="526" t="s">
        <v>693</v>
      </c>
      <c r="L21" s="525"/>
      <c r="M21" s="588" t="s">
        <v>695</v>
      </c>
      <c r="N21" s="533" t="s">
        <v>696</v>
      </c>
      <c r="O21" s="533" t="s">
        <v>697</v>
      </c>
      <c r="P21" s="524" t="s">
        <v>1089</v>
      </c>
      <c r="Q21" s="525"/>
      <c r="R21" s="139"/>
      <c r="S21" s="208"/>
      <c r="T21" s="208"/>
      <c r="U21" s="208"/>
      <c r="V21" s="208"/>
      <c r="W21" s="208"/>
      <c r="X21" s="208"/>
      <c r="Y21" s="208"/>
      <c r="Z21" s="208"/>
      <c r="AA21" s="208"/>
      <c r="AB21" s="208"/>
      <c r="AC21" s="208"/>
      <c r="AD21" s="208"/>
      <c r="AE21" s="208"/>
      <c r="AF21" s="210" t="s">
        <v>431</v>
      </c>
      <c r="AG21" s="208"/>
      <c r="AH21" s="208"/>
      <c r="AI21" s="208"/>
      <c r="AJ21" s="208"/>
      <c r="AK21" s="208"/>
      <c r="AL21" s="208"/>
      <c r="AM21" s="208"/>
      <c r="AN21" s="208"/>
      <c r="AO21" s="208"/>
      <c r="AP21" s="208"/>
      <c r="AQ21" s="208"/>
      <c r="AR21" s="208"/>
      <c r="AS21" s="208"/>
      <c r="AT21" s="208"/>
    </row>
    <row r="22" spans="1:54" ht="27" customHeight="1" thickBot="1">
      <c r="D22" s="532"/>
      <c r="E22" s="534"/>
      <c r="F22" s="534"/>
      <c r="G22" s="361" t="s">
        <v>671</v>
      </c>
      <c r="H22" s="366" t="s">
        <v>672</v>
      </c>
      <c r="I22" s="362" t="s">
        <v>671</v>
      </c>
      <c r="J22" s="369" t="s">
        <v>672</v>
      </c>
      <c r="K22" s="361" t="s">
        <v>671</v>
      </c>
      <c r="L22" s="366" t="s">
        <v>672</v>
      </c>
      <c r="M22" s="589"/>
      <c r="N22" s="590"/>
      <c r="O22" s="590"/>
      <c r="P22" s="361" t="s">
        <v>671</v>
      </c>
      <c r="Q22" s="366" t="s">
        <v>672</v>
      </c>
      <c r="R22" s="139"/>
      <c r="S22" s="208"/>
      <c r="T22" s="208"/>
      <c r="U22" s="208"/>
      <c r="V22" s="208"/>
      <c r="W22" s="208"/>
      <c r="X22" s="208"/>
      <c r="Y22" s="208"/>
      <c r="Z22" s="208"/>
      <c r="AA22" s="208"/>
      <c r="AB22" s="208"/>
      <c r="AC22" s="208"/>
      <c r="AD22" s="208"/>
      <c r="AE22" s="208" t="s">
        <v>520</v>
      </c>
      <c r="AF22" s="210">
        <f ca="1">COUNTIFS('SYNTHESE DES DOSSIERS'!E281:AH281,"0",'SYNTHESE DES DOSSIERS'!E3:AH3,"&lt;&gt;#REF!",'SYNTHESE DES DOSSIERS'!E3:AH3,"&lt;&gt;0")</f>
        <v>0</v>
      </c>
      <c r="AG22" s="208"/>
      <c r="AH22" s="208"/>
      <c r="AI22" s="208"/>
      <c r="AJ22" s="208"/>
      <c r="AK22" s="208"/>
      <c r="AL22" s="208"/>
      <c r="AM22" s="208"/>
      <c r="AN22" s="208"/>
      <c r="AO22" s="208"/>
      <c r="AP22" s="208"/>
      <c r="AQ22" s="208"/>
      <c r="AR22" s="208"/>
      <c r="AS22" s="208"/>
      <c r="AT22" s="208"/>
    </row>
    <row r="23" spans="1:54" ht="69.599999999999994" customHeight="1" thickBot="1">
      <c r="A23" s="524" t="s">
        <v>674</v>
      </c>
      <c r="B23" s="526"/>
      <c r="C23" s="526"/>
      <c r="D23" s="407" t="str">
        <f ca="1">"n = "&amp;L104</f>
        <v>n = 0</v>
      </c>
      <c r="E23" s="408" t="str">
        <f ca="1">IFERROR(ROUND(L104/SUM('SYNTHESE DES DOSSIERS'!E6:AH6),2),"NC")</f>
        <v>NC</v>
      </c>
      <c r="F23" s="409" t="str">
        <f ca="1">IFERROR("n = "&amp;ROUND(AVERAGEIFS('SYNTHESE DES DOSSIERS'!E281:AH281,'SYNTHESE DES DOSSIERS'!E3:AH3,"&lt;&gt;#REF!",'SYNTHESE DES DOSSIERS'!E3:AH3,"&lt;&gt;0"),2), "NC")</f>
        <v>NC</v>
      </c>
      <c r="G23" s="413" t="str">
        <f ca="1">"n = "&amp;COUNTIF('SYNTHESE DES DOSSIERS'!E281:AH281,"&gt;0")</f>
        <v>n = 0</v>
      </c>
      <c r="H23" s="411" t="str">
        <f ca="1">IFERROR(ROUND(COUNTIF('SYNTHESE DES DOSSIERS'!E281:AH281,"&gt;0")/$E$9,3),"NC")</f>
        <v>NC</v>
      </c>
      <c r="I23" s="414" t="str">
        <f ca="1">"n = "&amp;G43</f>
        <v>n = 0</v>
      </c>
      <c r="J23" s="415" t="str">
        <f ca="1">H43</f>
        <v>NC</v>
      </c>
      <c r="K23" s="412" t="str">
        <f ca="1">" n = "&amp;J43</f>
        <v xml:space="preserve"> n = 0</v>
      </c>
      <c r="L23" s="411" t="str">
        <f ca="1">K43</f>
        <v>NC</v>
      </c>
      <c r="M23" s="404" t="str">
        <f ca="1">"n = "&amp;(L104-J43)</f>
        <v>n = 0</v>
      </c>
      <c r="N23" s="405" t="e">
        <f ca="1">(1-((L104-J43)/L104))*-1</f>
        <v>#DIV/0!</v>
      </c>
      <c r="O23" s="406" t="str">
        <f ca="1">IFERROR("n = "&amp;ROUND(AVERAGEIFS('SYNTHESE DES DOSSIERS'!E282:AH282,'SYNTHESE DES DOSSIERS'!E3:AH3,"&lt;&gt;#REF!",'SYNTHESE DES DOSSIERS'!E3:AH3,"&lt;&gt;0"),2), "NC")</f>
        <v>NC</v>
      </c>
      <c r="P23" s="410" t="str">
        <f ca="1">"n = "&amp;SUM('SYNTHESE DES DOSSIERS'!AP11:AP279)</f>
        <v>n = 0</v>
      </c>
      <c r="Q23" s="411" t="str">
        <f ca="1">IFERROR((SUM('SYNTHESE DES DOSSIERS'!AP11:AP279))/E43, "NC")</f>
        <v>NC</v>
      </c>
      <c r="R23" s="80"/>
      <c r="S23" s="426"/>
      <c r="T23" s="208"/>
      <c r="U23" s="208"/>
      <c r="V23" s="208"/>
      <c r="W23" s="208"/>
      <c r="X23" s="208"/>
      <c r="Y23" s="208"/>
      <c r="Z23" s="208"/>
      <c r="AA23" s="208"/>
      <c r="AB23" s="208"/>
      <c r="AC23" s="208"/>
      <c r="AD23" s="208"/>
      <c r="AE23" s="208" t="s">
        <v>521</v>
      </c>
      <c r="AF23" s="208">
        <f ca="1">COUNTIF('SYNTHESE DES DOSSIERS'!E281:AH281,"1")</f>
        <v>0</v>
      </c>
      <c r="AG23" s="208"/>
      <c r="AH23" s="208"/>
      <c r="AI23" s="208"/>
      <c r="AJ23" s="208"/>
      <c r="AK23" s="208"/>
      <c r="AL23" s="208"/>
      <c r="AM23" s="208"/>
      <c r="AN23" s="208"/>
      <c r="AO23" s="208"/>
      <c r="AP23" s="208"/>
      <c r="AQ23" s="208"/>
      <c r="AR23" s="208"/>
      <c r="AS23" s="208"/>
      <c r="AT23" s="208"/>
    </row>
    <row r="24" spans="1:54" ht="34.15" customHeight="1">
      <c r="A24" s="164"/>
      <c r="C24" s="128"/>
      <c r="D24" s="128"/>
      <c r="E24" s="128"/>
      <c r="F24" s="128"/>
      <c r="G24" s="128"/>
      <c r="H24" s="128"/>
      <c r="I24" s="128"/>
      <c r="J24" s="128"/>
      <c r="M24" s="527" t="s">
        <v>557</v>
      </c>
      <c r="N24" s="527"/>
      <c r="O24" s="527"/>
      <c r="P24" s="527"/>
      <c r="Q24" s="527"/>
      <c r="R24" s="139"/>
      <c r="S24" s="208"/>
      <c r="T24" s="208"/>
      <c r="U24" s="208"/>
      <c r="V24" s="208"/>
      <c r="W24" s="208"/>
      <c r="X24" s="208"/>
      <c r="Y24" s="208"/>
      <c r="Z24" s="208"/>
      <c r="AA24" s="208"/>
      <c r="AB24" s="208"/>
      <c r="AC24" s="208"/>
      <c r="AD24" s="208"/>
      <c r="AE24" s="208" t="s">
        <v>522</v>
      </c>
      <c r="AF24" s="208">
        <f ca="1">COUNTIF('SYNTHESE DES DOSSIERS'!E281:AH281,"2")</f>
        <v>0</v>
      </c>
      <c r="AG24" s="208"/>
      <c r="AH24" s="208"/>
      <c r="AI24" s="208"/>
      <c r="AJ24" s="208"/>
      <c r="AK24" s="208"/>
      <c r="AL24" s="208"/>
      <c r="AM24" s="208"/>
      <c r="AN24" s="208"/>
      <c r="AO24" s="208"/>
      <c r="AP24" s="208"/>
      <c r="AQ24" s="208"/>
      <c r="AR24" s="208"/>
      <c r="AS24" s="208"/>
      <c r="AT24" s="208"/>
    </row>
    <row r="25" spans="1:54" ht="23.45" customHeight="1">
      <c r="A25" s="164"/>
      <c r="C25" s="128"/>
      <c r="D25" s="128"/>
      <c r="E25" s="128"/>
      <c r="F25" s="128"/>
      <c r="G25" s="128"/>
      <c r="H25" s="128"/>
      <c r="I25" s="128"/>
      <c r="J25" s="128"/>
      <c r="Q25" s="139"/>
      <c r="R25" s="139"/>
      <c r="S25" s="208"/>
      <c r="T25" s="208"/>
      <c r="U25" s="208"/>
      <c r="V25" s="208"/>
      <c r="W25" s="208"/>
      <c r="X25" s="208"/>
      <c r="Y25" s="208"/>
      <c r="Z25" s="208"/>
      <c r="AA25" s="208"/>
      <c r="AB25" s="208"/>
      <c r="AC25" s="208"/>
      <c r="AD25" s="208"/>
      <c r="AE25" s="208" t="s">
        <v>523</v>
      </c>
      <c r="AF25" s="208">
        <f ca="1">COUNTIF('SYNTHESE DES DOSSIERS'!E281:AH281,"3")</f>
        <v>0</v>
      </c>
      <c r="AG25" s="208"/>
      <c r="AH25" s="208"/>
      <c r="AI25" s="208"/>
      <c r="AJ25" s="208"/>
      <c r="AK25" s="208"/>
      <c r="AL25" s="208"/>
      <c r="AM25" s="208"/>
      <c r="AN25" s="208"/>
      <c r="AO25" s="208"/>
      <c r="AP25" s="208"/>
      <c r="AQ25" s="208"/>
      <c r="AR25" s="208"/>
      <c r="AS25" s="208"/>
      <c r="AT25" s="208"/>
    </row>
    <row r="26" spans="1:54" ht="157.9" customHeight="1">
      <c r="S26" s="208"/>
      <c r="T26" s="208"/>
      <c r="U26" s="208"/>
      <c r="V26" s="208"/>
      <c r="W26" s="208"/>
      <c r="X26" s="208"/>
      <c r="Y26" s="208"/>
      <c r="Z26" s="208"/>
      <c r="AA26" s="208"/>
      <c r="AB26" s="208"/>
      <c r="AC26" s="208"/>
      <c r="AD26" s="208"/>
      <c r="AE26" s="208" t="s">
        <v>524</v>
      </c>
      <c r="AF26" s="208">
        <f ca="1">COUNTIF('SYNTHESE DES DOSSIERS'!E281:AH281,"4")</f>
        <v>0</v>
      </c>
      <c r="AG26" s="208"/>
      <c r="AH26" s="208"/>
      <c r="AI26" s="208"/>
      <c r="AJ26" s="208"/>
      <c r="AK26" s="208"/>
      <c r="AL26" s="208"/>
      <c r="AM26" s="208"/>
      <c r="AN26" s="208"/>
      <c r="AO26" s="208"/>
      <c r="AP26" s="208"/>
      <c r="AQ26" s="208"/>
      <c r="AR26" s="208"/>
      <c r="AS26" s="208"/>
      <c r="AT26" s="208"/>
    </row>
    <row r="27" spans="1:54" ht="31.9" customHeight="1">
      <c r="C27" s="26"/>
      <c r="D27" s="26"/>
      <c r="S27" s="208"/>
      <c r="T27" s="208"/>
      <c r="U27" s="208"/>
      <c r="V27" s="208"/>
      <c r="W27" s="208"/>
      <c r="X27" s="208"/>
      <c r="Y27" s="208"/>
      <c r="Z27" s="208"/>
      <c r="AA27" s="208"/>
      <c r="AB27" s="208"/>
      <c r="AC27" s="208"/>
      <c r="AD27" s="208"/>
      <c r="AE27" s="211" t="s">
        <v>525</v>
      </c>
      <c r="AF27" s="208">
        <f ca="1">COUNTIFS('SYNTHESE DES DOSSIERS'!E281:AH281,"&gt;4",'SYNTHESE DES DOSSIERS'!E281:AH281,"&lt;10")</f>
        <v>0</v>
      </c>
      <c r="AG27" s="208"/>
      <c r="AH27" s="208"/>
      <c r="AI27" s="208"/>
      <c r="AJ27" s="208"/>
      <c r="AK27" s="208"/>
      <c r="AL27" s="208"/>
      <c r="AM27" s="208"/>
      <c r="AN27" s="208"/>
      <c r="AO27" s="208"/>
      <c r="AP27" s="208"/>
      <c r="AQ27" s="208"/>
      <c r="AR27" s="208"/>
      <c r="AS27" s="208"/>
      <c r="AT27" s="208"/>
    </row>
    <row r="28" spans="1:54" ht="32.65" customHeight="1" thickBot="1">
      <c r="A28" s="523" t="s">
        <v>163</v>
      </c>
      <c r="B28" s="523"/>
      <c r="C28" s="523"/>
      <c r="D28" s="26"/>
      <c r="N28" s="523" t="s">
        <v>1095</v>
      </c>
      <c r="O28" s="523"/>
      <c r="P28" s="523"/>
      <c r="R28" s="219"/>
      <c r="S28" s="219"/>
      <c r="T28" s="208"/>
      <c r="U28" s="208"/>
      <c r="V28" s="208"/>
      <c r="W28" s="208"/>
      <c r="X28" s="208"/>
      <c r="Y28" s="208"/>
      <c r="Z28" s="208"/>
      <c r="AA28" s="208"/>
      <c r="AB28" s="208"/>
      <c r="AC28" s="208"/>
      <c r="AD28" s="208"/>
      <c r="AE28" s="209" t="s">
        <v>526</v>
      </c>
      <c r="AF28" s="208">
        <f ca="1">COUNTIF('SYNTHESE DES DOSSIERS'!E281:AH281,"&gt;9")</f>
        <v>0</v>
      </c>
      <c r="AG28" s="208"/>
      <c r="AH28" s="208"/>
      <c r="AI28" s="208"/>
      <c r="AJ28" s="208"/>
      <c r="AK28" s="208"/>
      <c r="AL28" s="208"/>
      <c r="AM28" s="208"/>
      <c r="AN28" s="208"/>
      <c r="AO28" s="208"/>
      <c r="AP28" s="208"/>
      <c r="AQ28" s="208"/>
      <c r="AR28" s="208"/>
      <c r="AS28" s="208"/>
      <c r="AT28" s="208"/>
      <c r="AU28" s="208"/>
      <c r="AV28" s="208"/>
      <c r="AW28" s="208"/>
      <c r="AX28" s="208"/>
      <c r="AY28" s="208"/>
      <c r="AZ28" s="208"/>
      <c r="BA28" s="208"/>
    </row>
    <row r="29" spans="1:54" ht="58.15" customHeight="1" thickBot="1">
      <c r="E29" s="506" t="s">
        <v>164</v>
      </c>
      <c r="F29" s="508"/>
      <c r="G29" s="506" t="s">
        <v>165</v>
      </c>
      <c r="H29" s="507"/>
      <c r="I29" s="508"/>
      <c r="J29" s="506" t="s">
        <v>390</v>
      </c>
      <c r="K29" s="507"/>
      <c r="L29" s="508"/>
      <c r="N29" s="219"/>
      <c r="O29" s="208"/>
      <c r="P29" s="208"/>
      <c r="Q29" s="208"/>
      <c r="R29" s="208"/>
      <c r="S29" s="208"/>
      <c r="T29" s="208"/>
      <c r="U29" s="219"/>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row>
    <row r="30" spans="1:54" ht="87" customHeight="1" thickBot="1">
      <c r="C30" s="122"/>
      <c r="D30" s="123"/>
      <c r="E30" s="157" t="s">
        <v>166</v>
      </c>
      <c r="F30" s="158" t="s">
        <v>167</v>
      </c>
      <c r="G30" s="159" t="s">
        <v>166</v>
      </c>
      <c r="H30" s="160" t="s">
        <v>168</v>
      </c>
      <c r="I30" s="161" t="s">
        <v>169</v>
      </c>
      <c r="J30" s="159" t="s">
        <v>166</v>
      </c>
      <c r="K30" s="160" t="s">
        <v>170</v>
      </c>
      <c r="L30" s="161" t="s">
        <v>171</v>
      </c>
      <c r="N30" s="219"/>
      <c r="O30" s="208"/>
      <c r="P30" s="208"/>
      <c r="Q30" s="208"/>
      <c r="R30" s="208" t="s">
        <v>1095</v>
      </c>
      <c r="S30" s="208" t="s">
        <v>1098</v>
      </c>
      <c r="T30" s="208" t="s">
        <v>162</v>
      </c>
      <c r="U30" s="219"/>
      <c r="V30" s="208"/>
      <c r="W30" s="208"/>
      <c r="X30" s="208"/>
      <c r="Y30" s="208"/>
      <c r="Z30" s="208"/>
      <c r="AA30" s="208"/>
      <c r="AB30" s="208"/>
      <c r="AC30" s="208" t="s">
        <v>548</v>
      </c>
      <c r="AD30" s="208" t="s">
        <v>515</v>
      </c>
      <c r="AE30" s="213" t="s">
        <v>549</v>
      </c>
      <c r="AF30" s="213" t="s">
        <v>551</v>
      </c>
      <c r="AG30" s="213" t="s">
        <v>527</v>
      </c>
      <c r="AH30" s="213" t="s">
        <v>528</v>
      </c>
      <c r="AI30" s="213" t="s">
        <v>529</v>
      </c>
      <c r="AJ30" s="213" t="s">
        <v>514</v>
      </c>
      <c r="AK30" s="213" t="s">
        <v>516</v>
      </c>
      <c r="AL30" s="213" t="s">
        <v>517</v>
      </c>
      <c r="AM30" s="213" t="s">
        <v>530</v>
      </c>
      <c r="AN30" s="213" t="s">
        <v>535</v>
      </c>
      <c r="AO30" s="213" t="s">
        <v>544</v>
      </c>
      <c r="AP30" s="213" t="s">
        <v>540</v>
      </c>
      <c r="AQ30" s="213" t="s">
        <v>539</v>
      </c>
      <c r="AR30" s="213" t="s">
        <v>538</v>
      </c>
      <c r="AS30" s="213" t="s">
        <v>537</v>
      </c>
      <c r="AT30" s="213" t="s">
        <v>536</v>
      </c>
      <c r="AU30" s="213" t="s">
        <v>167</v>
      </c>
      <c r="AV30" s="213" t="s">
        <v>531</v>
      </c>
      <c r="AW30" s="213" t="s">
        <v>543</v>
      </c>
      <c r="AX30" s="213" t="s">
        <v>545</v>
      </c>
      <c r="AY30" s="213" t="s">
        <v>546</v>
      </c>
      <c r="AZ30" s="213" t="s">
        <v>547</v>
      </c>
      <c r="BA30" s="208"/>
      <c r="BB30" s="208"/>
    </row>
    <row r="31" spans="1:54" ht="16.5" thickBot="1">
      <c r="B31" s="22"/>
      <c r="C31" s="535" t="s">
        <v>33</v>
      </c>
      <c r="D31" s="536"/>
      <c r="E31" s="31">
        <f ca="1">SUM(L65:L70)</f>
        <v>0</v>
      </c>
      <c r="F31" s="102" t="str">
        <f t="shared" ref="F31:F42" ca="1" si="1">IFERROR(ROUND(E31/$E$43,3),"NC")</f>
        <v>NC</v>
      </c>
      <c r="G31" s="31">
        <f ca="1">SUM(AL65:AL70)</f>
        <v>0</v>
      </c>
      <c r="H31" s="103" t="str">
        <f t="shared" ref="H31:H43" ca="1" si="2">IFERROR(ROUND(G31/E31,3),"NC")</f>
        <v>NC</v>
      </c>
      <c r="I31" s="102" t="str">
        <f t="shared" ref="I31:I42" ca="1" si="3">IFERROR(ROUND(G31/$G$43,2),"NC")</f>
        <v>NC</v>
      </c>
      <c r="J31" s="31">
        <f ca="1">SUM(AP65:AP70)</f>
        <v>0</v>
      </c>
      <c r="K31" s="103" t="str">
        <f t="shared" ref="K31:K43" ca="1" si="4">IFERROR(ROUND(J31/G31,3),"NC")</f>
        <v>NC</v>
      </c>
      <c r="L31" s="102" t="str">
        <f t="shared" ref="L31:L42" ca="1" si="5">IFERROR(ROUND(J31/$J$43,3),"NC")</f>
        <v>NC</v>
      </c>
      <c r="N31" s="219"/>
      <c r="O31" s="208"/>
      <c r="P31" s="208"/>
      <c r="Q31" s="208"/>
      <c r="R31" s="208" t="s">
        <v>260</v>
      </c>
      <c r="S31" s="208">
        <f ca="1">SUM('SYNTHESE DES DOSSIERS'!AT9:AT279)</f>
        <v>0</v>
      </c>
      <c r="T31" s="212" t="e">
        <f ca="1">S31/$S$36</f>
        <v>#DIV/0!</v>
      </c>
      <c r="U31" s="219"/>
      <c r="V31" s="208"/>
      <c r="W31" s="208"/>
      <c r="X31" s="208"/>
      <c r="Y31" s="208"/>
      <c r="Z31" s="208"/>
      <c r="AA31" s="208"/>
      <c r="AB31" s="208"/>
      <c r="AC31" s="208">
        <f ca="1">Tableau35[[#This Row],[Non modifié ou sans information suite à la revue de prescription]]+Tableau35[[#This Row],[Modifié suite à la revue de prescription]]+Tableau35[[#This Row],[Justifié avant la revue de prescription]]+Tableau35[[#This Row],[Non revu et non justifié]]-E31</f>
        <v>0</v>
      </c>
      <c r="AD31" s="216" t="s">
        <v>33</v>
      </c>
      <c r="AE31" s="208">
        <f t="shared" ref="AE31:AE42" ca="1" si="6">E31-AF31-AG31</f>
        <v>0</v>
      </c>
      <c r="AF31" s="208">
        <f t="shared" ref="AF31:AF42" ca="1" si="7">G31-AG31</f>
        <v>0</v>
      </c>
      <c r="AG31" s="208">
        <f t="shared" ref="AG31:AG42" ca="1" si="8">J31</f>
        <v>0</v>
      </c>
      <c r="AH31" s="208">
        <f ca="1">SUM(AN65:AN70)</f>
        <v>0</v>
      </c>
      <c r="AI31" s="208">
        <f t="shared" ref="AI31:AI42" ca="1" si="9">AE31-AH31</f>
        <v>0</v>
      </c>
      <c r="AJ31" s="208">
        <v>6</v>
      </c>
      <c r="AK31" s="214" t="e">
        <f ca="1">(Tableau35[[#This Row],[Non modifié ou sans information suite à la revue de prescription]]+Tableau35[[#This Row],[Modifié suite à la revue de prescription]])/E31</f>
        <v>#DIV/0!</v>
      </c>
      <c r="AL31" s="214" t="e">
        <f ca="1">Tableau35[[#This Row],[Modifié suite à la revue de prescription]]/E31</f>
        <v>#DIV/0!</v>
      </c>
      <c r="AM31" s="214" t="e">
        <f ca="1">E31/($E$9*Tableau35[[#This Row],[nb d''items]])</f>
        <v>#DIV/0!</v>
      </c>
      <c r="AN31" s="212" t="e">
        <f ca="1">Tableau35[[#This Row],[%MPI pondéré]]</f>
        <v>#DIV/0!</v>
      </c>
      <c r="AO31" s="215">
        <v>0.05</v>
      </c>
      <c r="AP31" s="208">
        <v>0.1</v>
      </c>
      <c r="AQ31" s="208">
        <v>0.25</v>
      </c>
      <c r="AR31" s="208">
        <v>0.5</v>
      </c>
      <c r="AS31" s="208">
        <v>0.75</v>
      </c>
      <c r="AT31" s="208">
        <v>1</v>
      </c>
      <c r="AU31" s="212" t="str">
        <f t="shared" ref="AU31:AU42" ca="1" si="10">F31</f>
        <v>NC</v>
      </c>
      <c r="AV31" s="214">
        <f ca="1">ROUNDUP(MAX($AU$31:$AU$42),1)</f>
        <v>0</v>
      </c>
      <c r="AW31" s="214">
        <f ca="1">Tableau35[[#This Row],[Zone 1]]*0.75</f>
        <v>0</v>
      </c>
      <c r="AX31" s="214">
        <f ca="1">Tableau35[[#This Row],[Zone 1]]*0.5</f>
        <v>0</v>
      </c>
      <c r="AY31" s="214">
        <f ca="1">Tableau35[[#This Row],[Zone 1]]*0.25</f>
        <v>0</v>
      </c>
      <c r="AZ31" s="212" t="str">
        <f ca="1">Tableau35[[#This Row],[Taux parmi tous les MPI]]</f>
        <v>NC</v>
      </c>
      <c r="BA31" s="208"/>
      <c r="BB31" s="208"/>
    </row>
    <row r="32" spans="1:54" ht="16.5" thickBot="1">
      <c r="B32" s="22"/>
      <c r="C32" s="535" t="s">
        <v>46</v>
      </c>
      <c r="D32" s="536"/>
      <c r="E32" s="30">
        <f ca="1">SUM(L71:L76)</f>
        <v>0</v>
      </c>
      <c r="F32" s="102" t="str">
        <f t="shared" ca="1" si="1"/>
        <v>NC</v>
      </c>
      <c r="G32" s="30">
        <f ca="1">SUM(AL71:AL76)</f>
        <v>0</v>
      </c>
      <c r="H32" s="103" t="str">
        <f t="shared" ca="1" si="2"/>
        <v>NC</v>
      </c>
      <c r="I32" s="102" t="str">
        <f t="shared" ca="1" si="3"/>
        <v>NC</v>
      </c>
      <c r="J32" s="30">
        <f ca="1">SUM(AP71:AP76)</f>
        <v>0</v>
      </c>
      <c r="K32" s="103" t="str">
        <f t="shared" ca="1" si="4"/>
        <v>NC</v>
      </c>
      <c r="L32" s="102" t="str">
        <f t="shared" ca="1" si="5"/>
        <v>NC</v>
      </c>
      <c r="N32" s="219"/>
      <c r="O32" s="208"/>
      <c r="P32" s="208"/>
      <c r="Q32" s="208"/>
      <c r="R32" s="208" t="s">
        <v>1096</v>
      </c>
      <c r="S32" s="208">
        <f ca="1">SUM('SYNTHESE DES DOSSIERS'!AU9:AU279)</f>
        <v>0</v>
      </c>
      <c r="T32" s="212" t="e">
        <f ca="1">S32/$S$36</f>
        <v>#DIV/0!</v>
      </c>
      <c r="U32" s="219"/>
      <c r="V32" s="208"/>
      <c r="W32" s="208"/>
      <c r="X32" s="208"/>
      <c r="Y32" s="208"/>
      <c r="Z32" s="208"/>
      <c r="AA32" s="208"/>
      <c r="AB32" s="208"/>
      <c r="AC32" s="208">
        <f ca="1">Tableau35[[#This Row],[Non modifié ou sans information suite à la revue de prescription]]+Tableau35[[#This Row],[Modifié suite à la revue de prescription]]+Tableau35[[#This Row],[Justifié avant la revue de prescription]]+Tableau35[[#This Row],[Non revu et non justifié]]-E32</f>
        <v>0</v>
      </c>
      <c r="AD32" s="216" t="s">
        <v>46</v>
      </c>
      <c r="AE32" s="208">
        <f t="shared" ca="1" si="6"/>
        <v>0</v>
      </c>
      <c r="AF32" s="208">
        <f t="shared" ca="1" si="7"/>
        <v>0</v>
      </c>
      <c r="AG32" s="208">
        <f t="shared" ca="1" si="8"/>
        <v>0</v>
      </c>
      <c r="AH32" s="208">
        <f ca="1">SUM(AN71:AN76)</f>
        <v>0</v>
      </c>
      <c r="AI32" s="208">
        <f t="shared" ca="1" si="9"/>
        <v>0</v>
      </c>
      <c r="AJ32" s="208">
        <v>6</v>
      </c>
      <c r="AK32" s="214" t="e">
        <f ca="1">(Tableau35[[#This Row],[Non modifié ou sans information suite à la revue de prescription]]+Tableau35[[#This Row],[Modifié suite à la revue de prescription]])/E32</f>
        <v>#DIV/0!</v>
      </c>
      <c r="AL32" s="214" t="e">
        <f ca="1">Tableau35[[#This Row],[Modifié suite à la revue de prescription]]/E32</f>
        <v>#DIV/0!</v>
      </c>
      <c r="AM32" s="214" t="e">
        <f ca="1">E32/($E$9*Tableau35[[#This Row],[nb d''items]])</f>
        <v>#DIV/0!</v>
      </c>
      <c r="AN32" s="212" t="e">
        <f ca="1">Tableau35[[#This Row],[%MPI pondéré]]</f>
        <v>#DIV/0!</v>
      </c>
      <c r="AO32" s="215">
        <v>0.05</v>
      </c>
      <c r="AP32" s="208">
        <v>0.1</v>
      </c>
      <c r="AQ32" s="208">
        <v>0.25</v>
      </c>
      <c r="AR32" s="208">
        <v>0.5</v>
      </c>
      <c r="AS32" s="208">
        <v>0.75</v>
      </c>
      <c r="AT32" s="208">
        <v>1</v>
      </c>
      <c r="AU32" s="212" t="str">
        <f t="shared" ca="1" si="10"/>
        <v>NC</v>
      </c>
      <c r="AV32" s="214">
        <f t="shared" ref="AV32:AV42" ca="1" si="11">ROUNDUP(MAX($AU$31:$AU$42),1)</f>
        <v>0</v>
      </c>
      <c r="AW32" s="214">
        <f ca="1">Tableau35[[#This Row],[Zone 1]]*0.75</f>
        <v>0</v>
      </c>
      <c r="AX32" s="214">
        <f ca="1">Tableau35[[#This Row],[Zone 1]]*0.5</f>
        <v>0</v>
      </c>
      <c r="AY32" s="214">
        <f ca="1">Tableau35[[#This Row],[Zone 1]]*0.25</f>
        <v>0</v>
      </c>
      <c r="AZ32" s="212" t="str">
        <f ca="1">Tableau35[[#This Row],[Taux parmi tous les MPI]]</f>
        <v>NC</v>
      </c>
      <c r="BA32" s="208"/>
      <c r="BB32" s="208"/>
    </row>
    <row r="33" spans="1:66" ht="16.5" thickBot="1">
      <c r="B33" s="22"/>
      <c r="C33" s="535" t="s">
        <v>59</v>
      </c>
      <c r="D33" s="536"/>
      <c r="E33" s="30">
        <f ca="1">SUM(L77:L83)</f>
        <v>0</v>
      </c>
      <c r="F33" s="102" t="str">
        <f t="shared" ca="1" si="1"/>
        <v>NC</v>
      </c>
      <c r="G33" s="30">
        <f ca="1">SUM(AL77:AL83)</f>
        <v>0</v>
      </c>
      <c r="H33" s="103" t="str">
        <f t="shared" ca="1" si="2"/>
        <v>NC</v>
      </c>
      <c r="I33" s="102" t="str">
        <f t="shared" ca="1" si="3"/>
        <v>NC</v>
      </c>
      <c r="J33" s="30">
        <f ca="1">SUM(AP77:AP83)</f>
        <v>0</v>
      </c>
      <c r="K33" s="103" t="str">
        <f t="shared" ca="1" si="4"/>
        <v>NC</v>
      </c>
      <c r="L33" s="102" t="str">
        <f t="shared" ca="1" si="5"/>
        <v>NC</v>
      </c>
      <c r="N33" s="219"/>
      <c r="O33" s="208"/>
      <c r="P33" s="208"/>
      <c r="Q33" s="208"/>
      <c r="R33" s="208" t="s">
        <v>265</v>
      </c>
      <c r="S33" s="208">
        <f ca="1">SUM('SYNTHESE DES DOSSIERS'!AV9:AV279)</f>
        <v>0</v>
      </c>
      <c r="T33" s="212" t="e">
        <f ca="1">S33/$S$36</f>
        <v>#DIV/0!</v>
      </c>
      <c r="U33" s="219"/>
      <c r="V33" s="208"/>
      <c r="W33" s="208"/>
      <c r="X33" s="208"/>
      <c r="Y33" s="208"/>
      <c r="Z33" s="208"/>
      <c r="AA33" s="208"/>
      <c r="AB33" s="208"/>
      <c r="AC33" s="208">
        <f ca="1">Tableau35[[#This Row],[Non modifié ou sans information suite à la revue de prescription]]+Tableau35[[#This Row],[Modifié suite à la revue de prescription]]+Tableau35[[#This Row],[Justifié avant la revue de prescription]]+Tableau35[[#This Row],[Non revu et non justifié]]-E33</f>
        <v>0</v>
      </c>
      <c r="AD33" s="216" t="s">
        <v>59</v>
      </c>
      <c r="AE33" s="208">
        <f t="shared" ca="1" si="6"/>
        <v>0</v>
      </c>
      <c r="AF33" s="208">
        <f t="shared" ca="1" si="7"/>
        <v>0</v>
      </c>
      <c r="AG33" s="208">
        <f t="shared" ca="1" si="8"/>
        <v>0</v>
      </c>
      <c r="AH33" s="208">
        <f ca="1">SUM(AN77:AN83)</f>
        <v>0</v>
      </c>
      <c r="AI33" s="208">
        <f t="shared" ca="1" si="9"/>
        <v>0</v>
      </c>
      <c r="AJ33" s="208">
        <v>7</v>
      </c>
      <c r="AK33" s="214" t="e">
        <f ca="1">(Tableau35[[#This Row],[Non modifié ou sans information suite à la revue de prescription]]+Tableau35[[#This Row],[Modifié suite à la revue de prescription]])/E33</f>
        <v>#DIV/0!</v>
      </c>
      <c r="AL33" s="214" t="e">
        <f ca="1">Tableau35[[#This Row],[Modifié suite à la revue de prescription]]/E33</f>
        <v>#DIV/0!</v>
      </c>
      <c r="AM33" s="214" t="e">
        <f ca="1">E33/($E$9*Tableau35[[#This Row],[nb d''items]])</f>
        <v>#DIV/0!</v>
      </c>
      <c r="AN33" s="212" t="e">
        <f ca="1">Tableau35[[#This Row],[%MPI pondéré]]</f>
        <v>#DIV/0!</v>
      </c>
      <c r="AO33" s="215">
        <v>0.05</v>
      </c>
      <c r="AP33" s="208">
        <v>0.1</v>
      </c>
      <c r="AQ33" s="208">
        <v>0.25</v>
      </c>
      <c r="AR33" s="208">
        <v>0.5</v>
      </c>
      <c r="AS33" s="208">
        <v>0.75</v>
      </c>
      <c r="AT33" s="208">
        <v>1</v>
      </c>
      <c r="AU33" s="212" t="str">
        <f t="shared" ca="1" si="10"/>
        <v>NC</v>
      </c>
      <c r="AV33" s="214">
        <f t="shared" ca="1" si="11"/>
        <v>0</v>
      </c>
      <c r="AW33" s="214">
        <f ca="1">Tableau35[[#This Row],[Zone 1]]*0.75</f>
        <v>0</v>
      </c>
      <c r="AX33" s="214">
        <f ca="1">Tableau35[[#This Row],[Zone 1]]*0.5</f>
        <v>0</v>
      </c>
      <c r="AY33" s="214">
        <f ca="1">Tableau35[[#This Row],[Zone 1]]*0.25</f>
        <v>0</v>
      </c>
      <c r="AZ33" s="212" t="str">
        <f ca="1">Tableau35[[#This Row],[Taux parmi tous les MPI]]</f>
        <v>NC</v>
      </c>
      <c r="BA33" s="208"/>
      <c r="BB33" s="208"/>
    </row>
    <row r="34" spans="1:66" ht="16.5" thickBot="1">
      <c r="B34" s="22"/>
      <c r="C34" s="535" t="s">
        <v>73</v>
      </c>
      <c r="D34" s="536"/>
      <c r="E34" s="30">
        <f ca="1">SUM(L84:L86)</f>
        <v>0</v>
      </c>
      <c r="F34" s="102" t="str">
        <f t="shared" ca="1" si="1"/>
        <v>NC</v>
      </c>
      <c r="G34" s="30">
        <f ca="1">SUM(AL84:AL86)</f>
        <v>0</v>
      </c>
      <c r="H34" s="103" t="str">
        <f t="shared" ca="1" si="2"/>
        <v>NC</v>
      </c>
      <c r="I34" s="102" t="str">
        <f t="shared" ca="1" si="3"/>
        <v>NC</v>
      </c>
      <c r="J34" s="30">
        <f ca="1">SUM(AP84:AP86)</f>
        <v>0</v>
      </c>
      <c r="K34" s="103" t="str">
        <f t="shared" ca="1" si="4"/>
        <v>NC</v>
      </c>
      <c r="L34" s="102" t="str">
        <f t="shared" ca="1" si="5"/>
        <v>NC</v>
      </c>
      <c r="N34" s="219"/>
      <c r="O34" s="208"/>
      <c r="P34" s="208"/>
      <c r="Q34" s="208"/>
      <c r="R34" s="208" t="s">
        <v>121</v>
      </c>
      <c r="S34" s="208">
        <f ca="1">SUM('SYNTHESE DES DOSSIERS'!AW9:AW279)</f>
        <v>0</v>
      </c>
      <c r="T34" s="212" t="e">
        <f ca="1">S34/$S$36</f>
        <v>#DIV/0!</v>
      </c>
      <c r="U34" s="219"/>
      <c r="V34" s="208"/>
      <c r="W34" s="208"/>
      <c r="X34" s="208"/>
      <c r="Y34" s="208"/>
      <c r="Z34" s="208"/>
      <c r="AA34" s="208"/>
      <c r="AB34" s="208"/>
      <c r="AC34" s="208">
        <f ca="1">Tableau35[[#This Row],[Non modifié ou sans information suite à la revue de prescription]]+Tableau35[[#This Row],[Modifié suite à la revue de prescription]]+Tableau35[[#This Row],[Justifié avant la revue de prescription]]+Tableau35[[#This Row],[Non revu et non justifié]]-E34</f>
        <v>0</v>
      </c>
      <c r="AD34" s="216" t="s">
        <v>73</v>
      </c>
      <c r="AE34" s="208">
        <f t="shared" ca="1" si="6"/>
        <v>0</v>
      </c>
      <c r="AF34" s="208">
        <f t="shared" ca="1" si="7"/>
        <v>0</v>
      </c>
      <c r="AG34" s="208">
        <f t="shared" ca="1" si="8"/>
        <v>0</v>
      </c>
      <c r="AH34" s="208">
        <f ca="1">SUM(AN84:AN86)</f>
        <v>0</v>
      </c>
      <c r="AI34" s="208">
        <f t="shared" ca="1" si="9"/>
        <v>0</v>
      </c>
      <c r="AJ34" s="208">
        <v>3</v>
      </c>
      <c r="AK34" s="214" t="e">
        <f ca="1">(Tableau35[[#This Row],[Non modifié ou sans information suite à la revue de prescription]]+Tableau35[[#This Row],[Modifié suite à la revue de prescription]])/E34</f>
        <v>#DIV/0!</v>
      </c>
      <c r="AL34" s="214" t="e">
        <f ca="1">Tableau35[[#This Row],[Modifié suite à la revue de prescription]]/E34</f>
        <v>#DIV/0!</v>
      </c>
      <c r="AM34" s="214" t="e">
        <f ca="1">E34/($E$9*Tableau35[[#This Row],[nb d''items]])</f>
        <v>#DIV/0!</v>
      </c>
      <c r="AN34" s="212" t="e">
        <f ca="1">Tableau35[[#This Row],[%MPI pondéré]]</f>
        <v>#DIV/0!</v>
      </c>
      <c r="AO34" s="215">
        <v>0.05</v>
      </c>
      <c r="AP34" s="208">
        <v>0.1</v>
      </c>
      <c r="AQ34" s="208">
        <v>0.25</v>
      </c>
      <c r="AR34" s="208">
        <v>0.5</v>
      </c>
      <c r="AS34" s="208">
        <v>0.75</v>
      </c>
      <c r="AT34" s="208">
        <v>1</v>
      </c>
      <c r="AU34" s="212" t="str">
        <f t="shared" ca="1" si="10"/>
        <v>NC</v>
      </c>
      <c r="AV34" s="214">
        <f t="shared" ca="1" si="11"/>
        <v>0</v>
      </c>
      <c r="AW34" s="214">
        <f ca="1">Tableau35[[#This Row],[Zone 1]]*0.75</f>
        <v>0</v>
      </c>
      <c r="AX34" s="214">
        <f ca="1">Tableau35[[#This Row],[Zone 1]]*0.5</f>
        <v>0</v>
      </c>
      <c r="AY34" s="214">
        <f ca="1">Tableau35[[#This Row],[Zone 1]]*0.25</f>
        <v>0</v>
      </c>
      <c r="AZ34" s="212" t="str">
        <f ca="1">Tableau35[[#This Row],[Taux parmi tous les MPI]]</f>
        <v>NC</v>
      </c>
      <c r="BA34" s="208"/>
      <c r="BB34" s="208"/>
    </row>
    <row r="35" spans="1:66" ht="16.5" thickBot="1">
      <c r="B35" s="22"/>
      <c r="C35" s="24" t="s">
        <v>80</v>
      </c>
      <c r="D35" s="29"/>
      <c r="E35" s="30">
        <f ca="1">SUM(L87:L88)</f>
        <v>0</v>
      </c>
      <c r="F35" s="102" t="str">
        <f t="shared" ca="1" si="1"/>
        <v>NC</v>
      </c>
      <c r="G35" s="30">
        <f ca="1">SUM(AL87:AL88)</f>
        <v>0</v>
      </c>
      <c r="H35" s="103" t="str">
        <f t="shared" ca="1" si="2"/>
        <v>NC</v>
      </c>
      <c r="I35" s="102" t="str">
        <f t="shared" ca="1" si="3"/>
        <v>NC</v>
      </c>
      <c r="J35" s="30">
        <f ca="1">SUM(AP87:AP88)</f>
        <v>0</v>
      </c>
      <c r="K35" s="103" t="str">
        <f t="shared" ca="1" si="4"/>
        <v>NC</v>
      </c>
      <c r="L35" s="102" t="str">
        <f t="shared" ca="1" si="5"/>
        <v>NC</v>
      </c>
      <c r="N35" s="219"/>
      <c r="O35" s="208"/>
      <c r="P35" s="208"/>
      <c r="Q35" s="208"/>
      <c r="R35" s="208" t="s">
        <v>1097</v>
      </c>
      <c r="S35" s="208">
        <f ca="1">SUM('SYNTHESE DES DOSSIERS'!AX9:AX279)</f>
        <v>0</v>
      </c>
      <c r="T35" s="212" t="e">
        <f ca="1">S35/$S$36</f>
        <v>#DIV/0!</v>
      </c>
      <c r="U35" s="219"/>
      <c r="V35" s="208"/>
      <c r="W35" s="208"/>
      <c r="X35" s="208"/>
      <c r="Y35" s="208"/>
      <c r="Z35" s="208"/>
      <c r="AA35" s="208"/>
      <c r="AB35" s="208"/>
      <c r="AC35" s="208">
        <f ca="1">Tableau35[[#This Row],[Non modifié ou sans information suite à la revue de prescription]]+Tableau35[[#This Row],[Modifié suite à la revue de prescription]]+Tableau35[[#This Row],[Justifié avant la revue de prescription]]+Tableau35[[#This Row],[Non revu et non justifié]]-E35</f>
        <v>0</v>
      </c>
      <c r="AD35" s="217" t="s">
        <v>80</v>
      </c>
      <c r="AE35" s="208">
        <f t="shared" ca="1" si="6"/>
        <v>0</v>
      </c>
      <c r="AF35" s="208">
        <f t="shared" ca="1" si="7"/>
        <v>0</v>
      </c>
      <c r="AG35" s="208">
        <f t="shared" ca="1" si="8"/>
        <v>0</v>
      </c>
      <c r="AH35" s="208">
        <f ca="1">SUM(AN87:AN88)</f>
        <v>0</v>
      </c>
      <c r="AI35" s="208">
        <f t="shared" ca="1" si="9"/>
        <v>0</v>
      </c>
      <c r="AJ35" s="208">
        <v>2</v>
      </c>
      <c r="AK35" s="214" t="e">
        <f ca="1">(Tableau35[[#This Row],[Non modifié ou sans information suite à la revue de prescription]]+Tableau35[[#This Row],[Modifié suite à la revue de prescription]])/E35</f>
        <v>#DIV/0!</v>
      </c>
      <c r="AL35" s="214" t="e">
        <f ca="1">Tableau35[[#This Row],[Modifié suite à la revue de prescription]]/E35</f>
        <v>#DIV/0!</v>
      </c>
      <c r="AM35" s="214" t="e">
        <f ca="1">E35/($E$9*Tableau35[[#This Row],[nb d''items]])</f>
        <v>#DIV/0!</v>
      </c>
      <c r="AN35" s="212" t="e">
        <f ca="1">Tableau35[[#This Row],[%MPI pondéré]]</f>
        <v>#DIV/0!</v>
      </c>
      <c r="AO35" s="215">
        <v>0.05</v>
      </c>
      <c r="AP35" s="208">
        <v>0.1</v>
      </c>
      <c r="AQ35" s="208">
        <v>0.25</v>
      </c>
      <c r="AR35" s="208">
        <v>0.5</v>
      </c>
      <c r="AS35" s="208">
        <v>0.75</v>
      </c>
      <c r="AT35" s="208">
        <v>1</v>
      </c>
      <c r="AU35" s="212" t="str">
        <f t="shared" ca="1" si="10"/>
        <v>NC</v>
      </c>
      <c r="AV35" s="214">
        <f t="shared" ca="1" si="11"/>
        <v>0</v>
      </c>
      <c r="AW35" s="214">
        <f ca="1">Tableau35[[#This Row],[Zone 1]]*0.75</f>
        <v>0</v>
      </c>
      <c r="AX35" s="214">
        <f ca="1">Tableau35[[#This Row],[Zone 1]]*0.5</f>
        <v>0</v>
      </c>
      <c r="AY35" s="214">
        <f ca="1">Tableau35[[#This Row],[Zone 1]]*0.25</f>
        <v>0</v>
      </c>
      <c r="AZ35" s="212" t="str">
        <f ca="1">Tableau35[[#This Row],[Taux parmi tous les MPI]]</f>
        <v>NC</v>
      </c>
      <c r="BA35" s="208"/>
      <c r="BB35" s="208"/>
    </row>
    <row r="36" spans="1:66" ht="16.5" thickBot="1">
      <c r="B36" s="22"/>
      <c r="C36" s="535" t="s">
        <v>85</v>
      </c>
      <c r="D36" s="536"/>
      <c r="E36" s="30">
        <f ca="1">SUM(L89:L91)</f>
        <v>0</v>
      </c>
      <c r="F36" s="102" t="str">
        <f t="shared" ca="1" si="1"/>
        <v>NC</v>
      </c>
      <c r="G36" s="30">
        <f ca="1">SUM(AL89:AL91)</f>
        <v>0</v>
      </c>
      <c r="H36" s="103" t="str">
        <f t="shared" ca="1" si="2"/>
        <v>NC</v>
      </c>
      <c r="I36" s="102" t="str">
        <f t="shared" ca="1" si="3"/>
        <v>NC</v>
      </c>
      <c r="J36" s="30">
        <f ca="1">SUM(AP89:AP91)</f>
        <v>0</v>
      </c>
      <c r="K36" s="103" t="str">
        <f t="shared" ca="1" si="4"/>
        <v>NC</v>
      </c>
      <c r="L36" s="102" t="str">
        <f t="shared" ca="1" si="5"/>
        <v>NC</v>
      </c>
      <c r="N36" s="219"/>
      <c r="O36" s="208"/>
      <c r="P36" s="208"/>
      <c r="Q36" s="208"/>
      <c r="R36" s="208"/>
      <c r="S36" s="218">
        <f ca="1">SUM(S31:S35)</f>
        <v>0</v>
      </c>
      <c r="T36" s="434" t="e">
        <f ca="1">SUM(T31:T35)</f>
        <v>#DIV/0!</v>
      </c>
      <c r="U36" s="219"/>
      <c r="V36" s="208"/>
      <c r="W36" s="208"/>
      <c r="X36" s="208"/>
      <c r="Y36" s="208"/>
      <c r="Z36" s="208"/>
      <c r="AA36" s="208"/>
      <c r="AB36" s="208"/>
      <c r="AC36" s="208">
        <f ca="1">Tableau35[[#This Row],[Non modifié ou sans information suite à la revue de prescription]]+Tableau35[[#This Row],[Modifié suite à la revue de prescription]]+Tableau35[[#This Row],[Justifié avant la revue de prescription]]+Tableau35[[#This Row],[Non revu et non justifié]]-E36</f>
        <v>0</v>
      </c>
      <c r="AD36" s="216" t="s">
        <v>85</v>
      </c>
      <c r="AE36" s="208">
        <f t="shared" ca="1" si="6"/>
        <v>0</v>
      </c>
      <c r="AF36" s="208">
        <f t="shared" ca="1" si="7"/>
        <v>0</v>
      </c>
      <c r="AG36" s="208">
        <f t="shared" ca="1" si="8"/>
        <v>0</v>
      </c>
      <c r="AH36" s="208">
        <f ca="1">SUM(AN89:AN91)</f>
        <v>0</v>
      </c>
      <c r="AI36" s="208">
        <f t="shared" ca="1" si="9"/>
        <v>0</v>
      </c>
      <c r="AJ36" s="208">
        <v>3</v>
      </c>
      <c r="AK36" s="214" t="e">
        <f ca="1">(Tableau35[[#This Row],[Non modifié ou sans information suite à la revue de prescription]]+Tableau35[[#This Row],[Modifié suite à la revue de prescription]])/E36</f>
        <v>#DIV/0!</v>
      </c>
      <c r="AL36" s="214" t="e">
        <f ca="1">Tableau35[[#This Row],[Modifié suite à la revue de prescription]]/E36</f>
        <v>#DIV/0!</v>
      </c>
      <c r="AM36" s="214" t="e">
        <f ca="1">E36/($E$9*Tableau35[[#This Row],[nb d''items]])</f>
        <v>#DIV/0!</v>
      </c>
      <c r="AN36" s="212" t="e">
        <f ca="1">Tableau35[[#This Row],[%MPI pondéré]]</f>
        <v>#DIV/0!</v>
      </c>
      <c r="AO36" s="215">
        <v>0.05</v>
      </c>
      <c r="AP36" s="208">
        <v>0.1</v>
      </c>
      <c r="AQ36" s="208">
        <v>0.25</v>
      </c>
      <c r="AR36" s="208">
        <v>0.5</v>
      </c>
      <c r="AS36" s="208">
        <v>0.75</v>
      </c>
      <c r="AT36" s="208">
        <v>1</v>
      </c>
      <c r="AU36" s="212" t="str">
        <f t="shared" ca="1" si="10"/>
        <v>NC</v>
      </c>
      <c r="AV36" s="214">
        <f t="shared" ca="1" si="11"/>
        <v>0</v>
      </c>
      <c r="AW36" s="214">
        <f ca="1">Tableau35[[#This Row],[Zone 1]]*0.75</f>
        <v>0</v>
      </c>
      <c r="AX36" s="214">
        <f ca="1">Tableau35[[#This Row],[Zone 1]]*0.5</f>
        <v>0</v>
      </c>
      <c r="AY36" s="214">
        <f ca="1">Tableau35[[#This Row],[Zone 1]]*0.25</f>
        <v>0</v>
      </c>
      <c r="AZ36" s="212" t="str">
        <f ca="1">Tableau35[[#This Row],[Taux parmi tous les MPI]]</f>
        <v>NC</v>
      </c>
      <c r="BA36" s="208"/>
      <c r="BB36" s="208"/>
    </row>
    <row r="37" spans="1:66" ht="16.5" thickBot="1">
      <c r="B37" s="22"/>
      <c r="C37" s="535" t="s">
        <v>92</v>
      </c>
      <c r="D37" s="536"/>
      <c r="E37" s="30">
        <f ca="1">SUM(L92:L93)</f>
        <v>0</v>
      </c>
      <c r="F37" s="102" t="str">
        <f t="shared" ca="1" si="1"/>
        <v>NC</v>
      </c>
      <c r="G37" s="30">
        <f ca="1">SUM(AL92:AL93)</f>
        <v>0</v>
      </c>
      <c r="H37" s="103" t="str">
        <f t="shared" ca="1" si="2"/>
        <v>NC</v>
      </c>
      <c r="I37" s="102" t="str">
        <f t="shared" ca="1" si="3"/>
        <v>NC</v>
      </c>
      <c r="J37" s="30">
        <f ca="1">SUM(AP92:AP93)</f>
        <v>0</v>
      </c>
      <c r="K37" s="103" t="str">
        <f t="shared" ca="1" si="4"/>
        <v>NC</v>
      </c>
      <c r="L37" s="102" t="str">
        <f t="shared" ca="1" si="5"/>
        <v>NC</v>
      </c>
      <c r="N37" s="219"/>
      <c r="O37" s="208"/>
      <c r="P37" s="208"/>
      <c r="Q37" s="208"/>
      <c r="R37" s="208"/>
      <c r="S37" s="208"/>
      <c r="T37" s="208"/>
      <c r="U37" s="219"/>
      <c r="V37" s="208"/>
      <c r="W37" s="208"/>
      <c r="X37" s="208"/>
      <c r="Y37" s="208"/>
      <c r="Z37" s="208"/>
      <c r="AA37" s="208"/>
      <c r="AB37" s="208"/>
      <c r="AC37" s="208">
        <f ca="1">Tableau35[[#This Row],[Non modifié ou sans information suite à la revue de prescription]]+Tableau35[[#This Row],[Modifié suite à la revue de prescription]]+Tableau35[[#This Row],[Justifié avant la revue de prescription]]+Tableau35[[#This Row],[Non revu et non justifié]]-E37</f>
        <v>0</v>
      </c>
      <c r="AD37" s="216" t="s">
        <v>92</v>
      </c>
      <c r="AE37" s="208">
        <f t="shared" ca="1" si="6"/>
        <v>0</v>
      </c>
      <c r="AF37" s="208">
        <f t="shared" ca="1" si="7"/>
        <v>0</v>
      </c>
      <c r="AG37" s="208">
        <f t="shared" ca="1" si="8"/>
        <v>0</v>
      </c>
      <c r="AH37" s="208">
        <f ca="1">SUM(AN92:AN93)</f>
        <v>0</v>
      </c>
      <c r="AI37" s="208">
        <f t="shared" ca="1" si="9"/>
        <v>0</v>
      </c>
      <c r="AJ37" s="208">
        <v>2</v>
      </c>
      <c r="AK37" s="214" t="e">
        <f ca="1">(Tableau35[[#This Row],[Non modifié ou sans information suite à la revue de prescription]]+Tableau35[[#This Row],[Modifié suite à la revue de prescription]])/E37</f>
        <v>#DIV/0!</v>
      </c>
      <c r="AL37" s="214" t="e">
        <f ca="1">Tableau35[[#This Row],[Modifié suite à la revue de prescription]]/E37</f>
        <v>#DIV/0!</v>
      </c>
      <c r="AM37" s="214" t="e">
        <f ca="1">E37/($E$9*Tableau35[[#This Row],[nb d''items]])</f>
        <v>#DIV/0!</v>
      </c>
      <c r="AN37" s="212" t="e">
        <f ca="1">Tableau35[[#This Row],[%MPI pondéré]]</f>
        <v>#DIV/0!</v>
      </c>
      <c r="AO37" s="215">
        <v>0.05</v>
      </c>
      <c r="AP37" s="208">
        <v>0.1</v>
      </c>
      <c r="AQ37" s="208">
        <v>0.25</v>
      </c>
      <c r="AR37" s="208">
        <v>0.5</v>
      </c>
      <c r="AS37" s="208">
        <v>0.75</v>
      </c>
      <c r="AT37" s="208">
        <v>1</v>
      </c>
      <c r="AU37" s="212" t="str">
        <f t="shared" ca="1" si="10"/>
        <v>NC</v>
      </c>
      <c r="AV37" s="214">
        <f t="shared" ca="1" si="11"/>
        <v>0</v>
      </c>
      <c r="AW37" s="214">
        <f ca="1">Tableau35[[#This Row],[Zone 1]]*0.75</f>
        <v>0</v>
      </c>
      <c r="AX37" s="214">
        <f ca="1">Tableau35[[#This Row],[Zone 1]]*0.5</f>
        <v>0</v>
      </c>
      <c r="AY37" s="214">
        <f ca="1">Tableau35[[#This Row],[Zone 1]]*0.25</f>
        <v>0</v>
      </c>
      <c r="AZ37" s="212" t="str">
        <f ca="1">Tableau35[[#This Row],[Taux parmi tous les MPI]]</f>
        <v>NC</v>
      </c>
      <c r="BA37" s="208"/>
      <c r="BB37" s="208"/>
    </row>
    <row r="38" spans="1:66" ht="16.5" thickBot="1">
      <c r="B38" s="22"/>
      <c r="C38" s="535" t="s">
        <v>96</v>
      </c>
      <c r="D38" s="536"/>
      <c r="E38" s="30">
        <f ca="1">SUM(L94:L95)</f>
        <v>0</v>
      </c>
      <c r="F38" s="102" t="str">
        <f t="shared" ca="1" si="1"/>
        <v>NC</v>
      </c>
      <c r="G38" s="30">
        <f ca="1">SUM(AL94:AL95)</f>
        <v>0</v>
      </c>
      <c r="H38" s="103" t="str">
        <f t="shared" ca="1" si="2"/>
        <v>NC</v>
      </c>
      <c r="I38" s="102" t="str">
        <f t="shared" ca="1" si="3"/>
        <v>NC</v>
      </c>
      <c r="J38" s="30">
        <f ca="1">SUM(AP94:AP95)</f>
        <v>0</v>
      </c>
      <c r="K38" s="103" t="str">
        <f t="shared" ca="1" si="4"/>
        <v>NC</v>
      </c>
      <c r="L38" s="102" t="str">
        <f t="shared" ca="1" si="5"/>
        <v>NC</v>
      </c>
      <c r="N38" s="219"/>
      <c r="O38" s="208"/>
      <c r="P38" s="208"/>
      <c r="Q38" s="208"/>
      <c r="R38" s="208"/>
      <c r="S38" s="208"/>
      <c r="T38" s="208"/>
      <c r="U38" s="219"/>
      <c r="V38" s="208"/>
      <c r="W38" s="208"/>
      <c r="X38" s="208"/>
      <c r="Y38" s="208"/>
      <c r="Z38" s="208"/>
      <c r="AA38" s="208"/>
      <c r="AB38" s="208"/>
      <c r="AC38" s="208">
        <f ca="1">Tableau35[[#This Row],[Non modifié ou sans information suite à la revue de prescription]]+Tableau35[[#This Row],[Modifié suite à la revue de prescription]]+Tableau35[[#This Row],[Justifié avant la revue de prescription]]+Tableau35[[#This Row],[Non revu et non justifié]]-E38</f>
        <v>0</v>
      </c>
      <c r="AD38" s="216" t="s">
        <v>96</v>
      </c>
      <c r="AE38" s="208">
        <f t="shared" ca="1" si="6"/>
        <v>0</v>
      </c>
      <c r="AF38" s="208">
        <f t="shared" ca="1" si="7"/>
        <v>0</v>
      </c>
      <c r="AG38" s="208">
        <f t="shared" ca="1" si="8"/>
        <v>0</v>
      </c>
      <c r="AH38" s="208">
        <f ca="1">SUM(AN94:AN95)</f>
        <v>0</v>
      </c>
      <c r="AI38" s="208">
        <f t="shared" ca="1" si="9"/>
        <v>0</v>
      </c>
      <c r="AJ38" s="208">
        <v>2</v>
      </c>
      <c r="AK38" s="214" t="e">
        <f ca="1">(Tableau35[[#This Row],[Non modifié ou sans information suite à la revue de prescription]]+Tableau35[[#This Row],[Modifié suite à la revue de prescription]])/E38</f>
        <v>#DIV/0!</v>
      </c>
      <c r="AL38" s="214" t="e">
        <f ca="1">Tableau35[[#This Row],[Modifié suite à la revue de prescription]]/E38</f>
        <v>#DIV/0!</v>
      </c>
      <c r="AM38" s="214" t="e">
        <f ca="1">E38/($E$9*Tableau35[[#This Row],[nb d''items]])</f>
        <v>#DIV/0!</v>
      </c>
      <c r="AN38" s="212" t="e">
        <f ca="1">Tableau35[[#This Row],[%MPI pondéré]]</f>
        <v>#DIV/0!</v>
      </c>
      <c r="AO38" s="215">
        <v>0.05</v>
      </c>
      <c r="AP38" s="208">
        <v>0.1</v>
      </c>
      <c r="AQ38" s="208">
        <v>0.25</v>
      </c>
      <c r="AR38" s="208">
        <v>0.5</v>
      </c>
      <c r="AS38" s="208">
        <v>0.75</v>
      </c>
      <c r="AT38" s="208">
        <v>1</v>
      </c>
      <c r="AU38" s="212" t="str">
        <f t="shared" ca="1" si="10"/>
        <v>NC</v>
      </c>
      <c r="AV38" s="214">
        <f t="shared" ca="1" si="11"/>
        <v>0</v>
      </c>
      <c r="AW38" s="214">
        <f ca="1">Tableau35[[#This Row],[Zone 1]]*0.75</f>
        <v>0</v>
      </c>
      <c r="AX38" s="214">
        <f ca="1">Tableau35[[#This Row],[Zone 1]]*0.5</f>
        <v>0</v>
      </c>
      <c r="AY38" s="214">
        <f ca="1">Tableau35[[#This Row],[Zone 1]]*0.25</f>
        <v>0</v>
      </c>
      <c r="AZ38" s="212" t="str">
        <f ca="1">Tableau35[[#This Row],[Taux parmi tous les MPI]]</f>
        <v>NC</v>
      </c>
      <c r="BA38" s="208"/>
      <c r="BB38" s="208"/>
    </row>
    <row r="39" spans="1:66" ht="16.5" thickBot="1">
      <c r="B39" s="22"/>
      <c r="C39" s="535" t="s">
        <v>101</v>
      </c>
      <c r="D39" s="536"/>
      <c r="E39" s="30">
        <f ca="1">SUM(L96:L97)</f>
        <v>0</v>
      </c>
      <c r="F39" s="102" t="str">
        <f t="shared" ca="1" si="1"/>
        <v>NC</v>
      </c>
      <c r="G39" s="30">
        <f ca="1">SUM(AL96:AL97)</f>
        <v>0</v>
      </c>
      <c r="H39" s="103" t="str">
        <f t="shared" ca="1" si="2"/>
        <v>NC</v>
      </c>
      <c r="I39" s="102" t="str">
        <f t="shared" ca="1" si="3"/>
        <v>NC</v>
      </c>
      <c r="J39" s="30">
        <f ca="1">SUM(AP96:AP97)</f>
        <v>0</v>
      </c>
      <c r="K39" s="103" t="str">
        <f t="shared" ca="1" si="4"/>
        <v>NC</v>
      </c>
      <c r="L39" s="102" t="str">
        <f t="shared" ca="1" si="5"/>
        <v>NC</v>
      </c>
      <c r="N39" s="219"/>
      <c r="O39" s="219"/>
      <c r="P39" s="219"/>
      <c r="Q39" s="219"/>
      <c r="R39" s="219"/>
      <c r="S39" s="219"/>
      <c r="T39" s="219"/>
      <c r="U39" s="219"/>
      <c r="V39" s="208"/>
      <c r="W39" s="208"/>
      <c r="X39" s="208"/>
      <c r="Y39" s="208"/>
      <c r="Z39" s="208"/>
      <c r="AA39" s="208"/>
      <c r="AB39" s="208"/>
      <c r="AC39" s="208">
        <f ca="1">Tableau35[[#This Row],[Non modifié ou sans information suite à la revue de prescription]]+Tableau35[[#This Row],[Modifié suite à la revue de prescription]]+Tableau35[[#This Row],[Justifié avant la revue de prescription]]+Tableau35[[#This Row],[Non revu et non justifié]]-E39</f>
        <v>0</v>
      </c>
      <c r="AD39" s="216" t="s">
        <v>101</v>
      </c>
      <c r="AE39" s="208">
        <f t="shared" ca="1" si="6"/>
        <v>0</v>
      </c>
      <c r="AF39" s="208">
        <f t="shared" ca="1" si="7"/>
        <v>0</v>
      </c>
      <c r="AG39" s="208">
        <f t="shared" ca="1" si="8"/>
        <v>0</v>
      </c>
      <c r="AH39" s="208">
        <f ca="1">SUM(AN96:AN97)</f>
        <v>0</v>
      </c>
      <c r="AI39" s="208">
        <f t="shared" ca="1" si="9"/>
        <v>0</v>
      </c>
      <c r="AJ39" s="208">
        <v>2</v>
      </c>
      <c r="AK39" s="214" t="e">
        <f ca="1">(Tableau35[[#This Row],[Non modifié ou sans information suite à la revue de prescription]]+Tableau35[[#This Row],[Modifié suite à la revue de prescription]])/E39</f>
        <v>#DIV/0!</v>
      </c>
      <c r="AL39" s="214" t="e">
        <f ca="1">Tableau35[[#This Row],[Modifié suite à la revue de prescription]]/E39</f>
        <v>#DIV/0!</v>
      </c>
      <c r="AM39" s="214" t="e">
        <f ca="1">E39/($E$9*Tableau35[[#This Row],[nb d''items]])</f>
        <v>#DIV/0!</v>
      </c>
      <c r="AN39" s="212" t="e">
        <f ca="1">Tableau35[[#This Row],[%MPI pondéré]]</f>
        <v>#DIV/0!</v>
      </c>
      <c r="AO39" s="215">
        <v>0.05</v>
      </c>
      <c r="AP39" s="208">
        <v>0.1</v>
      </c>
      <c r="AQ39" s="208">
        <v>0.25</v>
      </c>
      <c r="AR39" s="208">
        <v>0.5</v>
      </c>
      <c r="AS39" s="208">
        <v>0.75</v>
      </c>
      <c r="AT39" s="208">
        <v>1</v>
      </c>
      <c r="AU39" s="212" t="str">
        <f t="shared" ca="1" si="10"/>
        <v>NC</v>
      </c>
      <c r="AV39" s="214">
        <f t="shared" ca="1" si="11"/>
        <v>0</v>
      </c>
      <c r="AW39" s="214">
        <f ca="1">Tableau35[[#This Row],[Zone 1]]*0.75</f>
        <v>0</v>
      </c>
      <c r="AX39" s="214">
        <f ca="1">Tableau35[[#This Row],[Zone 1]]*0.5</f>
        <v>0</v>
      </c>
      <c r="AY39" s="214">
        <f ca="1">Tableau35[[#This Row],[Zone 1]]*0.25</f>
        <v>0</v>
      </c>
      <c r="AZ39" s="212" t="str">
        <f ca="1">Tableau35[[#This Row],[Taux parmi tous les MPI]]</f>
        <v>NC</v>
      </c>
      <c r="BA39" s="208"/>
      <c r="BB39" s="208"/>
    </row>
    <row r="40" spans="1:66" ht="16.5" thickBot="1">
      <c r="B40" s="22"/>
      <c r="C40" s="535" t="s">
        <v>106</v>
      </c>
      <c r="D40" s="536"/>
      <c r="E40" s="30">
        <f ca="1">SUM(L98:L100)</f>
        <v>0</v>
      </c>
      <c r="F40" s="102" t="str">
        <f t="shared" ca="1" si="1"/>
        <v>NC</v>
      </c>
      <c r="G40" s="30">
        <f ca="1">SUM(AL98:AL100)</f>
        <v>0</v>
      </c>
      <c r="H40" s="103" t="str">
        <f t="shared" ca="1" si="2"/>
        <v>NC</v>
      </c>
      <c r="I40" s="102" t="str">
        <f t="shared" ca="1" si="3"/>
        <v>NC</v>
      </c>
      <c r="J40" s="30">
        <f ca="1">SUM(AP98:AP100)</f>
        <v>0</v>
      </c>
      <c r="K40" s="103" t="str">
        <f t="shared" ca="1" si="4"/>
        <v>NC</v>
      </c>
      <c r="L40" s="102" t="str">
        <f t="shared" ca="1" si="5"/>
        <v>NC</v>
      </c>
      <c r="N40" s="219"/>
      <c r="O40" s="219"/>
      <c r="P40" s="219"/>
      <c r="Q40" s="219"/>
      <c r="R40" s="219"/>
      <c r="S40" s="219"/>
      <c r="T40" s="219"/>
      <c r="U40" s="219"/>
      <c r="V40" s="208"/>
      <c r="W40" s="208"/>
      <c r="X40" s="208"/>
      <c r="Y40" s="208"/>
      <c r="Z40" s="208"/>
      <c r="AA40" s="208"/>
      <c r="AB40" s="208"/>
      <c r="AC40" s="208">
        <f ca="1">Tableau35[[#This Row],[Non modifié ou sans information suite à la revue de prescription]]+Tableau35[[#This Row],[Modifié suite à la revue de prescription]]+Tableau35[[#This Row],[Justifié avant la revue de prescription]]+Tableau35[[#This Row],[Non revu et non justifié]]-E40</f>
        <v>0</v>
      </c>
      <c r="AD40" s="216" t="s">
        <v>106</v>
      </c>
      <c r="AE40" s="208">
        <f t="shared" ca="1" si="6"/>
        <v>0</v>
      </c>
      <c r="AF40" s="208">
        <f t="shared" ca="1" si="7"/>
        <v>0</v>
      </c>
      <c r="AG40" s="208">
        <f t="shared" ca="1" si="8"/>
        <v>0</v>
      </c>
      <c r="AH40" s="208">
        <f ca="1">SUM(AN98:AN100)</f>
        <v>0</v>
      </c>
      <c r="AI40" s="208">
        <f t="shared" ca="1" si="9"/>
        <v>0</v>
      </c>
      <c r="AJ40" s="208">
        <v>3</v>
      </c>
      <c r="AK40" s="214" t="e">
        <f ca="1">(Tableau35[[#This Row],[Non modifié ou sans information suite à la revue de prescription]]+Tableau35[[#This Row],[Modifié suite à la revue de prescription]])/E40</f>
        <v>#DIV/0!</v>
      </c>
      <c r="AL40" s="214" t="e">
        <f ca="1">Tableau35[[#This Row],[Modifié suite à la revue de prescription]]/E40</f>
        <v>#DIV/0!</v>
      </c>
      <c r="AM40" s="214" t="e">
        <f ca="1">E40/($E$9*Tableau35[[#This Row],[nb d''items]])</f>
        <v>#DIV/0!</v>
      </c>
      <c r="AN40" s="212" t="e">
        <f ca="1">Tableau35[[#This Row],[%MPI pondéré]]</f>
        <v>#DIV/0!</v>
      </c>
      <c r="AO40" s="215">
        <v>0.05</v>
      </c>
      <c r="AP40" s="208">
        <v>0.1</v>
      </c>
      <c r="AQ40" s="208">
        <v>0.25</v>
      </c>
      <c r="AR40" s="208">
        <v>0.5</v>
      </c>
      <c r="AS40" s="208">
        <v>0.75</v>
      </c>
      <c r="AT40" s="208">
        <v>1</v>
      </c>
      <c r="AU40" s="212" t="str">
        <f t="shared" ca="1" si="10"/>
        <v>NC</v>
      </c>
      <c r="AV40" s="214">
        <f t="shared" ca="1" si="11"/>
        <v>0</v>
      </c>
      <c r="AW40" s="214">
        <f ca="1">Tableau35[[#This Row],[Zone 1]]*0.75</f>
        <v>0</v>
      </c>
      <c r="AX40" s="214">
        <f ca="1">Tableau35[[#This Row],[Zone 1]]*0.5</f>
        <v>0</v>
      </c>
      <c r="AY40" s="214">
        <f ca="1">Tableau35[[#This Row],[Zone 1]]*0.25</f>
        <v>0</v>
      </c>
      <c r="AZ40" s="212" t="str">
        <f ca="1">Tableau35[[#This Row],[Taux parmi tous les MPI]]</f>
        <v>NC</v>
      </c>
      <c r="BA40" s="208"/>
      <c r="BB40" s="208"/>
    </row>
    <row r="41" spans="1:66" ht="16.5" thickBot="1">
      <c r="B41" s="22"/>
      <c r="C41" s="535" t="s">
        <v>113</v>
      </c>
      <c r="D41" s="536"/>
      <c r="E41" s="30">
        <f ca="1">SUM(L101)</f>
        <v>0</v>
      </c>
      <c r="F41" s="102" t="str">
        <f t="shared" ca="1" si="1"/>
        <v>NC</v>
      </c>
      <c r="G41" s="30">
        <f ca="1">SUM(AL101)</f>
        <v>0</v>
      </c>
      <c r="H41" s="103" t="str">
        <f t="shared" ca="1" si="2"/>
        <v>NC</v>
      </c>
      <c r="I41" s="102" t="str">
        <f t="shared" ca="1" si="3"/>
        <v>NC</v>
      </c>
      <c r="J41" s="30">
        <f ca="1">SUM(AP101)</f>
        <v>0</v>
      </c>
      <c r="K41" s="103" t="str">
        <f t="shared" ca="1" si="4"/>
        <v>NC</v>
      </c>
      <c r="L41" s="102" t="str">
        <f t="shared" ca="1" si="5"/>
        <v>NC</v>
      </c>
      <c r="N41" s="219"/>
      <c r="O41" s="219"/>
      <c r="P41" s="219"/>
      <c r="Q41" s="219"/>
      <c r="R41" s="219"/>
      <c r="S41" s="219"/>
      <c r="T41" s="219"/>
      <c r="U41" s="219"/>
      <c r="V41" s="208"/>
      <c r="W41" s="208"/>
      <c r="X41" s="208"/>
      <c r="Y41" s="208"/>
      <c r="Z41" s="208"/>
      <c r="AA41" s="208"/>
      <c r="AB41" s="208"/>
      <c r="AC41" s="208">
        <f ca="1">Tableau35[[#This Row],[Non modifié ou sans information suite à la revue de prescription]]+Tableau35[[#This Row],[Modifié suite à la revue de prescription]]+Tableau35[[#This Row],[Justifié avant la revue de prescription]]+Tableau35[[#This Row],[Non revu et non justifié]]-E41</f>
        <v>0</v>
      </c>
      <c r="AD41" s="216" t="s">
        <v>113</v>
      </c>
      <c r="AE41" s="208">
        <f t="shared" ca="1" si="6"/>
        <v>0</v>
      </c>
      <c r="AF41" s="208">
        <f t="shared" ca="1" si="7"/>
        <v>0</v>
      </c>
      <c r="AG41" s="208">
        <f t="shared" ca="1" si="8"/>
        <v>0</v>
      </c>
      <c r="AH41" s="208">
        <f ca="1">SUM(AN101)</f>
        <v>0</v>
      </c>
      <c r="AI41" s="208">
        <f t="shared" ca="1" si="9"/>
        <v>0</v>
      </c>
      <c r="AJ41" s="208">
        <v>1</v>
      </c>
      <c r="AK41" s="214" t="e">
        <f ca="1">(Tableau35[[#This Row],[Non modifié ou sans information suite à la revue de prescription]]+Tableau35[[#This Row],[Modifié suite à la revue de prescription]])/E41</f>
        <v>#DIV/0!</v>
      </c>
      <c r="AL41" s="214" t="e">
        <f ca="1">Tableau35[[#This Row],[Modifié suite à la revue de prescription]]/E41</f>
        <v>#DIV/0!</v>
      </c>
      <c r="AM41" s="214" t="e">
        <f ca="1">E41/($E$9*Tableau35[[#This Row],[nb d''items]])</f>
        <v>#DIV/0!</v>
      </c>
      <c r="AN41" s="212" t="e">
        <f ca="1">Tableau35[[#This Row],[%MPI pondéré]]</f>
        <v>#DIV/0!</v>
      </c>
      <c r="AO41" s="215">
        <v>0.05</v>
      </c>
      <c r="AP41" s="208">
        <v>0.1</v>
      </c>
      <c r="AQ41" s="208">
        <v>0.25</v>
      </c>
      <c r="AR41" s="208">
        <v>0.5</v>
      </c>
      <c r="AS41" s="208">
        <v>0.75</v>
      </c>
      <c r="AT41" s="208">
        <v>1</v>
      </c>
      <c r="AU41" s="212" t="str">
        <f t="shared" ca="1" si="10"/>
        <v>NC</v>
      </c>
      <c r="AV41" s="214">
        <f t="shared" ca="1" si="11"/>
        <v>0</v>
      </c>
      <c r="AW41" s="214">
        <f ca="1">Tableau35[[#This Row],[Zone 1]]*0.75</f>
        <v>0</v>
      </c>
      <c r="AX41" s="214">
        <f ca="1">Tableau35[[#This Row],[Zone 1]]*0.5</f>
        <v>0</v>
      </c>
      <c r="AY41" s="214">
        <f ca="1">Tableau35[[#This Row],[Zone 1]]*0.25</f>
        <v>0</v>
      </c>
      <c r="AZ41" s="212" t="str">
        <f ca="1">Tableau35[[#This Row],[Taux parmi tous les MPI]]</f>
        <v>NC</v>
      </c>
      <c r="BA41" s="208"/>
      <c r="BB41" s="208"/>
    </row>
    <row r="42" spans="1:66" ht="16.5" thickBot="1">
      <c r="B42" s="22"/>
      <c r="C42" s="23" t="s">
        <v>116</v>
      </c>
      <c r="D42" s="29"/>
      <c r="E42" s="30">
        <f ca="1">SUM(L102:L103)</f>
        <v>0</v>
      </c>
      <c r="F42" s="102" t="str">
        <f t="shared" ca="1" si="1"/>
        <v>NC</v>
      </c>
      <c r="G42" s="30">
        <f ca="1">SUM(AL102:AL103)</f>
        <v>0</v>
      </c>
      <c r="H42" s="103" t="str">
        <f t="shared" ca="1" si="2"/>
        <v>NC</v>
      </c>
      <c r="I42" s="102" t="str">
        <f t="shared" ca="1" si="3"/>
        <v>NC</v>
      </c>
      <c r="J42" s="30">
        <f ca="1">SUM(AP102:AP103)</f>
        <v>0</v>
      </c>
      <c r="K42" s="103" t="str">
        <f t="shared" ca="1" si="4"/>
        <v>NC</v>
      </c>
      <c r="L42" s="102" t="str">
        <f t="shared" ca="1" si="5"/>
        <v>NC</v>
      </c>
      <c r="N42" s="219"/>
      <c r="O42" s="208"/>
      <c r="P42" s="208"/>
      <c r="Q42" s="208"/>
      <c r="R42" s="208"/>
      <c r="S42" s="208"/>
      <c r="T42" s="208"/>
      <c r="U42" s="219"/>
      <c r="V42" s="208"/>
      <c r="W42" s="208"/>
      <c r="X42" s="208"/>
      <c r="Y42" s="208"/>
      <c r="Z42" s="208"/>
      <c r="AA42" s="208"/>
      <c r="AB42" s="208"/>
      <c r="AC42" s="208">
        <f ca="1">Tableau35[[#This Row],[Non modifié ou sans information suite à la revue de prescription]]+Tableau35[[#This Row],[Modifié suite à la revue de prescription]]+Tableau35[[#This Row],[Justifié avant la revue de prescription]]+Tableau35[[#This Row],[Non revu et non justifié]]-E42</f>
        <v>0</v>
      </c>
      <c r="AD42" s="218" t="s">
        <v>116</v>
      </c>
      <c r="AE42" s="208">
        <f t="shared" ca="1" si="6"/>
        <v>0</v>
      </c>
      <c r="AF42" s="208">
        <f t="shared" ca="1" si="7"/>
        <v>0</v>
      </c>
      <c r="AG42" s="208">
        <f t="shared" ca="1" si="8"/>
        <v>0</v>
      </c>
      <c r="AH42" s="208">
        <f ca="1">SUM(AN102:AN103)</f>
        <v>0</v>
      </c>
      <c r="AI42" s="208">
        <f t="shared" ca="1" si="9"/>
        <v>0</v>
      </c>
      <c r="AJ42" s="208">
        <v>2</v>
      </c>
      <c r="AK42" s="214" t="e">
        <f ca="1">(Tableau35[[#This Row],[Non modifié ou sans information suite à la revue de prescription]]+Tableau35[[#This Row],[Modifié suite à la revue de prescription]])/E42</f>
        <v>#DIV/0!</v>
      </c>
      <c r="AL42" s="214" t="e">
        <f ca="1">Tableau35[[#This Row],[Modifié suite à la revue de prescription]]/E42</f>
        <v>#DIV/0!</v>
      </c>
      <c r="AM42" s="214" t="e">
        <f ca="1">E42/($E$9*Tableau35[[#This Row],[nb d''items]])</f>
        <v>#DIV/0!</v>
      </c>
      <c r="AN42" s="212" t="e">
        <f ca="1">Tableau35[[#This Row],[%MPI pondéré]]</f>
        <v>#DIV/0!</v>
      </c>
      <c r="AO42" s="215">
        <v>0.05</v>
      </c>
      <c r="AP42" s="208">
        <v>0.1</v>
      </c>
      <c r="AQ42" s="208">
        <v>0.25</v>
      </c>
      <c r="AR42" s="208">
        <v>0.5</v>
      </c>
      <c r="AS42" s="208">
        <v>0.75</v>
      </c>
      <c r="AT42" s="208">
        <v>1</v>
      </c>
      <c r="AU42" s="212" t="str">
        <f t="shared" ca="1" si="10"/>
        <v>NC</v>
      </c>
      <c r="AV42" s="214">
        <f t="shared" ca="1" si="11"/>
        <v>0</v>
      </c>
      <c r="AW42" s="214">
        <f ca="1">Tableau35[[#This Row],[Zone 1]]*0.75</f>
        <v>0</v>
      </c>
      <c r="AX42" s="214">
        <f ca="1">Tableau35[[#This Row],[Zone 1]]*0.5</f>
        <v>0</v>
      </c>
      <c r="AY42" s="214">
        <f ca="1">Tableau35[[#This Row],[Zone 1]]*0.25</f>
        <v>0</v>
      </c>
      <c r="AZ42" s="212" t="str">
        <f ca="1">Tableau35[[#This Row],[Taux parmi tous les MPI]]</f>
        <v>NC</v>
      </c>
      <c r="BA42" s="208"/>
      <c r="BB42" s="208"/>
    </row>
    <row r="43" spans="1:66" ht="15.75" thickBot="1">
      <c r="C43" s="548" t="s">
        <v>172</v>
      </c>
      <c r="D43" s="549"/>
      <c r="E43" s="33">
        <f ca="1">SUM(E31:E42)</f>
        <v>0</v>
      </c>
      <c r="F43" s="101">
        <v>1</v>
      </c>
      <c r="G43" s="33">
        <f ca="1">SUM(G31:G42)</f>
        <v>0</v>
      </c>
      <c r="H43" s="105" t="str">
        <f t="shared" ca="1" si="2"/>
        <v>NC</v>
      </c>
      <c r="I43" s="104">
        <v>1</v>
      </c>
      <c r="J43" s="33">
        <f ca="1">SUM(J31:J42)</f>
        <v>0</v>
      </c>
      <c r="K43" s="106" t="str">
        <f t="shared" ca="1" si="4"/>
        <v>NC</v>
      </c>
      <c r="L43" s="104">
        <v>1</v>
      </c>
      <c r="N43" s="219"/>
      <c r="O43" s="219"/>
      <c r="P43" s="219"/>
      <c r="Q43" s="219"/>
      <c r="R43" s="219"/>
      <c r="S43" s="219"/>
      <c r="T43" s="219"/>
      <c r="U43" s="219"/>
      <c r="V43" s="208"/>
      <c r="W43" s="208"/>
      <c r="X43" s="208"/>
      <c r="Y43" s="208"/>
      <c r="Z43" s="208"/>
      <c r="AA43" s="208"/>
      <c r="AB43" s="208"/>
      <c r="AC43" s="208"/>
      <c r="AD43" s="216" t="s">
        <v>172</v>
      </c>
      <c r="AE43" s="208">
        <f ca="1">SUM(AE31:AE42)</f>
        <v>0</v>
      </c>
      <c r="AF43" s="208">
        <f ca="1">SUM(AF31:AF42)</f>
        <v>0</v>
      </c>
      <c r="AG43" s="208">
        <f ca="1">SUM(AG31:AG42)</f>
        <v>0</v>
      </c>
      <c r="AH43" s="208">
        <f ca="1">SUM(AH31:AH42)</f>
        <v>0</v>
      </c>
      <c r="AI43" s="208">
        <f ca="1">SUM(AI31:AI42)</f>
        <v>0</v>
      </c>
      <c r="AJ43" s="208"/>
      <c r="AK43" s="208"/>
      <c r="AL43" s="208"/>
      <c r="AM43" s="208"/>
      <c r="AN43" s="212"/>
      <c r="AO43" s="208"/>
      <c r="AP43" s="208"/>
      <c r="AQ43" s="208"/>
      <c r="AR43" s="208"/>
      <c r="AS43" s="208"/>
      <c r="AT43" s="208"/>
      <c r="AU43" s="212"/>
      <c r="AV43" s="212"/>
      <c r="AW43" s="208"/>
      <c r="AX43" s="208"/>
      <c r="AY43" s="208"/>
      <c r="AZ43" s="212"/>
      <c r="BA43" s="208"/>
      <c r="BB43" s="208"/>
    </row>
    <row r="44" spans="1:66" ht="409.6" customHeight="1">
      <c r="N44" s="219"/>
      <c r="O44" s="219"/>
      <c r="P44" s="219"/>
      <c r="Q44" s="219"/>
      <c r="R44" s="219"/>
      <c r="S44" s="219"/>
      <c r="T44" s="219"/>
      <c r="U44" s="219"/>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19"/>
      <c r="AV44" s="219"/>
      <c r="AW44" s="219"/>
      <c r="AX44" s="219"/>
      <c r="AY44" s="219"/>
      <c r="AZ44" s="219"/>
      <c r="BA44" s="219"/>
      <c r="BB44" s="219"/>
      <c r="BC44" s="219"/>
      <c r="BD44" s="219"/>
      <c r="BE44" s="219"/>
      <c r="BF44" s="219"/>
      <c r="BG44" s="219"/>
      <c r="BH44" s="219"/>
      <c r="BI44" s="219"/>
      <c r="BJ44" s="219"/>
      <c r="BK44" s="219"/>
      <c r="BL44" s="219"/>
      <c r="BM44" s="219"/>
      <c r="BN44" s="219"/>
    </row>
    <row r="45" spans="1:66" ht="128.44999999999999" customHeight="1">
      <c r="AC45" s="219"/>
      <c r="AD45" s="219"/>
      <c r="AE45" s="219"/>
      <c r="AF45" s="219"/>
      <c r="AG45" s="219"/>
      <c r="AH45" s="219"/>
      <c r="AI45" s="219"/>
      <c r="AJ45" s="219"/>
      <c r="AK45" s="219"/>
      <c r="AL45" s="219"/>
      <c r="AM45" s="219"/>
      <c r="AN45" s="219"/>
      <c r="AO45" s="219"/>
      <c r="AP45" s="219"/>
      <c r="AQ45" s="219"/>
      <c r="AR45" s="219"/>
      <c r="AS45" s="219"/>
      <c r="AT45" s="219"/>
      <c r="AU45" s="219"/>
      <c r="AV45" s="219"/>
      <c r="AW45" s="219"/>
      <c r="AX45" s="219"/>
      <c r="AY45" s="219"/>
      <c r="AZ45" s="219"/>
      <c r="BA45" s="219"/>
      <c r="BB45" s="219"/>
      <c r="BC45" s="219"/>
      <c r="BD45" s="219"/>
      <c r="BE45" s="219"/>
      <c r="BF45" s="219"/>
      <c r="BG45" s="219"/>
      <c r="BH45" s="219"/>
      <c r="BI45" s="219"/>
      <c r="BJ45" s="219"/>
      <c r="BK45" s="219"/>
      <c r="BL45" s="219"/>
      <c r="BM45" s="219"/>
      <c r="BN45" s="219"/>
    </row>
    <row r="46" spans="1:66" ht="43.9" customHeight="1" thickBot="1">
      <c r="A46" s="523" t="s">
        <v>173</v>
      </c>
      <c r="B46" s="523"/>
      <c r="C46" s="523"/>
      <c r="AC46" s="219"/>
      <c r="AD46" s="219"/>
      <c r="AE46" s="219"/>
      <c r="AF46" s="219"/>
      <c r="AG46" s="219"/>
      <c r="AH46" s="219"/>
      <c r="AI46" s="219"/>
      <c r="AJ46" s="219"/>
      <c r="AK46" s="219"/>
      <c r="AL46" s="219"/>
      <c r="AM46" s="219"/>
      <c r="AN46" s="219"/>
      <c r="AO46" s="219"/>
      <c r="AP46" s="219"/>
      <c r="AQ46" s="219"/>
      <c r="AR46" s="219"/>
      <c r="AS46" s="219"/>
      <c r="AT46" s="219"/>
      <c r="AU46" s="219"/>
      <c r="AV46" s="219"/>
      <c r="AW46" s="219"/>
      <c r="AX46" s="219"/>
      <c r="AY46" s="219"/>
      <c r="AZ46" s="219"/>
      <c r="BA46" s="219"/>
      <c r="BB46" s="219"/>
      <c r="BC46" s="219"/>
      <c r="BD46" s="219"/>
      <c r="BE46" s="219"/>
      <c r="BF46" s="219"/>
      <c r="BG46" s="219"/>
      <c r="BH46" s="219"/>
      <c r="BI46" s="219"/>
      <c r="BJ46" s="219"/>
      <c r="BK46" s="219"/>
      <c r="BL46" s="219"/>
      <c r="BM46" s="219"/>
      <c r="BN46" s="219"/>
    </row>
    <row r="47" spans="1:66" ht="32.65" customHeight="1" thickBot="1">
      <c r="B47" s="165" t="s">
        <v>564</v>
      </c>
      <c r="C47" s="107"/>
      <c r="D47" s="124"/>
      <c r="E47" s="125"/>
      <c r="AC47" s="219"/>
      <c r="AD47" s="219"/>
      <c r="AE47" s="219"/>
      <c r="AF47" s="219"/>
      <c r="AG47" s="219"/>
      <c r="AH47" s="219"/>
      <c r="AI47" s="219"/>
      <c r="AJ47" s="219"/>
      <c r="AK47" s="219"/>
      <c r="AL47" s="219"/>
      <c r="AM47" s="219"/>
      <c r="AN47" s="219"/>
      <c r="AO47" s="219"/>
      <c r="AP47" s="219"/>
      <c r="AQ47" s="219"/>
      <c r="AR47" s="219"/>
      <c r="AS47" s="219"/>
      <c r="AT47" s="219"/>
      <c r="AU47" s="219"/>
      <c r="AV47" s="219"/>
      <c r="AW47" s="219"/>
      <c r="AX47" s="219"/>
      <c r="AY47" s="219"/>
      <c r="AZ47" s="219"/>
      <c r="BA47" s="219"/>
      <c r="BB47" s="219"/>
      <c r="BC47" s="219"/>
      <c r="BD47" s="219"/>
      <c r="BE47" s="219"/>
      <c r="BF47" s="219"/>
      <c r="BG47" s="219"/>
      <c r="BH47" s="219"/>
      <c r="BI47" s="219"/>
      <c r="BJ47" s="219"/>
      <c r="BK47" s="219"/>
      <c r="BL47" s="219"/>
      <c r="BM47" s="219"/>
      <c r="BN47" s="219"/>
    </row>
    <row r="48" spans="1:66" ht="43.15" customHeight="1" thickBot="1">
      <c r="B48" s="115" t="s">
        <v>420</v>
      </c>
      <c r="C48" s="119" t="s">
        <v>419</v>
      </c>
      <c r="D48" s="537" t="s">
        <v>176</v>
      </c>
      <c r="E48" s="537"/>
      <c r="F48" s="537"/>
      <c r="G48" s="537"/>
      <c r="H48" s="537"/>
      <c r="I48" s="538"/>
      <c r="J48" s="539" t="s">
        <v>174</v>
      </c>
      <c r="K48" s="537"/>
      <c r="L48" s="538"/>
      <c r="M48" s="121" t="s">
        <v>421</v>
      </c>
      <c r="N48" s="540" t="s">
        <v>565</v>
      </c>
      <c r="O48" s="541"/>
      <c r="AC48" s="219"/>
      <c r="AD48" s="219"/>
      <c r="AE48" s="219"/>
      <c r="AF48" s="219"/>
      <c r="AG48" s="219"/>
      <c r="AH48" s="219"/>
      <c r="AI48" s="219"/>
      <c r="AJ48" s="219"/>
      <c r="AK48" s="219"/>
      <c r="AL48" s="219"/>
      <c r="AM48" s="219"/>
      <c r="AN48" s="219"/>
      <c r="AO48" s="219"/>
      <c r="AP48" s="219"/>
      <c r="AQ48" s="219"/>
      <c r="AR48" s="219"/>
      <c r="AS48" s="219"/>
      <c r="AT48" s="219"/>
      <c r="AU48" s="219"/>
      <c r="AV48" s="219"/>
      <c r="AW48" s="219"/>
      <c r="AX48" s="219"/>
      <c r="AY48" s="219"/>
      <c r="AZ48" s="219"/>
      <c r="BA48" s="219"/>
      <c r="BB48" s="219"/>
      <c r="BC48" s="219"/>
      <c r="BD48" s="219"/>
      <c r="BE48" s="219"/>
      <c r="BF48" s="219"/>
      <c r="BG48" s="219"/>
      <c r="BH48" s="219"/>
      <c r="BI48" s="219"/>
      <c r="BJ48" s="219"/>
      <c r="BK48" s="219"/>
      <c r="BL48" s="219"/>
      <c r="BM48" s="219"/>
      <c r="BN48" s="219"/>
    </row>
    <row r="49" spans="1:67" ht="32.65" customHeight="1">
      <c r="B49" s="116">
        <v>1</v>
      </c>
      <c r="C49" s="120" t="str">
        <f t="shared" ref="C49:C58" ca="1" si="12">IF(AY65&gt;=1,AZ65,"NC")</f>
        <v>NC</v>
      </c>
      <c r="D49" s="542" t="str">
        <f t="shared" ref="D49:D58" ca="1" si="13">IFERROR(VLOOKUP(C49,$C$65:$K$103,2,"FAUX"),"NC")</f>
        <v>NC</v>
      </c>
      <c r="E49" s="542"/>
      <c r="F49" s="542"/>
      <c r="G49" s="542"/>
      <c r="H49" s="542"/>
      <c r="I49" s="543"/>
      <c r="J49" s="544" t="str">
        <f t="shared" ref="J49:J58" ca="1" si="14">IFERROR(VLOOKUP(C49,$AE$65:$AF$103,2,"FAUX"),"NC")</f>
        <v>NC</v>
      </c>
      <c r="K49" s="485"/>
      <c r="L49" s="545"/>
      <c r="M49" s="132" t="str">
        <f t="shared" ref="M49:M58" ca="1" si="15">IFERROR(VLOOKUP(C49,$AE$65:$AH$103,4,"FAUX"),"NC")</f>
        <v>NC</v>
      </c>
      <c r="N49" s="546" t="str">
        <f t="shared" ref="N49:N58" ca="1" si="16">IFERROR((AX65-BB65-BC65)/$E$9,"NC")</f>
        <v>NC</v>
      </c>
      <c r="O49" s="547"/>
      <c r="AC49" s="219"/>
      <c r="AD49" s="219"/>
      <c r="AE49" s="219"/>
      <c r="AF49" s="219"/>
      <c r="AG49" s="219"/>
      <c r="AH49" s="219"/>
      <c r="AI49" s="219"/>
      <c r="AJ49" s="219"/>
      <c r="AK49" s="219"/>
      <c r="AL49" s="219"/>
      <c r="AM49" s="219"/>
      <c r="AN49" s="219"/>
      <c r="AO49" s="219"/>
      <c r="AP49" s="219"/>
      <c r="AQ49" s="219"/>
      <c r="AR49" s="219"/>
      <c r="AS49" s="219"/>
      <c r="AT49" s="219"/>
      <c r="AU49" s="219"/>
      <c r="AV49" s="219"/>
      <c r="AW49" s="219"/>
      <c r="AX49" s="219"/>
      <c r="AY49" s="219"/>
      <c r="AZ49" s="219"/>
      <c r="BA49" s="219"/>
      <c r="BB49" s="219"/>
      <c r="BC49" s="219"/>
      <c r="BD49" s="219"/>
      <c r="BE49" s="219"/>
      <c r="BF49" s="219"/>
      <c r="BG49" s="219"/>
      <c r="BH49" s="219"/>
      <c r="BI49" s="219"/>
      <c r="BJ49" s="219"/>
      <c r="BK49" s="219"/>
      <c r="BL49" s="219"/>
      <c r="BM49" s="219"/>
      <c r="BN49" s="219"/>
    </row>
    <row r="50" spans="1:67" ht="32.65" customHeight="1">
      <c r="B50" s="117">
        <v>2</v>
      </c>
      <c r="C50" s="120" t="str">
        <f t="shared" ca="1" si="12"/>
        <v>NC</v>
      </c>
      <c r="D50" s="542" t="str">
        <f t="shared" ca="1" si="13"/>
        <v>NC</v>
      </c>
      <c r="E50" s="542"/>
      <c r="F50" s="542"/>
      <c r="G50" s="542"/>
      <c r="H50" s="542"/>
      <c r="I50" s="543"/>
      <c r="J50" s="544" t="str">
        <f t="shared" ca="1" si="14"/>
        <v>NC</v>
      </c>
      <c r="K50" s="485"/>
      <c r="L50" s="485"/>
      <c r="M50" s="133" t="str">
        <f t="shared" ca="1" si="15"/>
        <v>NC</v>
      </c>
      <c r="N50" s="550" t="str">
        <f t="shared" ca="1" si="16"/>
        <v>NC</v>
      </c>
      <c r="O50" s="551"/>
      <c r="AC50" s="219"/>
      <c r="AD50" s="219"/>
      <c r="AE50" s="219"/>
      <c r="AF50" s="219"/>
      <c r="AG50" s="219"/>
      <c r="AH50" s="219"/>
      <c r="AI50" s="219"/>
      <c r="AJ50" s="219"/>
      <c r="AK50" s="219"/>
      <c r="AL50" s="219"/>
      <c r="AM50" s="219"/>
      <c r="AN50" s="219"/>
      <c r="AO50" s="219"/>
      <c r="AP50" s="219"/>
      <c r="AQ50" s="219"/>
      <c r="AR50" s="219"/>
      <c r="AS50" s="219"/>
      <c r="AT50" s="219"/>
      <c r="AU50" s="219"/>
      <c r="AV50" s="219"/>
      <c r="AW50" s="219"/>
      <c r="AX50" s="219"/>
      <c r="AY50" s="219"/>
      <c r="AZ50" s="219"/>
      <c r="BA50" s="219"/>
      <c r="BB50" s="219"/>
      <c r="BC50" s="219"/>
      <c r="BD50" s="219"/>
      <c r="BE50" s="219"/>
      <c r="BF50" s="219"/>
      <c r="BG50" s="219"/>
      <c r="BH50" s="219"/>
      <c r="BI50" s="219"/>
      <c r="BJ50" s="219"/>
      <c r="BK50" s="219"/>
      <c r="BL50" s="219"/>
      <c r="BM50" s="219"/>
      <c r="BN50" s="219"/>
    </row>
    <row r="51" spans="1:67" ht="32.65" customHeight="1">
      <c r="B51" s="117">
        <v>3</v>
      </c>
      <c r="C51" s="120" t="str">
        <f t="shared" ca="1" si="12"/>
        <v>NC</v>
      </c>
      <c r="D51" s="542" t="str">
        <f t="shared" ca="1" si="13"/>
        <v>NC</v>
      </c>
      <c r="E51" s="542"/>
      <c r="F51" s="542"/>
      <c r="G51" s="542"/>
      <c r="H51" s="542"/>
      <c r="I51" s="543"/>
      <c r="J51" s="544" t="str">
        <f t="shared" ca="1" si="14"/>
        <v>NC</v>
      </c>
      <c r="K51" s="485"/>
      <c r="L51" s="485"/>
      <c r="M51" s="133" t="str">
        <f t="shared" ca="1" si="15"/>
        <v>NC</v>
      </c>
      <c r="N51" s="550" t="str">
        <f t="shared" ca="1" si="16"/>
        <v>NC</v>
      </c>
      <c r="O51" s="551"/>
      <c r="AC51" s="219"/>
      <c r="AD51" s="219"/>
      <c r="AE51" s="219"/>
      <c r="AF51" s="219"/>
      <c r="AG51" s="219"/>
      <c r="AH51" s="219"/>
      <c r="AI51" s="219"/>
      <c r="AJ51" s="219"/>
      <c r="AK51" s="219"/>
      <c r="AL51" s="219"/>
      <c r="AM51" s="219"/>
      <c r="AN51" s="219"/>
      <c r="AO51" s="219"/>
      <c r="AP51" s="219"/>
      <c r="AQ51" s="219"/>
      <c r="AR51" s="219"/>
      <c r="AS51" s="219"/>
      <c r="AT51" s="219"/>
      <c r="AU51" s="219"/>
      <c r="AV51" s="219"/>
      <c r="AW51" s="219"/>
      <c r="AX51" s="219"/>
      <c r="AY51" s="219"/>
      <c r="AZ51" s="219"/>
      <c r="BA51" s="219"/>
      <c r="BB51" s="219"/>
      <c r="BC51" s="219"/>
      <c r="BD51" s="219"/>
      <c r="BE51" s="219"/>
      <c r="BF51" s="219"/>
      <c r="BG51" s="219"/>
      <c r="BH51" s="219"/>
      <c r="BI51" s="219"/>
      <c r="BJ51" s="219"/>
      <c r="BK51" s="219"/>
      <c r="BL51" s="219"/>
      <c r="BM51" s="219"/>
      <c r="BN51" s="219"/>
    </row>
    <row r="52" spans="1:67" ht="32.65" customHeight="1">
      <c r="B52" s="117">
        <v>4</v>
      </c>
      <c r="C52" s="120" t="str">
        <f t="shared" ca="1" si="12"/>
        <v>NC</v>
      </c>
      <c r="D52" s="542" t="str">
        <f t="shared" ca="1" si="13"/>
        <v>NC</v>
      </c>
      <c r="E52" s="542"/>
      <c r="F52" s="542"/>
      <c r="G52" s="542"/>
      <c r="H52" s="542"/>
      <c r="I52" s="543"/>
      <c r="J52" s="544" t="str">
        <f t="shared" ca="1" si="14"/>
        <v>NC</v>
      </c>
      <c r="K52" s="485"/>
      <c r="L52" s="485"/>
      <c r="M52" s="133" t="str">
        <f t="shared" ca="1" si="15"/>
        <v>NC</v>
      </c>
      <c r="N52" s="550" t="str">
        <f t="shared" ca="1" si="16"/>
        <v>NC</v>
      </c>
      <c r="O52" s="551"/>
      <c r="AC52" s="219"/>
      <c r="AD52" s="219"/>
      <c r="AE52" s="219"/>
      <c r="AF52" s="219"/>
      <c r="AG52" s="219"/>
      <c r="AH52" s="219"/>
      <c r="AI52" s="219"/>
      <c r="AJ52" s="219"/>
      <c r="AK52" s="219"/>
      <c r="AL52" s="219"/>
      <c r="AM52" s="219"/>
      <c r="AN52" s="219"/>
      <c r="AO52" s="219"/>
      <c r="AP52" s="219"/>
      <c r="AQ52" s="219"/>
      <c r="AR52" s="219"/>
      <c r="AS52" s="219"/>
      <c r="AT52" s="219"/>
      <c r="AU52" s="219"/>
      <c r="AV52" s="219"/>
      <c r="AW52" s="219"/>
      <c r="AX52" s="219"/>
      <c r="AY52" s="219"/>
      <c r="AZ52" s="219"/>
      <c r="BA52" s="219"/>
      <c r="BB52" s="219"/>
      <c r="BC52" s="219"/>
      <c r="BD52" s="219"/>
      <c r="BE52" s="219"/>
      <c r="BF52" s="219"/>
      <c r="BG52" s="219"/>
      <c r="BH52" s="219"/>
      <c r="BI52" s="219"/>
      <c r="BJ52" s="219"/>
      <c r="BK52" s="219"/>
      <c r="BL52" s="219"/>
      <c r="BM52" s="219"/>
      <c r="BN52" s="219"/>
    </row>
    <row r="53" spans="1:67" ht="32.65" customHeight="1">
      <c r="B53" s="117">
        <v>5</v>
      </c>
      <c r="C53" s="120" t="str">
        <f t="shared" ca="1" si="12"/>
        <v>NC</v>
      </c>
      <c r="D53" s="542" t="str">
        <f t="shared" ca="1" si="13"/>
        <v>NC</v>
      </c>
      <c r="E53" s="542"/>
      <c r="F53" s="542"/>
      <c r="G53" s="542"/>
      <c r="H53" s="542"/>
      <c r="I53" s="543"/>
      <c r="J53" s="544" t="str">
        <f t="shared" ca="1" si="14"/>
        <v>NC</v>
      </c>
      <c r="K53" s="485"/>
      <c r="L53" s="485"/>
      <c r="M53" s="133" t="str">
        <f t="shared" ca="1" si="15"/>
        <v>NC</v>
      </c>
      <c r="N53" s="550" t="str">
        <f t="shared" ca="1" si="16"/>
        <v>NC</v>
      </c>
      <c r="O53" s="551"/>
      <c r="AC53" s="219"/>
      <c r="AD53" s="219"/>
      <c r="AE53" s="219"/>
      <c r="AF53" s="219"/>
      <c r="AG53" s="219"/>
      <c r="AH53" s="219"/>
      <c r="AI53" s="219"/>
      <c r="AJ53" s="219"/>
      <c r="AK53" s="219"/>
      <c r="AL53" s="219"/>
      <c r="AM53" s="219"/>
      <c r="AN53" s="219"/>
      <c r="AO53" s="219"/>
      <c r="AP53" s="219"/>
      <c r="AQ53" s="219"/>
      <c r="AR53" s="219"/>
      <c r="AS53" s="219"/>
      <c r="AT53" s="219"/>
      <c r="AU53" s="219"/>
      <c r="AV53" s="219"/>
      <c r="AW53" s="219"/>
      <c r="AX53" s="219"/>
      <c r="AY53" s="219"/>
      <c r="AZ53" s="219"/>
      <c r="BA53" s="219"/>
      <c r="BB53" s="219"/>
      <c r="BC53" s="219"/>
      <c r="BD53" s="219"/>
      <c r="BE53" s="219"/>
      <c r="BF53" s="219"/>
      <c r="BG53" s="219"/>
      <c r="BH53" s="219"/>
      <c r="BI53" s="219"/>
      <c r="BJ53" s="219"/>
      <c r="BK53" s="219"/>
      <c r="BL53" s="219"/>
      <c r="BM53" s="219"/>
      <c r="BN53" s="219"/>
    </row>
    <row r="54" spans="1:67" ht="32.65" customHeight="1">
      <c r="B54" s="117">
        <v>6</v>
      </c>
      <c r="C54" s="120" t="str">
        <f t="shared" ca="1" si="12"/>
        <v>NC</v>
      </c>
      <c r="D54" s="542" t="str">
        <f t="shared" ca="1" si="13"/>
        <v>NC</v>
      </c>
      <c r="E54" s="542"/>
      <c r="F54" s="542"/>
      <c r="G54" s="542"/>
      <c r="H54" s="542"/>
      <c r="I54" s="543"/>
      <c r="J54" s="544" t="str">
        <f t="shared" ca="1" si="14"/>
        <v>NC</v>
      </c>
      <c r="K54" s="485"/>
      <c r="L54" s="485"/>
      <c r="M54" s="133" t="str">
        <f t="shared" ca="1" si="15"/>
        <v>NC</v>
      </c>
      <c r="N54" s="550" t="str">
        <f t="shared" ca="1" si="16"/>
        <v>NC</v>
      </c>
      <c r="O54" s="551"/>
      <c r="AC54" s="219"/>
      <c r="AD54" s="219"/>
      <c r="AE54" s="219"/>
      <c r="AF54" s="219"/>
      <c r="AG54" s="219"/>
      <c r="AH54" s="219"/>
      <c r="AI54" s="219"/>
      <c r="AJ54" s="219"/>
      <c r="AK54" s="219"/>
      <c r="AL54" s="219"/>
      <c r="AM54" s="219"/>
      <c r="AN54" s="219"/>
      <c r="AO54" s="219"/>
      <c r="AP54" s="219"/>
      <c r="AQ54" s="219"/>
      <c r="AR54" s="219"/>
      <c r="AS54" s="219"/>
      <c r="AT54" s="219"/>
      <c r="AU54" s="219"/>
      <c r="AV54" s="219"/>
      <c r="AW54" s="219"/>
      <c r="AX54" s="219"/>
      <c r="AY54" s="219"/>
      <c r="AZ54" s="219"/>
      <c r="BA54" s="219"/>
      <c r="BB54" s="219"/>
      <c r="BC54" s="219"/>
      <c r="BD54" s="219"/>
      <c r="BE54" s="219"/>
      <c r="BF54" s="219"/>
      <c r="BG54" s="219"/>
      <c r="BH54" s="219"/>
      <c r="BI54" s="219"/>
      <c r="BJ54" s="219"/>
      <c r="BK54" s="219"/>
      <c r="BL54" s="219"/>
      <c r="BM54" s="219"/>
      <c r="BN54" s="219"/>
    </row>
    <row r="55" spans="1:67" ht="32.65" customHeight="1">
      <c r="B55" s="117">
        <v>7</v>
      </c>
      <c r="C55" s="120" t="str">
        <f t="shared" ca="1" si="12"/>
        <v>NC</v>
      </c>
      <c r="D55" s="542" t="str">
        <f t="shared" ca="1" si="13"/>
        <v>NC</v>
      </c>
      <c r="E55" s="542"/>
      <c r="F55" s="542"/>
      <c r="G55" s="542"/>
      <c r="H55" s="542"/>
      <c r="I55" s="543"/>
      <c r="J55" s="544" t="str">
        <f t="shared" ca="1" si="14"/>
        <v>NC</v>
      </c>
      <c r="K55" s="485"/>
      <c r="L55" s="485"/>
      <c r="M55" s="133" t="str">
        <f t="shared" ca="1" si="15"/>
        <v>NC</v>
      </c>
      <c r="N55" s="550" t="str">
        <f t="shared" ca="1" si="16"/>
        <v>NC</v>
      </c>
      <c r="O55" s="551"/>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row>
    <row r="56" spans="1:67" ht="32.65" customHeight="1">
      <c r="B56" s="117">
        <v>8</v>
      </c>
      <c r="C56" s="120" t="str">
        <f t="shared" ca="1" si="12"/>
        <v>NC</v>
      </c>
      <c r="D56" s="542" t="str">
        <f t="shared" ca="1" si="13"/>
        <v>NC</v>
      </c>
      <c r="E56" s="542"/>
      <c r="F56" s="542"/>
      <c r="G56" s="542"/>
      <c r="H56" s="542"/>
      <c r="I56" s="543"/>
      <c r="J56" s="544" t="str">
        <f t="shared" ca="1" si="14"/>
        <v>NC</v>
      </c>
      <c r="K56" s="485"/>
      <c r="L56" s="485"/>
      <c r="M56" s="133" t="str">
        <f t="shared" ca="1" si="15"/>
        <v>NC</v>
      </c>
      <c r="N56" s="550" t="str">
        <f t="shared" ca="1" si="16"/>
        <v>NC</v>
      </c>
      <c r="O56" s="551"/>
      <c r="AC56" s="219"/>
      <c r="AD56" s="219"/>
      <c r="AE56" s="219"/>
      <c r="AF56" s="219"/>
      <c r="AG56" s="219"/>
      <c r="AH56" s="219"/>
      <c r="AI56" s="219"/>
      <c r="AJ56" s="219"/>
      <c r="AK56" s="219"/>
      <c r="AL56" s="219"/>
      <c r="AM56" s="219"/>
      <c r="AN56" s="219"/>
      <c r="AO56" s="219"/>
      <c r="AP56" s="219"/>
      <c r="AQ56" s="219"/>
      <c r="AR56" s="219"/>
      <c r="AS56" s="219"/>
      <c r="AT56" s="219"/>
      <c r="AU56" s="219"/>
      <c r="AV56" s="219"/>
      <c r="AW56" s="219"/>
      <c r="AX56" s="219"/>
      <c r="AY56" s="219"/>
      <c r="AZ56" s="219"/>
      <c r="BA56" s="219"/>
      <c r="BB56" s="219"/>
      <c r="BC56" s="219"/>
      <c r="BD56" s="219"/>
      <c r="BE56" s="219"/>
      <c r="BF56" s="219"/>
      <c r="BG56" s="219"/>
      <c r="BH56" s="219"/>
      <c r="BI56" s="219"/>
      <c r="BJ56" s="219"/>
      <c r="BK56" s="219"/>
      <c r="BL56" s="219"/>
      <c r="BM56" s="219"/>
      <c r="BN56" s="219"/>
    </row>
    <row r="57" spans="1:67" ht="32.65" customHeight="1">
      <c r="B57" s="117">
        <v>9</v>
      </c>
      <c r="C57" s="120" t="str">
        <f t="shared" ca="1" si="12"/>
        <v>NC</v>
      </c>
      <c r="D57" s="542" t="str">
        <f t="shared" ca="1" si="13"/>
        <v>NC</v>
      </c>
      <c r="E57" s="542"/>
      <c r="F57" s="542"/>
      <c r="G57" s="542"/>
      <c r="H57" s="542"/>
      <c r="I57" s="543"/>
      <c r="J57" s="544" t="str">
        <f t="shared" ca="1" si="14"/>
        <v>NC</v>
      </c>
      <c r="K57" s="485"/>
      <c r="L57" s="485"/>
      <c r="M57" s="133" t="str">
        <f t="shared" ca="1" si="15"/>
        <v>NC</v>
      </c>
      <c r="N57" s="550" t="str">
        <f t="shared" ca="1" si="16"/>
        <v>NC</v>
      </c>
      <c r="O57" s="551"/>
      <c r="AC57" s="219"/>
      <c r="AD57" s="219"/>
      <c r="AE57" s="219"/>
      <c r="AF57" s="219"/>
      <c r="AG57" s="219"/>
      <c r="AH57" s="219"/>
      <c r="AI57" s="219"/>
      <c r="AJ57" s="219"/>
      <c r="AK57" s="219"/>
      <c r="AL57" s="219"/>
      <c r="AM57" s="219"/>
      <c r="AN57" s="219"/>
      <c r="AO57" s="219"/>
      <c r="AP57" s="219"/>
      <c r="AQ57" s="219"/>
      <c r="AR57" s="219"/>
      <c r="AS57" s="219"/>
      <c r="AT57" s="219"/>
      <c r="AU57" s="219"/>
      <c r="AV57" s="219"/>
      <c r="AW57" s="219"/>
      <c r="AX57" s="219"/>
      <c r="AY57" s="219"/>
      <c r="AZ57" s="219"/>
      <c r="BA57" s="219"/>
      <c r="BB57" s="219"/>
      <c r="BC57" s="219"/>
      <c r="BD57" s="219"/>
      <c r="BE57" s="219"/>
      <c r="BF57" s="219"/>
      <c r="BG57" s="219"/>
      <c r="BH57" s="219"/>
      <c r="BI57" s="219"/>
      <c r="BJ57" s="219"/>
      <c r="BK57" s="219"/>
      <c r="BL57" s="219"/>
      <c r="BM57" s="219"/>
      <c r="BN57" s="219"/>
    </row>
    <row r="58" spans="1:67" ht="32.65" customHeight="1" thickBot="1">
      <c r="B58" s="118">
        <v>10</v>
      </c>
      <c r="C58" s="224" t="str">
        <f t="shared" ca="1" si="12"/>
        <v>NC</v>
      </c>
      <c r="D58" s="559" t="str">
        <f t="shared" ca="1" si="13"/>
        <v>NC</v>
      </c>
      <c r="E58" s="559"/>
      <c r="F58" s="559"/>
      <c r="G58" s="559"/>
      <c r="H58" s="559"/>
      <c r="I58" s="560"/>
      <c r="J58" s="561" t="str">
        <f t="shared" ca="1" si="14"/>
        <v>NC</v>
      </c>
      <c r="K58" s="562"/>
      <c r="L58" s="563"/>
      <c r="M58" s="134" t="str">
        <f t="shared" ca="1" si="15"/>
        <v>NC</v>
      </c>
      <c r="N58" s="564" t="str">
        <f t="shared" ca="1" si="16"/>
        <v>NC</v>
      </c>
      <c r="O58" s="565"/>
      <c r="AC58" s="219"/>
      <c r="AD58" s="219"/>
      <c r="AE58" s="219"/>
      <c r="AF58" s="219"/>
      <c r="AG58" s="219"/>
      <c r="AH58" s="219"/>
      <c r="AI58" s="219"/>
      <c r="AJ58" s="219"/>
      <c r="AK58" s="219"/>
      <c r="AL58" s="219"/>
      <c r="AM58" s="219"/>
      <c r="AN58" s="219"/>
      <c r="AO58" s="219"/>
      <c r="AP58" s="219"/>
      <c r="AQ58" s="219"/>
      <c r="AR58" s="219"/>
      <c r="AS58" s="219"/>
      <c r="AT58" s="219"/>
      <c r="AU58" s="219"/>
      <c r="AV58" s="219"/>
      <c r="AW58" s="219"/>
      <c r="AX58" s="219"/>
      <c r="AY58" s="219"/>
      <c r="AZ58" s="219"/>
      <c r="BA58" s="219"/>
      <c r="BB58" s="219"/>
      <c r="BC58" s="219"/>
      <c r="BD58" s="219"/>
      <c r="BE58" s="219"/>
      <c r="BF58" s="219"/>
      <c r="BG58" s="219"/>
      <c r="BH58" s="219"/>
      <c r="BI58" s="219"/>
      <c r="BJ58" s="219"/>
      <c r="BK58" s="219"/>
      <c r="BL58" s="219"/>
      <c r="BM58" s="219"/>
      <c r="BN58" s="219"/>
    </row>
    <row r="59" spans="1:67" ht="166.15" customHeight="1">
      <c r="B59" s="135"/>
      <c r="C59" s="136"/>
      <c r="D59" s="126"/>
      <c r="E59" s="126"/>
      <c r="F59" s="126"/>
      <c r="G59" s="126"/>
      <c r="H59" s="126"/>
      <c r="I59" s="126"/>
      <c r="J59" s="15"/>
      <c r="K59" s="15"/>
      <c r="L59" s="15"/>
      <c r="M59" s="137"/>
      <c r="AC59" s="219"/>
      <c r="AD59" s="219"/>
      <c r="AE59" s="219"/>
      <c r="AF59" s="219"/>
      <c r="AG59" s="219"/>
      <c r="AH59" s="219"/>
      <c r="AI59" s="219"/>
      <c r="AJ59" s="219"/>
      <c r="AK59" s="219"/>
      <c r="AL59" s="219"/>
      <c r="AM59" s="219"/>
      <c r="AN59" s="219"/>
      <c r="AO59" s="219"/>
      <c r="AP59" s="219"/>
      <c r="AQ59" s="219"/>
      <c r="AR59" s="219"/>
      <c r="AS59" s="219"/>
      <c r="AT59" s="219"/>
      <c r="AU59" s="219"/>
      <c r="AV59" s="219"/>
      <c r="AW59" s="219"/>
      <c r="AX59" s="219"/>
      <c r="AY59" s="219"/>
      <c r="AZ59" s="219"/>
      <c r="BA59" s="219"/>
      <c r="BB59" s="219"/>
      <c r="BC59" s="219"/>
      <c r="BD59" s="219"/>
      <c r="BE59" s="219"/>
      <c r="BF59" s="219"/>
      <c r="BG59" s="219"/>
      <c r="BH59" s="219"/>
      <c r="BI59" s="219"/>
      <c r="BJ59" s="219"/>
      <c r="BK59" s="219"/>
      <c r="BL59" s="219"/>
      <c r="BM59" s="219"/>
      <c r="BN59" s="219"/>
    </row>
    <row r="60" spans="1:67" ht="139.15" customHeight="1">
      <c r="B60" s="135"/>
      <c r="C60" s="136"/>
      <c r="E60" s="126"/>
      <c r="F60" s="126"/>
      <c r="G60" s="126"/>
      <c r="H60" s="126"/>
      <c r="I60" s="126"/>
      <c r="J60" s="15"/>
      <c r="K60" s="15"/>
      <c r="L60" s="15"/>
      <c r="M60" s="137"/>
      <c r="AC60" s="219"/>
      <c r="AD60" s="219"/>
      <c r="AE60" s="219"/>
      <c r="AF60" s="219"/>
      <c r="AG60" s="219"/>
      <c r="AH60" s="219"/>
      <c r="AI60" s="219"/>
      <c r="AJ60" s="219"/>
      <c r="AK60" s="219"/>
      <c r="AL60" s="219"/>
      <c r="AM60" s="219"/>
      <c r="AN60" s="219"/>
      <c r="AO60" s="219"/>
      <c r="AP60" s="219"/>
      <c r="AQ60" s="219"/>
      <c r="AR60" s="219"/>
      <c r="AS60" s="219"/>
      <c r="AT60" s="219"/>
      <c r="AU60" s="219"/>
      <c r="AV60" s="219"/>
      <c r="AW60" s="219"/>
      <c r="AX60" s="219"/>
      <c r="AY60" s="219"/>
      <c r="AZ60" s="219"/>
      <c r="BA60" s="219"/>
      <c r="BB60" s="219"/>
      <c r="BC60" s="219"/>
      <c r="BD60" s="219"/>
      <c r="BE60" s="219"/>
      <c r="BF60" s="219"/>
      <c r="BG60" s="219"/>
      <c r="BH60" s="219"/>
      <c r="BI60" s="219"/>
      <c r="BJ60" s="219"/>
      <c r="BK60" s="219"/>
      <c r="BL60" s="219"/>
      <c r="BM60" s="219"/>
      <c r="BN60" s="219"/>
      <c r="BO60" s="219"/>
    </row>
    <row r="61" spans="1:67" ht="213.6" customHeight="1" thickBot="1">
      <c r="B61" s="135"/>
      <c r="C61" s="136"/>
      <c r="D61" s="126"/>
      <c r="E61" s="126"/>
      <c r="F61" s="126"/>
      <c r="G61" s="126"/>
      <c r="H61" s="126"/>
      <c r="I61" s="126"/>
      <c r="J61" s="15"/>
      <c r="K61" s="15"/>
      <c r="L61" s="15"/>
      <c r="M61" s="137"/>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c r="BG61" s="208"/>
      <c r="BH61" s="208"/>
      <c r="BI61" s="219"/>
      <c r="BJ61" s="219"/>
      <c r="BK61" s="219"/>
      <c r="BL61" s="219"/>
      <c r="BM61" s="219"/>
      <c r="BN61" s="219"/>
      <c r="BO61" s="219"/>
    </row>
    <row r="62" spans="1:67" ht="15.75" thickBot="1">
      <c r="L62" s="566" t="s">
        <v>164</v>
      </c>
      <c r="M62" s="567"/>
      <c r="N62" s="568" t="s">
        <v>421</v>
      </c>
      <c r="O62" s="78"/>
      <c r="P62" s="78"/>
      <c r="Q62" s="78"/>
      <c r="R62" s="78"/>
      <c r="S62" s="7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c r="BG62" s="208"/>
      <c r="BH62" s="208"/>
      <c r="BI62" s="219"/>
      <c r="BJ62" s="219"/>
      <c r="BK62" s="219"/>
      <c r="BL62" s="219"/>
      <c r="BM62" s="219"/>
      <c r="BN62" s="219"/>
      <c r="BO62" s="219"/>
    </row>
    <row r="63" spans="1:67" ht="58.15" customHeight="1" thickBot="1">
      <c r="L63" s="27" t="s">
        <v>166</v>
      </c>
      <c r="M63" s="67" t="s">
        <v>513</v>
      </c>
      <c r="N63" s="568"/>
      <c r="O63" s="78"/>
      <c r="P63" s="78"/>
      <c r="Q63" s="78"/>
      <c r="R63" s="78"/>
      <c r="S63" s="78"/>
      <c r="AD63" s="208"/>
      <c r="AE63" s="208"/>
      <c r="AF63" s="208"/>
      <c r="AG63" s="208"/>
      <c r="AH63" s="208"/>
      <c r="AI63" s="208"/>
      <c r="AJ63" s="208"/>
      <c r="AK63" s="208"/>
      <c r="AL63" s="208"/>
      <c r="AM63" s="208"/>
      <c r="AN63" s="208"/>
      <c r="AO63" s="208"/>
      <c r="AP63" s="208"/>
      <c r="AQ63" s="208"/>
      <c r="AR63" s="208"/>
      <c r="AS63" s="208"/>
      <c r="AT63" s="208"/>
      <c r="AU63" s="208"/>
      <c r="AV63" s="208"/>
      <c r="AW63" s="552" t="s">
        <v>423</v>
      </c>
      <c r="AX63" s="552"/>
      <c r="AY63" s="552"/>
      <c r="AZ63" s="552"/>
      <c r="BA63" s="552"/>
      <c r="BB63" s="552"/>
      <c r="BC63" s="552"/>
      <c r="BD63" s="208"/>
      <c r="BE63" s="208"/>
      <c r="BF63" s="208"/>
      <c r="BG63" s="208"/>
      <c r="BH63" s="208"/>
      <c r="BI63" s="219"/>
      <c r="BJ63" s="219"/>
      <c r="BK63" s="219"/>
      <c r="BL63" s="219"/>
      <c r="BM63" s="219"/>
      <c r="BN63" s="219"/>
      <c r="BO63" s="219"/>
    </row>
    <row r="64" spans="1:67" ht="19.5" thickBot="1">
      <c r="A64" s="553" t="s">
        <v>174</v>
      </c>
      <c r="B64" s="554"/>
      <c r="C64" s="71" t="s">
        <v>175</v>
      </c>
      <c r="D64" s="555" t="s">
        <v>176</v>
      </c>
      <c r="E64" s="556"/>
      <c r="F64" s="556"/>
      <c r="G64" s="556"/>
      <c r="H64" s="556"/>
      <c r="I64" s="556"/>
      <c r="J64" s="556"/>
      <c r="K64" s="557"/>
      <c r="L64" s="72" t="s">
        <v>156</v>
      </c>
      <c r="M64" s="129" t="s">
        <v>162</v>
      </c>
      <c r="N64" s="305" t="s">
        <v>162</v>
      </c>
      <c r="O64" s="80"/>
      <c r="P64" s="80"/>
      <c r="Q64" s="80"/>
      <c r="R64" s="80"/>
      <c r="S64" s="80"/>
      <c r="AD64" s="208"/>
      <c r="AE64" s="208"/>
      <c r="AF64" s="208"/>
      <c r="AG64" s="208"/>
      <c r="AH64" s="208"/>
      <c r="AI64" s="558" t="s">
        <v>23</v>
      </c>
      <c r="AJ64" s="558"/>
      <c r="AK64" s="558" t="s">
        <v>24</v>
      </c>
      <c r="AL64" s="558"/>
      <c r="AM64" s="558" t="s">
        <v>27</v>
      </c>
      <c r="AN64" s="558"/>
      <c r="AO64" s="558" t="s">
        <v>28</v>
      </c>
      <c r="AP64" s="558"/>
      <c r="AQ64" s="208"/>
      <c r="AR64" s="208"/>
      <c r="AS64" s="208" t="s">
        <v>416</v>
      </c>
      <c r="AT64" s="208" t="s">
        <v>417</v>
      </c>
      <c r="AU64" s="208" t="s">
        <v>418</v>
      </c>
      <c r="AV64" s="208"/>
      <c r="AW64" s="218" t="s">
        <v>423</v>
      </c>
      <c r="AX64" s="218" t="s">
        <v>425</v>
      </c>
      <c r="AY64" s="218" t="s">
        <v>424</v>
      </c>
      <c r="AZ64" s="218" t="s">
        <v>426</v>
      </c>
      <c r="BA64" s="218" t="s">
        <v>427</v>
      </c>
      <c r="BB64" s="218" t="s">
        <v>428</v>
      </c>
      <c r="BC64" s="218" t="s">
        <v>532</v>
      </c>
      <c r="BD64" s="208"/>
      <c r="BE64" s="208"/>
      <c r="BF64" s="208"/>
      <c r="BG64" s="208"/>
      <c r="BH64" s="208"/>
      <c r="BI64" s="219"/>
      <c r="BJ64" s="219"/>
      <c r="BK64" s="219"/>
      <c r="BL64" s="219"/>
      <c r="BM64" s="219"/>
      <c r="BN64" s="219"/>
      <c r="BO64" s="219"/>
    </row>
    <row r="65" spans="1:67" ht="34.15" customHeight="1">
      <c r="A65" s="573" t="s">
        <v>33</v>
      </c>
      <c r="B65" s="573"/>
      <c r="C65" s="70" t="s">
        <v>34</v>
      </c>
      <c r="D65" s="575" t="s">
        <v>35</v>
      </c>
      <c r="E65" s="575"/>
      <c r="F65" s="575"/>
      <c r="G65" s="575"/>
      <c r="H65" s="575"/>
      <c r="I65" s="575"/>
      <c r="J65" s="575"/>
      <c r="K65" s="576"/>
      <c r="L65" s="32">
        <f ca="1">AJ65</f>
        <v>0</v>
      </c>
      <c r="M65" s="130" t="str">
        <f ca="1">IFERROR(ROUND(L65/$L$104,3),"NC")</f>
        <v>NC</v>
      </c>
      <c r="N65" s="306" t="str">
        <f ca="1">IFERROR(L65/$E$9,"NC")</f>
        <v>NC</v>
      </c>
      <c r="O65" s="80"/>
      <c r="P65" s="80"/>
      <c r="Q65" s="80"/>
      <c r="R65" s="80"/>
      <c r="S65" s="80"/>
      <c r="AD65" s="208"/>
      <c r="AE65" s="208" t="s">
        <v>34</v>
      </c>
      <c r="AF65" s="208" t="s">
        <v>33</v>
      </c>
      <c r="AG65" s="212" t="str">
        <f ca="1">M65</f>
        <v>NC</v>
      </c>
      <c r="AH65" s="212" t="str">
        <f ca="1">N65</f>
        <v>NC</v>
      </c>
      <c r="AI65" s="208" t="s">
        <v>351</v>
      </c>
      <c r="AJ65" s="208">
        <f ca="1">VLOOKUP(AI65,'SYNTHESE DES DOSSIERS'!$AL$7:$AM$279,2,FALSE)</f>
        <v>0</v>
      </c>
      <c r="AK65" s="208" t="s">
        <v>310</v>
      </c>
      <c r="AL65" s="208">
        <f ca="1">VLOOKUP(AK65,'SYNTHESE DES DOSSIERS'!$AL$7:$AQ$279,3,"FAUX")</f>
        <v>0</v>
      </c>
      <c r="AM65" s="208" t="s">
        <v>474</v>
      </c>
      <c r="AN65" s="208">
        <f ca="1">VLOOKUP(AM65,'SYNTHESE DES DOSSIERS'!$AL$7:$AP$279,5,"FAUX")</f>
        <v>0</v>
      </c>
      <c r="AO65" s="208" t="s">
        <v>435</v>
      </c>
      <c r="AP65" s="208">
        <f ca="1">VLOOKUP(AO65,'SYNTHESE DES DOSSIERS'!$AL$7:$AQ$279,6,"FAUX")</f>
        <v>0</v>
      </c>
      <c r="AQ65" s="208"/>
      <c r="AR65" s="208"/>
      <c r="AS65" s="208">
        <f t="shared" ref="AS65:AS103" ca="1" si="17">RANK(L65,$L$65:$L$103)</f>
        <v>1</v>
      </c>
      <c r="AT65" s="208">
        <f ca="1">AS65+COUNTIF(AS65:$AS$103,AS65)-1</f>
        <v>39</v>
      </c>
      <c r="AU65" s="422">
        <f t="shared" ref="AU65:AU103" ca="1" si="18">(AT65-1)*0.0001+L65</f>
        <v>3.8E-3</v>
      </c>
      <c r="AV65" s="208"/>
      <c r="AW65" s="427">
        <v>1</v>
      </c>
      <c r="AX65" s="208">
        <f t="shared" ref="AX65:AX74" ca="1" si="19">LARGE($L$65:$L$103,AW65)</f>
        <v>0</v>
      </c>
      <c r="AY65" s="422">
        <f t="shared" ref="AY65:AY74" ca="1" si="20">LARGE($AU$65:$AU$103,AW65)</f>
        <v>3.8E-3</v>
      </c>
      <c r="AZ65" s="208" t="str">
        <f t="shared" ref="AZ65:AZ74" ca="1" si="21">INDEX($C$65:$C$103,MATCH(AY65,$AU$65:$AU$103,0),1)</f>
        <v>MPI_1</v>
      </c>
      <c r="BA65" s="208">
        <f ca="1">VLOOKUP(AZ65,$AE$65:$AL$103,8,"FAUX")</f>
        <v>0</v>
      </c>
      <c r="BB65" s="208">
        <f ca="1">VLOOKUP(AZ65,$AE$65:$AP$103,12,"FAUX")</f>
        <v>0</v>
      </c>
      <c r="BC65" s="208">
        <f ca="1">VLOOKUP(AZ65,$AE$65:$AP$103,10,"FAUX")</f>
        <v>0</v>
      </c>
      <c r="BD65" s="208"/>
      <c r="BE65" s="208"/>
      <c r="BF65" s="208"/>
      <c r="BG65" s="208"/>
      <c r="BH65" s="208"/>
      <c r="BI65" s="219"/>
      <c r="BJ65" s="219"/>
      <c r="BK65" s="219"/>
      <c r="BL65" s="219"/>
      <c r="BM65" s="219"/>
      <c r="BN65" s="219"/>
      <c r="BO65" s="219"/>
    </row>
    <row r="66" spans="1:67" ht="16.149999999999999" customHeight="1">
      <c r="A66" s="574"/>
      <c r="B66" s="574"/>
      <c r="C66" s="68" t="s">
        <v>36</v>
      </c>
      <c r="D66" s="577" t="s">
        <v>37</v>
      </c>
      <c r="E66" s="577"/>
      <c r="F66" s="577"/>
      <c r="G66" s="577"/>
      <c r="H66" s="577"/>
      <c r="I66" s="577"/>
      <c r="J66" s="577"/>
      <c r="K66" s="578"/>
      <c r="L66" s="32">
        <f t="shared" ref="L66:L103" ca="1" si="22">AJ66</f>
        <v>0</v>
      </c>
      <c r="M66" s="130" t="str">
        <f t="shared" ref="M66:M103" ca="1" si="23">IFERROR(ROUND(L66/$L$104,3),"NC")</f>
        <v>NC</v>
      </c>
      <c r="N66" s="306" t="str">
        <f t="shared" ref="N66:N103" ca="1" si="24">IFERROR(L66/$E$9,"NC")</f>
        <v>NC</v>
      </c>
      <c r="O66" s="80"/>
      <c r="P66" s="80"/>
      <c r="Q66" s="80"/>
      <c r="R66" s="80"/>
      <c r="S66" s="80"/>
      <c r="AD66" s="208"/>
      <c r="AE66" s="208" t="s">
        <v>36</v>
      </c>
      <c r="AF66" s="208" t="s">
        <v>33</v>
      </c>
      <c r="AG66" s="212" t="str">
        <f t="shared" ref="AG66:AH103" ca="1" si="25">M66</f>
        <v>NC</v>
      </c>
      <c r="AH66" s="212" t="str">
        <f t="shared" ca="1" si="25"/>
        <v>NC</v>
      </c>
      <c r="AI66" s="208" t="s">
        <v>352</v>
      </c>
      <c r="AJ66" s="208">
        <f ca="1">VLOOKUP(AI66,'SYNTHESE DES DOSSIERS'!$AL$7:$AM$279,2,FALSE)</f>
        <v>0</v>
      </c>
      <c r="AK66" s="208" t="s">
        <v>311</v>
      </c>
      <c r="AL66" s="208">
        <f ca="1">VLOOKUP(AK66,'SYNTHESE DES DOSSIERS'!$AL$7:$AQ$279,3,"FAUX")</f>
        <v>0</v>
      </c>
      <c r="AM66" s="208" t="s">
        <v>475</v>
      </c>
      <c r="AN66" s="208">
        <f ca="1">VLOOKUP(AM66,'SYNTHESE DES DOSSIERS'!$AL$7:$AP$279,5,"FAUX")</f>
        <v>0</v>
      </c>
      <c r="AO66" s="208" t="s">
        <v>436</v>
      </c>
      <c r="AP66" s="208">
        <f ca="1">VLOOKUP(AO66,'SYNTHESE DES DOSSIERS'!$AL$7:$AQ$279,6,"FAUX")</f>
        <v>0</v>
      </c>
      <c r="AQ66" s="208"/>
      <c r="AR66" s="208"/>
      <c r="AS66" s="208">
        <f t="shared" ca="1" si="17"/>
        <v>1</v>
      </c>
      <c r="AT66" s="208">
        <f ca="1">AS66+COUNTIF(AS66:$AS$103,AS66)-1</f>
        <v>38</v>
      </c>
      <c r="AU66" s="422">
        <f t="shared" ca="1" si="18"/>
        <v>3.7000000000000002E-3</v>
      </c>
      <c r="AV66" s="208"/>
      <c r="AW66" s="427">
        <v>2</v>
      </c>
      <c r="AX66" s="208">
        <f t="shared" ca="1" si="19"/>
        <v>0</v>
      </c>
      <c r="AY66" s="422">
        <f t="shared" ca="1" si="20"/>
        <v>3.7000000000000002E-3</v>
      </c>
      <c r="AZ66" s="208" t="str">
        <f t="shared" ca="1" si="21"/>
        <v>MPI_2</v>
      </c>
      <c r="BA66" s="208">
        <f t="shared" ref="BA66:BA74" ca="1" si="26">VLOOKUP(AZ66,$AE$65:$AL$103,8,"FAUX")</f>
        <v>0</v>
      </c>
      <c r="BB66" s="208">
        <f t="shared" ref="BB66:BB74" ca="1" si="27">VLOOKUP(AZ66,$AE$65:$AP$103,12,"FAUX")</f>
        <v>0</v>
      </c>
      <c r="BC66" s="208">
        <f t="shared" ref="BC66:BC74" ca="1" si="28">VLOOKUP(AZ66,$AE$65:$AP$103,10,"FAUX")</f>
        <v>0</v>
      </c>
      <c r="BD66" s="208"/>
      <c r="BE66" s="208"/>
      <c r="BF66" s="208"/>
      <c r="BG66" s="208"/>
      <c r="BH66" s="208"/>
      <c r="BI66" s="219"/>
      <c r="BJ66" s="219"/>
      <c r="BK66" s="219"/>
      <c r="BL66" s="219"/>
      <c r="BM66" s="219"/>
      <c r="BN66" s="219"/>
      <c r="BO66" s="219"/>
    </row>
    <row r="67" spans="1:67" ht="18" customHeight="1">
      <c r="A67" s="574"/>
      <c r="B67" s="574"/>
      <c r="C67" s="68" t="s">
        <v>38</v>
      </c>
      <c r="D67" s="577" t="s">
        <v>39</v>
      </c>
      <c r="E67" s="577"/>
      <c r="F67" s="577"/>
      <c r="G67" s="577"/>
      <c r="H67" s="577"/>
      <c r="I67" s="577"/>
      <c r="J67" s="577"/>
      <c r="K67" s="578"/>
      <c r="L67" s="32">
        <f t="shared" ca="1" si="22"/>
        <v>0</v>
      </c>
      <c r="M67" s="130" t="str">
        <f t="shared" ca="1" si="23"/>
        <v>NC</v>
      </c>
      <c r="N67" s="306" t="str">
        <f t="shared" ca="1" si="24"/>
        <v>NC</v>
      </c>
      <c r="O67" s="80"/>
      <c r="P67" s="80"/>
      <c r="Q67" s="80"/>
      <c r="R67" s="80"/>
      <c r="S67" s="80"/>
      <c r="AD67" s="208"/>
      <c r="AE67" s="208" t="s">
        <v>38</v>
      </c>
      <c r="AF67" s="208" t="s">
        <v>33</v>
      </c>
      <c r="AG67" s="212" t="str">
        <f t="shared" ca="1" si="25"/>
        <v>NC</v>
      </c>
      <c r="AH67" s="212" t="str">
        <f t="shared" ca="1" si="25"/>
        <v>NC</v>
      </c>
      <c r="AI67" s="208" t="s">
        <v>353</v>
      </c>
      <c r="AJ67" s="208">
        <f ca="1">VLOOKUP(AI67,'SYNTHESE DES DOSSIERS'!$AL$7:$AM$279,2,FALSE)</f>
        <v>0</v>
      </c>
      <c r="AK67" s="208" t="s">
        <v>312</v>
      </c>
      <c r="AL67" s="208">
        <f ca="1">VLOOKUP(AK67,'SYNTHESE DES DOSSIERS'!$AL$7:$AQ$279,3,"FAUX")</f>
        <v>0</v>
      </c>
      <c r="AM67" s="208" t="s">
        <v>476</v>
      </c>
      <c r="AN67" s="208">
        <f ca="1">VLOOKUP(AM67,'SYNTHESE DES DOSSIERS'!$AL$7:$AP$279,5,"FAUX")</f>
        <v>0</v>
      </c>
      <c r="AO67" s="208" t="s">
        <v>437</v>
      </c>
      <c r="AP67" s="208">
        <f ca="1">VLOOKUP(AO67,'SYNTHESE DES DOSSIERS'!$AL$7:$AQ$279,6,"FAUX")</f>
        <v>0</v>
      </c>
      <c r="AQ67" s="208"/>
      <c r="AR67" s="208"/>
      <c r="AS67" s="208">
        <f t="shared" ca="1" si="17"/>
        <v>1</v>
      </c>
      <c r="AT67" s="208">
        <f ca="1">AS67+COUNTIF(AS67:$AS$103,AS67)-1</f>
        <v>37</v>
      </c>
      <c r="AU67" s="422">
        <f t="shared" ca="1" si="18"/>
        <v>3.6000000000000003E-3</v>
      </c>
      <c r="AV67" s="208"/>
      <c r="AW67" s="427">
        <v>3</v>
      </c>
      <c r="AX67" s="208">
        <f t="shared" ca="1" si="19"/>
        <v>0</v>
      </c>
      <c r="AY67" s="422">
        <f t="shared" ca="1" si="20"/>
        <v>3.6000000000000003E-3</v>
      </c>
      <c r="AZ67" s="208" t="str">
        <f t="shared" ca="1" si="21"/>
        <v>MPI_3</v>
      </c>
      <c r="BA67" s="208">
        <f t="shared" ca="1" si="26"/>
        <v>0</v>
      </c>
      <c r="BB67" s="208">
        <f t="shared" ca="1" si="27"/>
        <v>0</v>
      </c>
      <c r="BC67" s="208">
        <f t="shared" ca="1" si="28"/>
        <v>0</v>
      </c>
      <c r="BD67" s="208"/>
      <c r="BE67" s="208"/>
      <c r="BF67" s="208"/>
      <c r="BG67" s="208"/>
      <c r="BH67" s="208"/>
      <c r="BI67" s="219"/>
      <c r="BJ67" s="219"/>
      <c r="BK67" s="219"/>
      <c r="BL67" s="219"/>
      <c r="BM67" s="219"/>
      <c r="BN67" s="219"/>
      <c r="BO67" s="219"/>
    </row>
    <row r="68" spans="1:67" ht="30.6" customHeight="1">
      <c r="A68" s="574"/>
      <c r="B68" s="574"/>
      <c r="C68" s="68" t="s">
        <v>40</v>
      </c>
      <c r="D68" s="577" t="s">
        <v>41</v>
      </c>
      <c r="E68" s="577"/>
      <c r="F68" s="577"/>
      <c r="G68" s="577"/>
      <c r="H68" s="577"/>
      <c r="I68" s="577"/>
      <c r="J68" s="577"/>
      <c r="K68" s="578"/>
      <c r="L68" s="32">
        <f t="shared" ca="1" si="22"/>
        <v>0</v>
      </c>
      <c r="M68" s="130" t="str">
        <f t="shared" ca="1" si="23"/>
        <v>NC</v>
      </c>
      <c r="N68" s="306" t="str">
        <f t="shared" ca="1" si="24"/>
        <v>NC</v>
      </c>
      <c r="O68" s="80"/>
      <c r="P68" s="80"/>
      <c r="Q68" s="80"/>
      <c r="R68" s="80"/>
      <c r="S68" s="80"/>
      <c r="AD68" s="208"/>
      <c r="AE68" s="208" t="s">
        <v>40</v>
      </c>
      <c r="AF68" s="208" t="s">
        <v>33</v>
      </c>
      <c r="AG68" s="212" t="str">
        <f t="shared" ca="1" si="25"/>
        <v>NC</v>
      </c>
      <c r="AH68" s="212" t="str">
        <f t="shared" ca="1" si="25"/>
        <v>NC</v>
      </c>
      <c r="AI68" s="208" t="s">
        <v>354</v>
      </c>
      <c r="AJ68" s="208">
        <f ca="1">VLOOKUP(AI68,'SYNTHESE DES DOSSIERS'!$AL$7:$AM$279,2,FALSE)</f>
        <v>0</v>
      </c>
      <c r="AK68" s="208" t="s">
        <v>313</v>
      </c>
      <c r="AL68" s="208">
        <f ca="1">VLOOKUP(AK68,'SYNTHESE DES DOSSIERS'!$AL$7:$AQ$279,3,"FAUX")</f>
        <v>0</v>
      </c>
      <c r="AM68" s="208" t="s">
        <v>477</v>
      </c>
      <c r="AN68" s="208">
        <f ca="1">VLOOKUP(AM68,'SYNTHESE DES DOSSIERS'!$AL$7:$AP$279,5,"FAUX")</f>
        <v>0</v>
      </c>
      <c r="AO68" s="208" t="s">
        <v>438</v>
      </c>
      <c r="AP68" s="208">
        <f ca="1">VLOOKUP(AO68,'SYNTHESE DES DOSSIERS'!$AL$7:$AQ$279,6,"FAUX")</f>
        <v>0</v>
      </c>
      <c r="AQ68" s="208"/>
      <c r="AR68" s="208"/>
      <c r="AS68" s="208">
        <f t="shared" ca="1" si="17"/>
        <v>1</v>
      </c>
      <c r="AT68" s="208">
        <f ca="1">AS68+COUNTIF(AS68:$AS$103,AS68)-1</f>
        <v>36</v>
      </c>
      <c r="AU68" s="422">
        <f t="shared" ca="1" si="18"/>
        <v>3.5000000000000001E-3</v>
      </c>
      <c r="AV68" s="208"/>
      <c r="AW68" s="427">
        <v>4</v>
      </c>
      <c r="AX68" s="208">
        <f t="shared" ca="1" si="19"/>
        <v>0</v>
      </c>
      <c r="AY68" s="422">
        <f t="shared" ca="1" si="20"/>
        <v>3.5000000000000001E-3</v>
      </c>
      <c r="AZ68" s="208" t="str">
        <f t="shared" ca="1" si="21"/>
        <v>MPI_4</v>
      </c>
      <c r="BA68" s="208">
        <f t="shared" ca="1" si="26"/>
        <v>0</v>
      </c>
      <c r="BB68" s="208">
        <f t="shared" ca="1" si="27"/>
        <v>0</v>
      </c>
      <c r="BC68" s="208">
        <f t="shared" ca="1" si="28"/>
        <v>0</v>
      </c>
      <c r="BD68" s="208"/>
      <c r="BE68" s="208"/>
      <c r="BF68" s="208"/>
      <c r="BG68" s="208"/>
      <c r="BH68" s="208"/>
      <c r="BI68" s="219"/>
      <c r="BJ68" s="219"/>
      <c r="BK68" s="219"/>
      <c r="BL68" s="219"/>
      <c r="BM68" s="219"/>
      <c r="BN68" s="219"/>
      <c r="BO68" s="219"/>
    </row>
    <row r="69" spans="1:67" ht="33" customHeight="1">
      <c r="A69" s="574"/>
      <c r="B69" s="574"/>
      <c r="C69" s="68" t="s">
        <v>42</v>
      </c>
      <c r="D69" s="577" t="s">
        <v>43</v>
      </c>
      <c r="E69" s="577"/>
      <c r="F69" s="577"/>
      <c r="G69" s="577"/>
      <c r="H69" s="577"/>
      <c r="I69" s="577"/>
      <c r="J69" s="577"/>
      <c r="K69" s="578"/>
      <c r="L69" s="32">
        <f t="shared" ca="1" si="22"/>
        <v>0</v>
      </c>
      <c r="M69" s="130" t="str">
        <f t="shared" ca="1" si="23"/>
        <v>NC</v>
      </c>
      <c r="N69" s="306" t="str">
        <f t="shared" ca="1" si="24"/>
        <v>NC</v>
      </c>
      <c r="O69" s="80"/>
      <c r="P69" s="80"/>
      <c r="Q69" s="80"/>
      <c r="R69" s="80"/>
      <c r="S69" s="80"/>
      <c r="AD69" s="208"/>
      <c r="AE69" s="208" t="s">
        <v>42</v>
      </c>
      <c r="AF69" s="208" t="s">
        <v>33</v>
      </c>
      <c r="AG69" s="212" t="str">
        <f t="shared" ca="1" si="25"/>
        <v>NC</v>
      </c>
      <c r="AH69" s="212" t="str">
        <f t="shared" ca="1" si="25"/>
        <v>NC</v>
      </c>
      <c r="AI69" s="208" t="s">
        <v>355</v>
      </c>
      <c r="AJ69" s="208">
        <f ca="1">VLOOKUP(AI69,'SYNTHESE DES DOSSIERS'!$AL$7:$AM$279,2,FALSE)</f>
        <v>0</v>
      </c>
      <c r="AK69" s="208" t="s">
        <v>314</v>
      </c>
      <c r="AL69" s="208">
        <f ca="1">VLOOKUP(AK69,'SYNTHESE DES DOSSIERS'!$AL$7:$AQ$279,3,"FAUX")</f>
        <v>0</v>
      </c>
      <c r="AM69" s="208" t="s">
        <v>478</v>
      </c>
      <c r="AN69" s="208">
        <f ca="1">VLOOKUP(AM69,'SYNTHESE DES DOSSIERS'!$AL$7:$AP$279,5,"FAUX")</f>
        <v>0</v>
      </c>
      <c r="AO69" s="208" t="s">
        <v>439</v>
      </c>
      <c r="AP69" s="208">
        <f ca="1">VLOOKUP(AO69,'SYNTHESE DES DOSSIERS'!$AL$7:$AQ$279,6,"FAUX")</f>
        <v>0</v>
      </c>
      <c r="AQ69" s="208"/>
      <c r="AR69" s="208"/>
      <c r="AS69" s="208">
        <f t="shared" ca="1" si="17"/>
        <v>1</v>
      </c>
      <c r="AT69" s="208">
        <f ca="1">AS69+COUNTIF(AS69:$AS$103,AS69)-1</f>
        <v>35</v>
      </c>
      <c r="AU69" s="422">
        <f t="shared" ca="1" si="18"/>
        <v>3.4000000000000002E-3</v>
      </c>
      <c r="AV69" s="208"/>
      <c r="AW69" s="427">
        <v>5</v>
      </c>
      <c r="AX69" s="208">
        <f t="shared" ca="1" si="19"/>
        <v>0</v>
      </c>
      <c r="AY69" s="422">
        <f t="shared" ca="1" si="20"/>
        <v>3.4000000000000002E-3</v>
      </c>
      <c r="AZ69" s="208" t="str">
        <f t="shared" ca="1" si="21"/>
        <v>MPI_5</v>
      </c>
      <c r="BA69" s="208">
        <f t="shared" ca="1" si="26"/>
        <v>0</v>
      </c>
      <c r="BB69" s="208">
        <f t="shared" ca="1" si="27"/>
        <v>0</v>
      </c>
      <c r="BC69" s="208">
        <f t="shared" ca="1" si="28"/>
        <v>0</v>
      </c>
      <c r="BD69" s="208"/>
      <c r="BE69" s="208"/>
      <c r="BF69" s="208"/>
      <c r="BG69" s="208"/>
      <c r="BH69" s="208"/>
      <c r="BI69" s="219"/>
      <c r="BJ69" s="219"/>
      <c r="BK69" s="219"/>
      <c r="BL69" s="219"/>
      <c r="BM69" s="219"/>
      <c r="BN69" s="219"/>
      <c r="BO69" s="219"/>
    </row>
    <row r="70" spans="1:67" ht="19.899999999999999" customHeight="1">
      <c r="A70" s="574"/>
      <c r="B70" s="574"/>
      <c r="C70" s="68" t="s">
        <v>44</v>
      </c>
      <c r="D70" s="569" t="s">
        <v>45</v>
      </c>
      <c r="E70" s="569"/>
      <c r="F70" s="569"/>
      <c r="G70" s="569"/>
      <c r="H70" s="569"/>
      <c r="I70" s="569"/>
      <c r="J70" s="569"/>
      <c r="K70" s="570"/>
      <c r="L70" s="32">
        <f t="shared" ca="1" si="22"/>
        <v>0</v>
      </c>
      <c r="M70" s="130" t="str">
        <f t="shared" ca="1" si="23"/>
        <v>NC</v>
      </c>
      <c r="N70" s="306" t="str">
        <f t="shared" ca="1" si="24"/>
        <v>NC</v>
      </c>
      <c r="O70" s="80"/>
      <c r="P70" s="80"/>
      <c r="Q70" s="80"/>
      <c r="R70" s="80"/>
      <c r="S70" s="80"/>
      <c r="AD70" s="208"/>
      <c r="AE70" s="208" t="s">
        <v>44</v>
      </c>
      <c r="AF70" s="208" t="s">
        <v>33</v>
      </c>
      <c r="AG70" s="212" t="str">
        <f t="shared" ca="1" si="25"/>
        <v>NC</v>
      </c>
      <c r="AH70" s="212" t="str">
        <f t="shared" ca="1" si="25"/>
        <v>NC</v>
      </c>
      <c r="AI70" s="208" t="s">
        <v>356</v>
      </c>
      <c r="AJ70" s="208">
        <f ca="1">VLOOKUP(AI70,'SYNTHESE DES DOSSIERS'!$AL$7:$AM$279,2,FALSE)</f>
        <v>0</v>
      </c>
      <c r="AK70" s="208" t="s">
        <v>315</v>
      </c>
      <c r="AL70" s="208">
        <f ca="1">VLOOKUP(AK70,'SYNTHESE DES DOSSIERS'!$AL$7:$AQ$279,3,"FAUX")</f>
        <v>0</v>
      </c>
      <c r="AM70" s="208" t="s">
        <v>479</v>
      </c>
      <c r="AN70" s="208">
        <f ca="1">VLOOKUP(AM70,'SYNTHESE DES DOSSIERS'!$AL$7:$AP$279,5,"FAUX")</f>
        <v>0</v>
      </c>
      <c r="AO70" s="208" t="s">
        <v>440</v>
      </c>
      <c r="AP70" s="208">
        <f ca="1">VLOOKUP(AO70,'SYNTHESE DES DOSSIERS'!$AL$7:$AQ$279,6,"FAUX")</f>
        <v>0</v>
      </c>
      <c r="AQ70" s="208"/>
      <c r="AR70" s="208"/>
      <c r="AS70" s="208">
        <f t="shared" ca="1" si="17"/>
        <v>1</v>
      </c>
      <c r="AT70" s="208">
        <f ca="1">AS70+COUNTIF(AS70:$AS$103,AS70)-1</f>
        <v>34</v>
      </c>
      <c r="AU70" s="422">
        <f t="shared" ca="1" si="18"/>
        <v>3.3E-3</v>
      </c>
      <c r="AV70" s="208"/>
      <c r="AW70" s="427">
        <v>6</v>
      </c>
      <c r="AX70" s="208">
        <f t="shared" ca="1" si="19"/>
        <v>0</v>
      </c>
      <c r="AY70" s="422">
        <f t="shared" ca="1" si="20"/>
        <v>3.3E-3</v>
      </c>
      <c r="AZ70" s="208" t="str">
        <f t="shared" ca="1" si="21"/>
        <v>MPI_6</v>
      </c>
      <c r="BA70" s="208">
        <f t="shared" ca="1" si="26"/>
        <v>0</v>
      </c>
      <c r="BB70" s="208">
        <f t="shared" ca="1" si="27"/>
        <v>0</v>
      </c>
      <c r="BC70" s="208">
        <f t="shared" ca="1" si="28"/>
        <v>0</v>
      </c>
      <c r="BD70" s="208"/>
      <c r="BE70" s="208"/>
      <c r="BF70" s="208"/>
      <c r="BG70" s="208"/>
      <c r="BH70" s="208"/>
      <c r="BI70" s="219"/>
      <c r="BJ70" s="219"/>
      <c r="BK70" s="219"/>
      <c r="BL70" s="219"/>
      <c r="BM70" s="219"/>
      <c r="BN70" s="219"/>
      <c r="BO70" s="219"/>
    </row>
    <row r="71" spans="1:67" ht="15.6" customHeight="1">
      <c r="A71" s="574" t="s">
        <v>46</v>
      </c>
      <c r="B71" s="574"/>
      <c r="C71" s="68" t="s">
        <v>47</v>
      </c>
      <c r="D71" s="569" t="s">
        <v>48</v>
      </c>
      <c r="E71" s="569"/>
      <c r="F71" s="569"/>
      <c r="G71" s="569"/>
      <c r="H71" s="569"/>
      <c r="I71" s="569"/>
      <c r="J71" s="569"/>
      <c r="K71" s="570"/>
      <c r="L71" s="32">
        <f t="shared" ca="1" si="22"/>
        <v>0</v>
      </c>
      <c r="M71" s="130" t="str">
        <f t="shared" ca="1" si="23"/>
        <v>NC</v>
      </c>
      <c r="N71" s="306" t="str">
        <f t="shared" ca="1" si="24"/>
        <v>NC</v>
      </c>
      <c r="O71" s="80"/>
      <c r="P71" s="80"/>
      <c r="Q71" s="80"/>
      <c r="R71" s="80"/>
      <c r="S71" s="80"/>
      <c r="AD71" s="208"/>
      <c r="AE71" s="208" t="s">
        <v>47</v>
      </c>
      <c r="AF71" s="208" t="s">
        <v>46</v>
      </c>
      <c r="AG71" s="212" t="str">
        <f t="shared" ca="1" si="25"/>
        <v>NC</v>
      </c>
      <c r="AH71" s="212" t="str">
        <f t="shared" ca="1" si="25"/>
        <v>NC</v>
      </c>
      <c r="AI71" s="208" t="s">
        <v>357</v>
      </c>
      <c r="AJ71" s="208">
        <f ca="1">VLOOKUP(AI71,'SYNTHESE DES DOSSIERS'!$AL$7:$AM$279,2,FALSE)</f>
        <v>0</v>
      </c>
      <c r="AK71" s="208" t="s">
        <v>316</v>
      </c>
      <c r="AL71" s="208">
        <f ca="1">VLOOKUP(AK71,'SYNTHESE DES DOSSIERS'!$AL$7:$AQ$279,3,"FAUX")</f>
        <v>0</v>
      </c>
      <c r="AM71" s="208" t="s">
        <v>480</v>
      </c>
      <c r="AN71" s="208">
        <f ca="1">VLOOKUP(AM71,'SYNTHESE DES DOSSIERS'!$AL$7:$AP$279,5,"FAUX")</f>
        <v>0</v>
      </c>
      <c r="AO71" s="208" t="s">
        <v>441</v>
      </c>
      <c r="AP71" s="208">
        <f ca="1">VLOOKUP(AO71,'SYNTHESE DES DOSSIERS'!$AL$7:$AQ$279,6,"FAUX")</f>
        <v>0</v>
      </c>
      <c r="AQ71" s="208"/>
      <c r="AR71" s="208"/>
      <c r="AS71" s="208">
        <f t="shared" ca="1" si="17"/>
        <v>1</v>
      </c>
      <c r="AT71" s="208">
        <f ca="1">AS71+COUNTIF(AS71:$AS$103,AS71)-1</f>
        <v>33</v>
      </c>
      <c r="AU71" s="422">
        <f t="shared" ca="1" si="18"/>
        <v>3.2000000000000002E-3</v>
      </c>
      <c r="AV71" s="208"/>
      <c r="AW71" s="427">
        <v>7</v>
      </c>
      <c r="AX71" s="208">
        <f t="shared" ca="1" si="19"/>
        <v>0</v>
      </c>
      <c r="AY71" s="422">
        <f t="shared" ca="1" si="20"/>
        <v>3.2000000000000002E-3</v>
      </c>
      <c r="AZ71" s="208" t="str">
        <f t="shared" ca="1" si="21"/>
        <v>MPI_7</v>
      </c>
      <c r="BA71" s="208">
        <f t="shared" ca="1" si="26"/>
        <v>0</v>
      </c>
      <c r="BB71" s="208">
        <f t="shared" ca="1" si="27"/>
        <v>0</v>
      </c>
      <c r="BC71" s="208">
        <f t="shared" ca="1" si="28"/>
        <v>0</v>
      </c>
      <c r="BD71" s="208"/>
      <c r="BE71" s="208"/>
      <c r="BF71" s="208"/>
      <c r="BG71" s="208"/>
      <c r="BH71" s="208"/>
      <c r="BI71" s="219"/>
      <c r="BJ71" s="219"/>
      <c r="BK71" s="219"/>
      <c r="BL71" s="219"/>
      <c r="BM71" s="219"/>
      <c r="BN71" s="219"/>
      <c r="BO71" s="219"/>
    </row>
    <row r="72" spans="1:67" ht="18.75">
      <c r="A72" s="574"/>
      <c r="B72" s="574"/>
      <c r="C72" s="68" t="s">
        <v>49</v>
      </c>
      <c r="D72" s="569" t="s">
        <v>50</v>
      </c>
      <c r="E72" s="569"/>
      <c r="F72" s="569"/>
      <c r="G72" s="569"/>
      <c r="H72" s="569"/>
      <c r="I72" s="569"/>
      <c r="J72" s="569"/>
      <c r="K72" s="570"/>
      <c r="L72" s="32">
        <f t="shared" ca="1" si="22"/>
        <v>0</v>
      </c>
      <c r="M72" s="130" t="str">
        <f t="shared" ca="1" si="23"/>
        <v>NC</v>
      </c>
      <c r="N72" s="306" t="str">
        <f t="shared" ca="1" si="24"/>
        <v>NC</v>
      </c>
      <c r="O72" s="80"/>
      <c r="P72" s="80"/>
      <c r="Q72" s="80"/>
      <c r="R72" s="80"/>
      <c r="S72" s="80"/>
      <c r="AD72" s="208"/>
      <c r="AE72" s="208" t="s">
        <v>49</v>
      </c>
      <c r="AF72" s="208" t="s">
        <v>46</v>
      </c>
      <c r="AG72" s="212" t="str">
        <f t="shared" ca="1" si="25"/>
        <v>NC</v>
      </c>
      <c r="AH72" s="212" t="str">
        <f t="shared" ca="1" si="25"/>
        <v>NC</v>
      </c>
      <c r="AI72" s="208" t="s">
        <v>358</v>
      </c>
      <c r="AJ72" s="208">
        <f ca="1">VLOOKUP(AI72,'SYNTHESE DES DOSSIERS'!$AL$7:$AM$279,2,FALSE)</f>
        <v>0</v>
      </c>
      <c r="AK72" s="208" t="s">
        <v>317</v>
      </c>
      <c r="AL72" s="208">
        <f ca="1">VLOOKUP(AK72,'SYNTHESE DES DOSSIERS'!$AL$7:$AQ$279,3,"FAUX")</f>
        <v>0</v>
      </c>
      <c r="AM72" s="208" t="s">
        <v>481</v>
      </c>
      <c r="AN72" s="208">
        <f ca="1">VLOOKUP(AM72,'SYNTHESE DES DOSSIERS'!$AL$7:$AP$279,5,"FAUX")</f>
        <v>0</v>
      </c>
      <c r="AO72" s="208" t="s">
        <v>442</v>
      </c>
      <c r="AP72" s="208">
        <f ca="1">VLOOKUP(AO72,'SYNTHESE DES DOSSIERS'!$AL$7:$AQ$279,6,"FAUX")</f>
        <v>0</v>
      </c>
      <c r="AQ72" s="208"/>
      <c r="AR72" s="208"/>
      <c r="AS72" s="208">
        <f t="shared" ca="1" si="17"/>
        <v>1</v>
      </c>
      <c r="AT72" s="208">
        <f ca="1">AS72+COUNTIF(AS72:$AS$103,AS72)-1</f>
        <v>32</v>
      </c>
      <c r="AU72" s="422">
        <f t="shared" ca="1" si="18"/>
        <v>3.1000000000000003E-3</v>
      </c>
      <c r="AV72" s="208"/>
      <c r="AW72" s="427">
        <v>8</v>
      </c>
      <c r="AX72" s="208">
        <f t="shared" ca="1" si="19"/>
        <v>0</v>
      </c>
      <c r="AY72" s="422">
        <f t="shared" ca="1" si="20"/>
        <v>3.1000000000000003E-3</v>
      </c>
      <c r="AZ72" s="208" t="str">
        <f t="shared" ca="1" si="21"/>
        <v>MPI_8</v>
      </c>
      <c r="BA72" s="208">
        <f t="shared" ca="1" si="26"/>
        <v>0</v>
      </c>
      <c r="BB72" s="208">
        <f t="shared" ca="1" si="27"/>
        <v>0</v>
      </c>
      <c r="BC72" s="208">
        <f t="shared" ca="1" si="28"/>
        <v>0</v>
      </c>
      <c r="BD72" s="208"/>
      <c r="BE72" s="208"/>
      <c r="BF72" s="208"/>
      <c r="BG72" s="208"/>
      <c r="BH72" s="208"/>
      <c r="BI72" s="219"/>
      <c r="BJ72" s="219"/>
      <c r="BK72" s="219"/>
      <c r="BL72" s="219"/>
      <c r="BM72" s="219"/>
      <c r="BN72" s="219"/>
      <c r="BO72" s="219"/>
    </row>
    <row r="73" spans="1:67" ht="31.15" customHeight="1">
      <c r="A73" s="574"/>
      <c r="B73" s="574"/>
      <c r="C73" s="68" t="s">
        <v>51</v>
      </c>
      <c r="D73" s="571" t="s">
        <v>52</v>
      </c>
      <c r="E73" s="571"/>
      <c r="F73" s="571"/>
      <c r="G73" s="571"/>
      <c r="H73" s="571"/>
      <c r="I73" s="571"/>
      <c r="J73" s="571"/>
      <c r="K73" s="572"/>
      <c r="L73" s="32">
        <f t="shared" ca="1" si="22"/>
        <v>0</v>
      </c>
      <c r="M73" s="130" t="str">
        <f t="shared" ca="1" si="23"/>
        <v>NC</v>
      </c>
      <c r="N73" s="306" t="str">
        <f t="shared" ca="1" si="24"/>
        <v>NC</v>
      </c>
      <c r="O73" s="80"/>
      <c r="P73" s="80"/>
      <c r="Q73" s="80"/>
      <c r="R73" s="80"/>
      <c r="S73" s="80"/>
      <c r="AD73" s="208"/>
      <c r="AE73" s="208" t="s">
        <v>51</v>
      </c>
      <c r="AF73" s="208" t="s">
        <v>46</v>
      </c>
      <c r="AG73" s="212" t="str">
        <f t="shared" ca="1" si="25"/>
        <v>NC</v>
      </c>
      <c r="AH73" s="212" t="str">
        <f t="shared" ca="1" si="25"/>
        <v>NC</v>
      </c>
      <c r="AI73" s="208" t="s">
        <v>359</v>
      </c>
      <c r="AJ73" s="208">
        <f ca="1">VLOOKUP(AI73,'SYNTHESE DES DOSSIERS'!$AL$7:$AM$279,2,FALSE)</f>
        <v>0</v>
      </c>
      <c r="AK73" s="208" t="s">
        <v>318</v>
      </c>
      <c r="AL73" s="208">
        <f ca="1">VLOOKUP(AK73,'SYNTHESE DES DOSSIERS'!$AL$7:$AQ$279,3,"FAUX")</f>
        <v>0</v>
      </c>
      <c r="AM73" s="208" t="s">
        <v>482</v>
      </c>
      <c r="AN73" s="208">
        <f ca="1">VLOOKUP(AM73,'SYNTHESE DES DOSSIERS'!$AL$7:$AP$279,5,"FAUX")</f>
        <v>0</v>
      </c>
      <c r="AO73" s="208" t="s">
        <v>443</v>
      </c>
      <c r="AP73" s="208">
        <f ca="1">VLOOKUP(AO73,'SYNTHESE DES DOSSIERS'!$AL$7:$AQ$279,6,"FAUX")</f>
        <v>0</v>
      </c>
      <c r="AQ73" s="208"/>
      <c r="AR73" s="208"/>
      <c r="AS73" s="208">
        <f t="shared" ca="1" si="17"/>
        <v>1</v>
      </c>
      <c r="AT73" s="208">
        <f ca="1">AS73+COUNTIF(AS73:$AS$103,AS73)-1</f>
        <v>31</v>
      </c>
      <c r="AU73" s="422">
        <f t="shared" ca="1" si="18"/>
        <v>3.0000000000000001E-3</v>
      </c>
      <c r="AV73" s="208"/>
      <c r="AW73" s="427">
        <v>9</v>
      </c>
      <c r="AX73" s="208">
        <f t="shared" ca="1" si="19"/>
        <v>0</v>
      </c>
      <c r="AY73" s="422">
        <f t="shared" ca="1" si="20"/>
        <v>3.0000000000000001E-3</v>
      </c>
      <c r="AZ73" s="208" t="str">
        <f t="shared" ca="1" si="21"/>
        <v>MPI_9</v>
      </c>
      <c r="BA73" s="208">
        <f t="shared" ca="1" si="26"/>
        <v>0</v>
      </c>
      <c r="BB73" s="208">
        <f t="shared" ca="1" si="27"/>
        <v>0</v>
      </c>
      <c r="BC73" s="208">
        <f t="shared" ca="1" si="28"/>
        <v>0</v>
      </c>
      <c r="BD73" s="208"/>
      <c r="BE73" s="208"/>
      <c r="BF73" s="208"/>
      <c r="BG73" s="208"/>
      <c r="BH73" s="208"/>
      <c r="BI73" s="219"/>
      <c r="BJ73" s="219"/>
      <c r="BK73" s="219"/>
      <c r="BL73" s="219"/>
      <c r="BM73" s="219"/>
      <c r="BN73" s="219"/>
      <c r="BO73" s="219"/>
    </row>
    <row r="74" spans="1:67" ht="30.6" customHeight="1">
      <c r="A74" s="574"/>
      <c r="B74" s="574"/>
      <c r="C74" s="68" t="s">
        <v>53</v>
      </c>
      <c r="D74" s="569" t="s">
        <v>54</v>
      </c>
      <c r="E74" s="569"/>
      <c r="F74" s="569"/>
      <c r="G74" s="569"/>
      <c r="H74" s="569"/>
      <c r="I74" s="569"/>
      <c r="J74" s="569"/>
      <c r="K74" s="570"/>
      <c r="L74" s="32">
        <f t="shared" ca="1" si="22"/>
        <v>0</v>
      </c>
      <c r="M74" s="130" t="str">
        <f t="shared" ca="1" si="23"/>
        <v>NC</v>
      </c>
      <c r="N74" s="306" t="str">
        <f t="shared" ca="1" si="24"/>
        <v>NC</v>
      </c>
      <c r="O74" s="80"/>
      <c r="P74" s="80"/>
      <c r="Q74" s="80"/>
      <c r="R74" s="80"/>
      <c r="S74" s="80"/>
      <c r="AD74" s="208"/>
      <c r="AE74" s="208" t="s">
        <v>53</v>
      </c>
      <c r="AF74" s="208" t="s">
        <v>46</v>
      </c>
      <c r="AG74" s="212" t="str">
        <f t="shared" ca="1" si="25"/>
        <v>NC</v>
      </c>
      <c r="AH74" s="212" t="str">
        <f t="shared" ca="1" si="25"/>
        <v>NC</v>
      </c>
      <c r="AI74" s="208" t="s">
        <v>360</v>
      </c>
      <c r="AJ74" s="208">
        <f ca="1">VLOOKUP(AI74,'SYNTHESE DES DOSSIERS'!$AL$7:$AM$279,2,FALSE)</f>
        <v>0</v>
      </c>
      <c r="AK74" s="208" t="s">
        <v>319</v>
      </c>
      <c r="AL74" s="208">
        <f ca="1">VLOOKUP(AK74,'SYNTHESE DES DOSSIERS'!$AL$7:$AQ$279,3,"FAUX")</f>
        <v>0</v>
      </c>
      <c r="AM74" s="208" t="s">
        <v>483</v>
      </c>
      <c r="AN74" s="208">
        <f ca="1">VLOOKUP(AM74,'SYNTHESE DES DOSSIERS'!$AL$7:$AP$279,5,"FAUX")</f>
        <v>0</v>
      </c>
      <c r="AO74" s="208" t="s">
        <v>444</v>
      </c>
      <c r="AP74" s="208">
        <f ca="1">VLOOKUP(AO74,'SYNTHESE DES DOSSIERS'!$AL$7:$AQ$279,6,"FAUX")</f>
        <v>0</v>
      </c>
      <c r="AQ74" s="208"/>
      <c r="AR74" s="208"/>
      <c r="AS74" s="208">
        <f t="shared" ca="1" si="17"/>
        <v>1</v>
      </c>
      <c r="AT74" s="208">
        <f ca="1">AS74+COUNTIF(AS74:$AS$103,AS74)-1</f>
        <v>30</v>
      </c>
      <c r="AU74" s="422">
        <f t="shared" ca="1" si="18"/>
        <v>2.9000000000000002E-3</v>
      </c>
      <c r="AV74" s="208"/>
      <c r="AW74" s="427">
        <v>10</v>
      </c>
      <c r="AX74" s="208">
        <f t="shared" ca="1" si="19"/>
        <v>0</v>
      </c>
      <c r="AY74" s="422">
        <f t="shared" ca="1" si="20"/>
        <v>2.9000000000000002E-3</v>
      </c>
      <c r="AZ74" s="208" t="str">
        <f t="shared" ca="1" si="21"/>
        <v>MPI_10</v>
      </c>
      <c r="BA74" s="208">
        <f t="shared" ca="1" si="26"/>
        <v>0</v>
      </c>
      <c r="BB74" s="208">
        <f t="shared" ca="1" si="27"/>
        <v>0</v>
      </c>
      <c r="BC74" s="208">
        <f t="shared" ca="1" si="28"/>
        <v>0</v>
      </c>
      <c r="BD74" s="208"/>
      <c r="BE74" s="208"/>
      <c r="BF74" s="208"/>
      <c r="BG74" s="208"/>
      <c r="BH74" s="208"/>
      <c r="BI74" s="219"/>
      <c r="BJ74" s="219"/>
      <c r="BK74" s="219"/>
      <c r="BL74" s="219"/>
      <c r="BM74" s="219"/>
      <c r="BN74" s="219"/>
      <c r="BO74" s="219"/>
    </row>
    <row r="75" spans="1:67" ht="48.6" customHeight="1">
      <c r="A75" s="574"/>
      <c r="B75" s="574"/>
      <c r="C75" s="68" t="s">
        <v>55</v>
      </c>
      <c r="D75" s="571" t="s">
        <v>56</v>
      </c>
      <c r="E75" s="571"/>
      <c r="F75" s="571"/>
      <c r="G75" s="571"/>
      <c r="H75" s="571"/>
      <c r="I75" s="571"/>
      <c r="J75" s="571"/>
      <c r="K75" s="572"/>
      <c r="L75" s="32">
        <f t="shared" ca="1" si="22"/>
        <v>0</v>
      </c>
      <c r="M75" s="130" t="str">
        <f t="shared" ca="1" si="23"/>
        <v>NC</v>
      </c>
      <c r="N75" s="306" t="str">
        <f t="shared" ca="1" si="24"/>
        <v>NC</v>
      </c>
      <c r="O75" s="80"/>
      <c r="P75" s="80"/>
      <c r="Q75" s="80"/>
      <c r="R75" s="80"/>
      <c r="S75" s="80"/>
      <c r="AD75" s="208"/>
      <c r="AE75" s="208" t="s">
        <v>55</v>
      </c>
      <c r="AF75" s="208" t="s">
        <v>46</v>
      </c>
      <c r="AG75" s="212" t="str">
        <f t="shared" ca="1" si="25"/>
        <v>NC</v>
      </c>
      <c r="AH75" s="212" t="str">
        <f t="shared" ca="1" si="25"/>
        <v>NC</v>
      </c>
      <c r="AI75" s="208" t="s">
        <v>361</v>
      </c>
      <c r="AJ75" s="208">
        <f ca="1">VLOOKUP(AI75,'SYNTHESE DES DOSSIERS'!$AL$7:$AM$279,2,FALSE)</f>
        <v>0</v>
      </c>
      <c r="AK75" s="208" t="s">
        <v>320</v>
      </c>
      <c r="AL75" s="208">
        <f ca="1">VLOOKUP(AK75,'SYNTHESE DES DOSSIERS'!$AL$7:$AQ$279,3,"FAUX")</f>
        <v>0</v>
      </c>
      <c r="AM75" s="208" t="s">
        <v>484</v>
      </c>
      <c r="AN75" s="208">
        <f ca="1">VLOOKUP(AM75,'SYNTHESE DES DOSSIERS'!$AL$7:$AP$279,5,"FAUX")</f>
        <v>0</v>
      </c>
      <c r="AO75" s="208" t="s">
        <v>445</v>
      </c>
      <c r="AP75" s="208">
        <f ca="1">VLOOKUP(AO75,'SYNTHESE DES DOSSIERS'!$AL$7:$AQ$279,6,"FAUX")</f>
        <v>0</v>
      </c>
      <c r="AQ75" s="208"/>
      <c r="AR75" s="208"/>
      <c r="AS75" s="208">
        <f t="shared" ca="1" si="17"/>
        <v>1</v>
      </c>
      <c r="AT75" s="208">
        <f ca="1">AS75+COUNTIF(AS75:$AS$103,AS75)-1</f>
        <v>29</v>
      </c>
      <c r="AU75" s="422">
        <f t="shared" ca="1" si="18"/>
        <v>2.8E-3</v>
      </c>
      <c r="AV75" s="208"/>
      <c r="AW75" s="208"/>
      <c r="AX75" s="208"/>
      <c r="AY75" s="208"/>
      <c r="AZ75" s="208"/>
      <c r="BA75" s="208"/>
      <c r="BB75" s="208"/>
      <c r="BC75" s="208"/>
      <c r="BD75" s="208"/>
      <c r="BE75" s="208"/>
      <c r="BF75" s="208"/>
      <c r="BG75" s="208"/>
      <c r="BH75" s="208"/>
      <c r="BI75" s="219"/>
      <c r="BJ75" s="219"/>
      <c r="BK75" s="219"/>
      <c r="BL75" s="219"/>
      <c r="BM75" s="219"/>
      <c r="BN75" s="219"/>
      <c r="BO75" s="219"/>
    </row>
    <row r="76" spans="1:67" ht="37.15" customHeight="1">
      <c r="A76" s="574"/>
      <c r="B76" s="574"/>
      <c r="C76" s="68" t="s">
        <v>57</v>
      </c>
      <c r="D76" s="569" t="s">
        <v>58</v>
      </c>
      <c r="E76" s="569"/>
      <c r="F76" s="569"/>
      <c r="G76" s="569"/>
      <c r="H76" s="569"/>
      <c r="I76" s="569"/>
      <c r="J76" s="569"/>
      <c r="K76" s="570"/>
      <c r="L76" s="32">
        <f t="shared" ca="1" si="22"/>
        <v>0</v>
      </c>
      <c r="M76" s="130" t="str">
        <f t="shared" ca="1" si="23"/>
        <v>NC</v>
      </c>
      <c r="N76" s="306" t="str">
        <f t="shared" ca="1" si="24"/>
        <v>NC</v>
      </c>
      <c r="O76" s="80"/>
      <c r="P76" s="80"/>
      <c r="Q76" s="80"/>
      <c r="R76" s="80"/>
      <c r="S76" s="80"/>
      <c r="AD76" s="208"/>
      <c r="AE76" s="208" t="s">
        <v>57</v>
      </c>
      <c r="AF76" s="208" t="s">
        <v>46</v>
      </c>
      <c r="AG76" s="212" t="str">
        <f t="shared" ca="1" si="25"/>
        <v>NC</v>
      </c>
      <c r="AH76" s="212" t="str">
        <f t="shared" ca="1" si="25"/>
        <v>NC</v>
      </c>
      <c r="AI76" s="208" t="s">
        <v>362</v>
      </c>
      <c r="AJ76" s="208">
        <f ca="1">VLOOKUP(AI76,'SYNTHESE DES DOSSIERS'!$AL$7:$AM$279,2,FALSE)</f>
        <v>0</v>
      </c>
      <c r="AK76" s="208" t="s">
        <v>321</v>
      </c>
      <c r="AL76" s="208">
        <f ca="1">VLOOKUP(AK76,'SYNTHESE DES DOSSIERS'!$AL$7:$AQ$279,3,"FAUX")</f>
        <v>0</v>
      </c>
      <c r="AM76" s="208" t="s">
        <v>485</v>
      </c>
      <c r="AN76" s="208">
        <f ca="1">VLOOKUP(AM76,'SYNTHESE DES DOSSIERS'!$AL$7:$AP$279,5,"FAUX")</f>
        <v>0</v>
      </c>
      <c r="AO76" s="208" t="s">
        <v>446</v>
      </c>
      <c r="AP76" s="208">
        <f ca="1">VLOOKUP(AO76,'SYNTHESE DES DOSSIERS'!$AL$7:$AQ$279,6,"FAUX")</f>
        <v>0</v>
      </c>
      <c r="AQ76" s="208"/>
      <c r="AR76" s="208"/>
      <c r="AS76" s="208">
        <f t="shared" ca="1" si="17"/>
        <v>1</v>
      </c>
      <c r="AT76" s="208">
        <f ca="1">AS76+COUNTIF(AS76:$AS$103,AS76)-1</f>
        <v>28</v>
      </c>
      <c r="AU76" s="422">
        <f t="shared" ca="1" si="18"/>
        <v>2.7000000000000001E-3</v>
      </c>
      <c r="AV76" s="208"/>
      <c r="AW76" s="208"/>
      <c r="AX76" s="208"/>
      <c r="AY76" s="208"/>
      <c r="AZ76" s="208"/>
      <c r="BA76" s="208"/>
      <c r="BB76" s="208"/>
      <c r="BC76" s="208"/>
      <c r="BD76" s="208"/>
      <c r="BE76" s="208"/>
      <c r="BF76" s="208"/>
      <c r="BG76" s="208"/>
      <c r="BH76" s="208"/>
      <c r="BI76" s="219"/>
      <c r="BJ76" s="219"/>
      <c r="BK76" s="219"/>
      <c r="BL76" s="219"/>
      <c r="BM76" s="219"/>
      <c r="BN76" s="219"/>
      <c r="BO76" s="219"/>
    </row>
    <row r="77" spans="1:67" ht="70.900000000000006" customHeight="1">
      <c r="A77" s="574" t="s">
        <v>59</v>
      </c>
      <c r="B77" s="574"/>
      <c r="C77" s="68" t="s">
        <v>60</v>
      </c>
      <c r="D77" s="594" t="s">
        <v>61</v>
      </c>
      <c r="E77" s="594"/>
      <c r="F77" s="594"/>
      <c r="G77" s="594"/>
      <c r="H77" s="594"/>
      <c r="I77" s="594"/>
      <c r="J77" s="594"/>
      <c r="K77" s="595"/>
      <c r="L77" s="32">
        <f t="shared" ca="1" si="22"/>
        <v>0</v>
      </c>
      <c r="M77" s="130" t="str">
        <f t="shared" ca="1" si="23"/>
        <v>NC</v>
      </c>
      <c r="N77" s="306" t="str">
        <f t="shared" ca="1" si="24"/>
        <v>NC</v>
      </c>
      <c r="O77" s="80"/>
      <c r="P77" s="80"/>
      <c r="Q77" s="80"/>
      <c r="R77" s="80"/>
      <c r="S77" s="80"/>
      <c r="AD77" s="208"/>
      <c r="AE77" s="208" t="s">
        <v>60</v>
      </c>
      <c r="AF77" s="208" t="s">
        <v>59</v>
      </c>
      <c r="AG77" s="212" t="str">
        <f t="shared" ca="1" si="25"/>
        <v>NC</v>
      </c>
      <c r="AH77" s="212" t="str">
        <f t="shared" ca="1" si="25"/>
        <v>NC</v>
      </c>
      <c r="AI77" s="208" t="s">
        <v>363</v>
      </c>
      <c r="AJ77" s="208">
        <f ca="1">VLOOKUP(AI77,'SYNTHESE DES DOSSIERS'!$AL$7:$AM$279,2,FALSE)</f>
        <v>0</v>
      </c>
      <c r="AK77" s="208" t="s">
        <v>322</v>
      </c>
      <c r="AL77" s="208">
        <f ca="1">VLOOKUP(AK77,'SYNTHESE DES DOSSIERS'!$AL$7:$AQ$279,3,"FAUX")</f>
        <v>0</v>
      </c>
      <c r="AM77" s="208" t="s">
        <v>486</v>
      </c>
      <c r="AN77" s="208">
        <f ca="1">VLOOKUP(AM77,'SYNTHESE DES DOSSIERS'!$AL$7:$AP$279,5,"FAUX")</f>
        <v>0</v>
      </c>
      <c r="AO77" s="208" t="s">
        <v>447</v>
      </c>
      <c r="AP77" s="208">
        <f ca="1">VLOOKUP(AO77,'SYNTHESE DES DOSSIERS'!$AL$7:$AQ$279,6,"FAUX")</f>
        <v>0</v>
      </c>
      <c r="AQ77" s="208"/>
      <c r="AR77" s="208"/>
      <c r="AS77" s="208">
        <f t="shared" ca="1" si="17"/>
        <v>1</v>
      </c>
      <c r="AT77" s="208">
        <f ca="1">AS77+COUNTIF(AS77:$AS$103,AS77)-1</f>
        <v>27</v>
      </c>
      <c r="AU77" s="422">
        <f t="shared" ca="1" si="18"/>
        <v>2.6000000000000003E-3</v>
      </c>
      <c r="AV77" s="208"/>
      <c r="AW77" s="208"/>
      <c r="AX77" s="208"/>
      <c r="AY77" s="208"/>
      <c r="AZ77" s="208"/>
      <c r="BA77" s="208"/>
      <c r="BB77" s="208"/>
      <c r="BC77" s="208"/>
      <c r="BD77" s="208"/>
      <c r="BE77" s="208"/>
      <c r="BF77" s="208"/>
      <c r="BG77" s="208"/>
      <c r="BH77" s="208"/>
      <c r="BI77" s="219"/>
      <c r="BJ77" s="219"/>
      <c r="BK77" s="219"/>
      <c r="BL77" s="219"/>
      <c r="BM77" s="219"/>
      <c r="BN77" s="219"/>
      <c r="BO77" s="219"/>
    </row>
    <row r="78" spans="1:67" ht="40.15" customHeight="1">
      <c r="A78" s="574"/>
      <c r="B78" s="574"/>
      <c r="C78" s="68" t="s">
        <v>62</v>
      </c>
      <c r="D78" s="569" t="s">
        <v>63</v>
      </c>
      <c r="E78" s="569"/>
      <c r="F78" s="569"/>
      <c r="G78" s="569"/>
      <c r="H78" s="569"/>
      <c r="I78" s="569"/>
      <c r="J78" s="569"/>
      <c r="K78" s="570"/>
      <c r="L78" s="32">
        <f t="shared" ca="1" si="22"/>
        <v>0</v>
      </c>
      <c r="M78" s="130" t="str">
        <f t="shared" ca="1" si="23"/>
        <v>NC</v>
      </c>
      <c r="N78" s="306" t="str">
        <f t="shared" ca="1" si="24"/>
        <v>NC</v>
      </c>
      <c r="O78" s="80"/>
      <c r="P78" s="80"/>
      <c r="Q78" s="80"/>
      <c r="R78" s="80"/>
      <c r="S78" s="80"/>
      <c r="AD78" s="208"/>
      <c r="AE78" s="208" t="s">
        <v>62</v>
      </c>
      <c r="AF78" s="208" t="s">
        <v>59</v>
      </c>
      <c r="AG78" s="212" t="str">
        <f t="shared" ca="1" si="25"/>
        <v>NC</v>
      </c>
      <c r="AH78" s="212" t="str">
        <f t="shared" ca="1" si="25"/>
        <v>NC</v>
      </c>
      <c r="AI78" s="208" t="s">
        <v>364</v>
      </c>
      <c r="AJ78" s="208">
        <f ca="1">VLOOKUP(AI78,'SYNTHESE DES DOSSIERS'!$AL$7:$AM$279,2,FALSE)</f>
        <v>0</v>
      </c>
      <c r="AK78" s="208" t="s">
        <v>323</v>
      </c>
      <c r="AL78" s="208">
        <f ca="1">VLOOKUP(AK78,'SYNTHESE DES DOSSIERS'!$AL$7:$AQ$279,3,"FAUX")</f>
        <v>0</v>
      </c>
      <c r="AM78" s="208" t="s">
        <v>487</v>
      </c>
      <c r="AN78" s="208">
        <f ca="1">VLOOKUP(AM78,'SYNTHESE DES DOSSIERS'!$AL$7:$AP$279,5,"FAUX")</f>
        <v>0</v>
      </c>
      <c r="AO78" s="208" t="s">
        <v>448</v>
      </c>
      <c r="AP78" s="208">
        <f ca="1">VLOOKUP(AO78,'SYNTHESE DES DOSSIERS'!$AL$7:$AQ$279,6,"FAUX")</f>
        <v>0</v>
      </c>
      <c r="AQ78" s="208"/>
      <c r="AR78" s="208"/>
      <c r="AS78" s="208">
        <f t="shared" ca="1" si="17"/>
        <v>1</v>
      </c>
      <c r="AT78" s="208">
        <f ca="1">AS78+COUNTIF(AS78:$AS$103,AS78)-1</f>
        <v>26</v>
      </c>
      <c r="AU78" s="422">
        <f t="shared" ca="1" si="18"/>
        <v>2.5000000000000001E-3</v>
      </c>
      <c r="AV78" s="208"/>
      <c r="AW78" s="208"/>
      <c r="AX78" s="208"/>
      <c r="AY78" s="208"/>
      <c r="AZ78" s="208"/>
      <c r="BA78" s="208"/>
      <c r="BB78" s="208"/>
      <c r="BC78" s="208"/>
      <c r="BD78" s="208"/>
      <c r="BE78" s="208"/>
      <c r="BF78" s="208"/>
      <c r="BG78" s="208"/>
      <c r="BH78" s="208"/>
      <c r="BI78" s="219"/>
      <c r="BJ78" s="219"/>
      <c r="BK78" s="219"/>
      <c r="BL78" s="219"/>
      <c r="BM78" s="219"/>
      <c r="BN78" s="219"/>
      <c r="BO78" s="219"/>
    </row>
    <row r="79" spans="1:67" ht="38.65" customHeight="1">
      <c r="A79" s="574"/>
      <c r="B79" s="574"/>
      <c r="C79" s="68" t="s">
        <v>64</v>
      </c>
      <c r="D79" s="569" t="s">
        <v>65</v>
      </c>
      <c r="E79" s="569"/>
      <c r="F79" s="569"/>
      <c r="G79" s="569"/>
      <c r="H79" s="569"/>
      <c r="I79" s="569"/>
      <c r="J79" s="569"/>
      <c r="K79" s="570"/>
      <c r="L79" s="32">
        <f t="shared" ca="1" si="22"/>
        <v>0</v>
      </c>
      <c r="M79" s="130" t="str">
        <f t="shared" ca="1" si="23"/>
        <v>NC</v>
      </c>
      <c r="N79" s="306" t="str">
        <f t="shared" ca="1" si="24"/>
        <v>NC</v>
      </c>
      <c r="O79" s="80"/>
      <c r="P79" s="80"/>
      <c r="Q79" s="80"/>
      <c r="R79" s="80"/>
      <c r="S79" s="80"/>
      <c r="AD79" s="208"/>
      <c r="AE79" s="208" t="s">
        <v>64</v>
      </c>
      <c r="AF79" s="208" t="s">
        <v>59</v>
      </c>
      <c r="AG79" s="212" t="str">
        <f t="shared" ca="1" si="25"/>
        <v>NC</v>
      </c>
      <c r="AH79" s="212" t="str">
        <f t="shared" ca="1" si="25"/>
        <v>NC</v>
      </c>
      <c r="AI79" s="208" t="s">
        <v>365</v>
      </c>
      <c r="AJ79" s="208">
        <f ca="1">VLOOKUP(AI79,'SYNTHESE DES DOSSIERS'!$AL$7:$AM$279,2,FALSE)</f>
        <v>0</v>
      </c>
      <c r="AK79" s="208" t="s">
        <v>324</v>
      </c>
      <c r="AL79" s="208">
        <f ca="1">VLOOKUP(AK79,'SYNTHESE DES DOSSIERS'!$AL$7:$AQ$279,3,"FAUX")</f>
        <v>0</v>
      </c>
      <c r="AM79" s="208" t="s">
        <v>488</v>
      </c>
      <c r="AN79" s="208">
        <f ca="1">VLOOKUP(AM79,'SYNTHESE DES DOSSIERS'!$AL$7:$AP$279,5,"FAUX")</f>
        <v>0</v>
      </c>
      <c r="AO79" s="208" t="s">
        <v>449</v>
      </c>
      <c r="AP79" s="208">
        <f ca="1">VLOOKUP(AO79,'SYNTHESE DES DOSSIERS'!$AL$7:$AQ$279,6,"FAUX")</f>
        <v>0</v>
      </c>
      <c r="AQ79" s="208"/>
      <c r="AR79" s="208"/>
      <c r="AS79" s="208">
        <f t="shared" ca="1" si="17"/>
        <v>1</v>
      </c>
      <c r="AT79" s="208">
        <f ca="1">AS79+COUNTIF(AS79:$AS$103,AS79)-1</f>
        <v>25</v>
      </c>
      <c r="AU79" s="422">
        <f t="shared" ca="1" si="18"/>
        <v>2.4000000000000002E-3</v>
      </c>
      <c r="AV79" s="208"/>
      <c r="AW79" s="208"/>
      <c r="AX79" s="208"/>
      <c r="AY79" s="208"/>
      <c r="AZ79" s="208"/>
      <c r="BA79" s="208"/>
      <c r="BB79" s="208"/>
      <c r="BC79" s="208"/>
      <c r="BD79" s="208"/>
      <c r="BE79" s="208"/>
      <c r="BF79" s="208"/>
      <c r="BG79" s="208"/>
      <c r="BH79" s="208"/>
      <c r="BI79" s="219"/>
      <c r="BJ79" s="219"/>
      <c r="BK79" s="219"/>
      <c r="BL79" s="219"/>
      <c r="BM79" s="219"/>
      <c r="BN79" s="219"/>
      <c r="BO79" s="219"/>
    </row>
    <row r="80" spans="1:67" ht="38.65" customHeight="1">
      <c r="A80" s="574"/>
      <c r="B80" s="574"/>
      <c r="C80" s="68" t="s">
        <v>66</v>
      </c>
      <c r="D80" s="569" t="s">
        <v>67</v>
      </c>
      <c r="E80" s="569"/>
      <c r="F80" s="569"/>
      <c r="G80" s="569"/>
      <c r="H80" s="569"/>
      <c r="I80" s="569"/>
      <c r="J80" s="569"/>
      <c r="K80" s="570"/>
      <c r="L80" s="32">
        <f t="shared" ca="1" si="22"/>
        <v>0</v>
      </c>
      <c r="M80" s="130" t="str">
        <f t="shared" ca="1" si="23"/>
        <v>NC</v>
      </c>
      <c r="N80" s="306" t="str">
        <f t="shared" ca="1" si="24"/>
        <v>NC</v>
      </c>
      <c r="O80" s="80"/>
      <c r="P80" s="80"/>
      <c r="Q80" s="80"/>
      <c r="R80" s="80"/>
      <c r="S80" s="80"/>
      <c r="AD80" s="208"/>
      <c r="AE80" s="208" t="s">
        <v>66</v>
      </c>
      <c r="AF80" s="208" t="s">
        <v>59</v>
      </c>
      <c r="AG80" s="212" t="str">
        <f t="shared" ca="1" si="25"/>
        <v>NC</v>
      </c>
      <c r="AH80" s="212" t="str">
        <f t="shared" ca="1" si="25"/>
        <v>NC</v>
      </c>
      <c r="AI80" s="208" t="s">
        <v>366</v>
      </c>
      <c r="AJ80" s="208">
        <f ca="1">VLOOKUP(AI80,'SYNTHESE DES DOSSIERS'!$AL$7:$AM$279,2,FALSE)</f>
        <v>0</v>
      </c>
      <c r="AK80" s="208" t="s">
        <v>325</v>
      </c>
      <c r="AL80" s="208">
        <f ca="1">VLOOKUP(AK80,'SYNTHESE DES DOSSIERS'!$AL$7:$AQ$279,3,"FAUX")</f>
        <v>0</v>
      </c>
      <c r="AM80" s="208" t="s">
        <v>489</v>
      </c>
      <c r="AN80" s="208">
        <f ca="1">VLOOKUP(AM80,'SYNTHESE DES DOSSIERS'!$AL$7:$AP$279,5,"FAUX")</f>
        <v>0</v>
      </c>
      <c r="AO80" s="208" t="s">
        <v>450</v>
      </c>
      <c r="AP80" s="208">
        <f ca="1">VLOOKUP(AO80,'SYNTHESE DES DOSSIERS'!$AL$7:$AQ$279,6,"FAUX")</f>
        <v>0</v>
      </c>
      <c r="AQ80" s="208"/>
      <c r="AR80" s="208"/>
      <c r="AS80" s="208">
        <f t="shared" ca="1" si="17"/>
        <v>1</v>
      </c>
      <c r="AT80" s="208">
        <f ca="1">AS80+COUNTIF(AS80:$AS$103,AS80)-1</f>
        <v>24</v>
      </c>
      <c r="AU80" s="422">
        <f t="shared" ca="1" si="18"/>
        <v>2.3E-3</v>
      </c>
      <c r="AV80" s="208"/>
      <c r="AW80" s="208"/>
      <c r="AX80" s="208"/>
      <c r="AY80" s="208"/>
      <c r="AZ80" s="208"/>
      <c r="BA80" s="208"/>
      <c r="BB80" s="208"/>
      <c r="BC80" s="208"/>
      <c r="BD80" s="208"/>
      <c r="BE80" s="208"/>
      <c r="BF80" s="208"/>
      <c r="BG80" s="208"/>
      <c r="BH80" s="208"/>
      <c r="BI80" s="219"/>
      <c r="BJ80" s="219"/>
      <c r="BK80" s="219"/>
      <c r="BL80" s="219"/>
      <c r="BM80" s="219"/>
      <c r="BN80" s="219"/>
      <c r="BO80" s="219"/>
    </row>
    <row r="81" spans="1:67" ht="22.15" customHeight="1">
      <c r="A81" s="574"/>
      <c r="B81" s="574"/>
      <c r="C81" s="68" t="s">
        <v>68</v>
      </c>
      <c r="D81" s="569" t="s">
        <v>69</v>
      </c>
      <c r="E81" s="569"/>
      <c r="F81" s="569"/>
      <c r="G81" s="569"/>
      <c r="H81" s="569"/>
      <c r="I81" s="569"/>
      <c r="J81" s="569"/>
      <c r="K81" s="570"/>
      <c r="L81" s="32">
        <f t="shared" ca="1" si="22"/>
        <v>0</v>
      </c>
      <c r="M81" s="130" t="str">
        <f t="shared" ca="1" si="23"/>
        <v>NC</v>
      </c>
      <c r="N81" s="306" t="str">
        <f t="shared" ca="1" si="24"/>
        <v>NC</v>
      </c>
      <c r="O81" s="80"/>
      <c r="P81" s="80"/>
      <c r="Q81" s="80"/>
      <c r="R81" s="80"/>
      <c r="S81" s="80"/>
      <c r="AD81" s="208"/>
      <c r="AE81" s="208" t="s">
        <v>68</v>
      </c>
      <c r="AF81" s="208" t="s">
        <v>59</v>
      </c>
      <c r="AG81" s="212" t="str">
        <f t="shared" ca="1" si="25"/>
        <v>NC</v>
      </c>
      <c r="AH81" s="212" t="str">
        <f t="shared" ca="1" si="25"/>
        <v>NC</v>
      </c>
      <c r="AI81" s="208" t="s">
        <v>367</v>
      </c>
      <c r="AJ81" s="208">
        <f ca="1">VLOOKUP(AI81,'SYNTHESE DES DOSSIERS'!$AL$7:$AM$279,2,FALSE)</f>
        <v>0</v>
      </c>
      <c r="AK81" s="208" t="s">
        <v>326</v>
      </c>
      <c r="AL81" s="208">
        <f ca="1">VLOOKUP(AK81,'SYNTHESE DES DOSSIERS'!$AL$7:$AQ$279,3,"FAUX")</f>
        <v>0</v>
      </c>
      <c r="AM81" s="208" t="s">
        <v>490</v>
      </c>
      <c r="AN81" s="208">
        <f ca="1">VLOOKUP(AM81,'SYNTHESE DES DOSSIERS'!$AL$7:$AP$279,5,"FAUX")</f>
        <v>0</v>
      </c>
      <c r="AO81" s="208" t="s">
        <v>451</v>
      </c>
      <c r="AP81" s="208">
        <f ca="1">VLOOKUP(AO81,'SYNTHESE DES DOSSIERS'!$AL$7:$AQ$279,6,"FAUX")</f>
        <v>0</v>
      </c>
      <c r="AQ81" s="208"/>
      <c r="AR81" s="208"/>
      <c r="AS81" s="208">
        <f t="shared" ca="1" si="17"/>
        <v>1</v>
      </c>
      <c r="AT81" s="208">
        <f ca="1">AS81+COUNTIF(AS81:$AS$103,AS81)-1</f>
        <v>23</v>
      </c>
      <c r="AU81" s="422">
        <f t="shared" ca="1" si="18"/>
        <v>2.2000000000000001E-3</v>
      </c>
      <c r="AV81" s="208"/>
      <c r="AW81" s="208"/>
      <c r="AX81" s="208"/>
      <c r="AY81" s="208"/>
      <c r="AZ81" s="208"/>
      <c r="BA81" s="208"/>
      <c r="BB81" s="208"/>
      <c r="BC81" s="208"/>
      <c r="BD81" s="208"/>
      <c r="BE81" s="208"/>
      <c r="BF81" s="208"/>
      <c r="BG81" s="208"/>
      <c r="BH81" s="208"/>
      <c r="BI81" s="219"/>
      <c r="BJ81" s="219"/>
      <c r="BK81" s="219"/>
      <c r="BL81" s="219"/>
      <c r="BM81" s="219"/>
      <c r="BN81" s="219"/>
      <c r="BO81" s="219"/>
    </row>
    <row r="82" spans="1:67" ht="55.15" customHeight="1">
      <c r="A82" s="574"/>
      <c r="B82" s="574"/>
      <c r="C82" s="68" t="s">
        <v>70</v>
      </c>
      <c r="D82" s="569" t="s">
        <v>71</v>
      </c>
      <c r="E82" s="569"/>
      <c r="F82" s="569"/>
      <c r="G82" s="569"/>
      <c r="H82" s="569"/>
      <c r="I82" s="569"/>
      <c r="J82" s="569"/>
      <c r="K82" s="570"/>
      <c r="L82" s="32">
        <f t="shared" ca="1" si="22"/>
        <v>0</v>
      </c>
      <c r="M82" s="130" t="str">
        <f t="shared" ca="1" si="23"/>
        <v>NC</v>
      </c>
      <c r="N82" s="306" t="str">
        <f t="shared" ca="1" si="24"/>
        <v>NC</v>
      </c>
      <c r="O82" s="80"/>
      <c r="P82" s="80"/>
      <c r="Q82" s="80"/>
      <c r="R82" s="80"/>
      <c r="S82" s="80"/>
      <c r="AD82" s="208"/>
      <c r="AE82" s="208" t="s">
        <v>70</v>
      </c>
      <c r="AF82" s="208" t="s">
        <v>59</v>
      </c>
      <c r="AG82" s="212" t="str">
        <f t="shared" ca="1" si="25"/>
        <v>NC</v>
      </c>
      <c r="AH82" s="212" t="str">
        <f t="shared" ca="1" si="25"/>
        <v>NC</v>
      </c>
      <c r="AI82" s="208" t="s">
        <v>368</v>
      </c>
      <c r="AJ82" s="208">
        <f ca="1">VLOOKUP(AI82,'SYNTHESE DES DOSSIERS'!$AL$7:$AM$279,2,FALSE)</f>
        <v>0</v>
      </c>
      <c r="AK82" s="208" t="s">
        <v>327</v>
      </c>
      <c r="AL82" s="208">
        <f ca="1">VLOOKUP(AK82,'SYNTHESE DES DOSSIERS'!$AL$7:$AQ$279,3,"FAUX")</f>
        <v>0</v>
      </c>
      <c r="AM82" s="208" t="s">
        <v>491</v>
      </c>
      <c r="AN82" s="208">
        <f ca="1">VLOOKUP(AM82,'SYNTHESE DES DOSSIERS'!$AL$7:$AP$279,5,"FAUX")</f>
        <v>0</v>
      </c>
      <c r="AO82" s="208" t="s">
        <v>452</v>
      </c>
      <c r="AP82" s="208">
        <f ca="1">VLOOKUP(AO82,'SYNTHESE DES DOSSIERS'!$AL$7:$AQ$279,6,"FAUX")</f>
        <v>0</v>
      </c>
      <c r="AQ82" s="208"/>
      <c r="AR82" s="208"/>
      <c r="AS82" s="208">
        <f t="shared" ca="1" si="17"/>
        <v>1</v>
      </c>
      <c r="AT82" s="208">
        <f ca="1">AS82+COUNTIF(AS82:$AS$103,AS82)-1</f>
        <v>22</v>
      </c>
      <c r="AU82" s="422">
        <f t="shared" ca="1" si="18"/>
        <v>2.1000000000000003E-3</v>
      </c>
      <c r="AV82" s="208"/>
      <c r="AW82" s="208"/>
      <c r="AX82" s="208"/>
      <c r="AY82" s="208"/>
      <c r="AZ82" s="208"/>
      <c r="BA82" s="208"/>
      <c r="BB82" s="208"/>
      <c r="BC82" s="208"/>
      <c r="BD82" s="208"/>
      <c r="BE82" s="208"/>
      <c r="BF82" s="208"/>
      <c r="BG82" s="208"/>
      <c r="BH82" s="208"/>
      <c r="BI82" s="219"/>
      <c r="BJ82" s="219"/>
      <c r="BK82" s="219"/>
      <c r="BL82" s="219"/>
      <c r="BM82" s="219"/>
      <c r="BN82" s="219"/>
      <c r="BO82" s="219"/>
    </row>
    <row r="83" spans="1:67" ht="25.9" customHeight="1">
      <c r="A83" s="574"/>
      <c r="B83" s="574"/>
      <c r="C83" s="68" t="s">
        <v>986</v>
      </c>
      <c r="D83" s="569" t="s">
        <v>656</v>
      </c>
      <c r="E83" s="569"/>
      <c r="F83" s="569"/>
      <c r="G83" s="569"/>
      <c r="H83" s="569"/>
      <c r="I83" s="569"/>
      <c r="J83" s="569"/>
      <c r="K83" s="570"/>
      <c r="L83" s="32">
        <f t="shared" ca="1" si="22"/>
        <v>0</v>
      </c>
      <c r="M83" s="130" t="str">
        <f t="shared" ca="1" si="23"/>
        <v>NC</v>
      </c>
      <c r="N83" s="306" t="str">
        <f t="shared" ca="1" si="24"/>
        <v>NC</v>
      </c>
      <c r="O83" s="80"/>
      <c r="P83" s="80"/>
      <c r="Q83" s="80"/>
      <c r="R83" s="80"/>
      <c r="S83" s="80"/>
      <c r="AD83" s="208"/>
      <c r="AE83" s="208" t="s">
        <v>986</v>
      </c>
      <c r="AF83" s="208" t="s">
        <v>59</v>
      </c>
      <c r="AG83" s="212" t="str">
        <f t="shared" ca="1" si="25"/>
        <v>NC</v>
      </c>
      <c r="AH83" s="212" t="str">
        <f t="shared" ca="1" si="25"/>
        <v>NC</v>
      </c>
      <c r="AI83" s="208" t="s">
        <v>987</v>
      </c>
      <c r="AJ83" s="208">
        <f ca="1">VLOOKUP(AI83,'SYNTHESE DES DOSSIERS'!$AL$7:$AM$279,2,FALSE)</f>
        <v>0</v>
      </c>
      <c r="AK83" s="208" t="s">
        <v>988</v>
      </c>
      <c r="AL83" s="208">
        <f ca="1">VLOOKUP(AK83,'SYNTHESE DES DOSSIERS'!$AL$7:$AQ$279,3,"FAUX")</f>
        <v>0</v>
      </c>
      <c r="AM83" s="208" t="s">
        <v>991</v>
      </c>
      <c r="AN83" s="208">
        <f ca="1">VLOOKUP(AM83,'SYNTHESE DES DOSSIERS'!$AL$7:$AP$279,5,"FAUX")</f>
        <v>0</v>
      </c>
      <c r="AO83" s="208" t="s">
        <v>992</v>
      </c>
      <c r="AP83" s="208">
        <f ca="1">VLOOKUP(AO83,'SYNTHESE DES DOSSIERS'!$AL$7:$AQ$279,6,"FAUX")</f>
        <v>0</v>
      </c>
      <c r="AQ83" s="208"/>
      <c r="AR83" s="208"/>
      <c r="AS83" s="208">
        <f t="shared" ca="1" si="17"/>
        <v>1</v>
      </c>
      <c r="AT83" s="208">
        <f ca="1">AS83+COUNTIF(AS83:$AS$103,AS83)-1</f>
        <v>21</v>
      </c>
      <c r="AU83" s="422">
        <f t="shared" ca="1" si="18"/>
        <v>2E-3</v>
      </c>
      <c r="AV83" s="208"/>
      <c r="AW83" s="208"/>
      <c r="AX83" s="208"/>
      <c r="AY83" s="208"/>
      <c r="AZ83" s="208"/>
      <c r="BA83" s="208"/>
      <c r="BB83" s="208"/>
      <c r="BC83" s="208"/>
      <c r="BD83" s="208"/>
      <c r="BE83" s="208"/>
      <c r="BF83" s="208"/>
      <c r="BG83" s="208"/>
      <c r="BH83" s="208"/>
      <c r="BI83" s="219"/>
      <c r="BJ83" s="219"/>
      <c r="BK83" s="219"/>
      <c r="BL83" s="219"/>
      <c r="BM83" s="219"/>
      <c r="BN83" s="219"/>
      <c r="BO83" s="219"/>
    </row>
    <row r="84" spans="1:67" ht="15.6" customHeight="1">
      <c r="A84" s="574" t="s">
        <v>73</v>
      </c>
      <c r="B84" s="574"/>
      <c r="C84" s="68" t="s">
        <v>74</v>
      </c>
      <c r="D84" s="585" t="s">
        <v>75</v>
      </c>
      <c r="E84" s="585"/>
      <c r="F84" s="585"/>
      <c r="G84" s="585"/>
      <c r="H84" s="585"/>
      <c r="I84" s="585"/>
      <c r="J84" s="585"/>
      <c r="K84" s="585"/>
      <c r="L84" s="32">
        <f t="shared" ca="1" si="22"/>
        <v>0</v>
      </c>
      <c r="M84" s="130" t="str">
        <f t="shared" ca="1" si="23"/>
        <v>NC</v>
      </c>
      <c r="N84" s="306" t="str">
        <f t="shared" ca="1" si="24"/>
        <v>NC</v>
      </c>
      <c r="O84" s="80"/>
      <c r="P84" s="80"/>
      <c r="Q84" s="80"/>
      <c r="R84" s="80"/>
      <c r="S84" s="80"/>
      <c r="AD84" s="208"/>
      <c r="AE84" s="208" t="s">
        <v>74</v>
      </c>
      <c r="AF84" s="208" t="s">
        <v>73</v>
      </c>
      <c r="AG84" s="212" t="str">
        <f t="shared" ca="1" si="25"/>
        <v>NC</v>
      </c>
      <c r="AH84" s="212" t="str">
        <f t="shared" ca="1" si="25"/>
        <v>NC</v>
      </c>
      <c r="AI84" s="208" t="s">
        <v>370</v>
      </c>
      <c r="AJ84" s="208">
        <f ca="1">VLOOKUP(AI84,'SYNTHESE DES DOSSIERS'!$AL$7:$AM$279,2,FALSE)</f>
        <v>0</v>
      </c>
      <c r="AK84" s="208" t="s">
        <v>329</v>
      </c>
      <c r="AL84" s="208">
        <f ca="1">VLOOKUP(AK84,'SYNTHESE DES DOSSIERS'!$AL$7:$AQ$279,3,"FAUX")</f>
        <v>0</v>
      </c>
      <c r="AM84" s="208" t="s">
        <v>493</v>
      </c>
      <c r="AN84" s="208">
        <f ca="1">VLOOKUP(AM84,'SYNTHESE DES DOSSIERS'!$AL$7:$AP$279,5,"FAUX")</f>
        <v>0</v>
      </c>
      <c r="AO84" s="208" t="s">
        <v>454</v>
      </c>
      <c r="AP84" s="208">
        <f ca="1">VLOOKUP(AO84,'SYNTHESE DES DOSSIERS'!$AL$7:$AQ$279,6,"FAUX")</f>
        <v>0</v>
      </c>
      <c r="AQ84" s="208"/>
      <c r="AR84" s="208"/>
      <c r="AS84" s="208">
        <f t="shared" ca="1" si="17"/>
        <v>1</v>
      </c>
      <c r="AT84" s="208">
        <f ca="1">AS84+COUNTIF(AS84:$AS$103,AS84)-1</f>
        <v>20</v>
      </c>
      <c r="AU84" s="422">
        <f t="shared" ca="1" si="18"/>
        <v>1.9E-3</v>
      </c>
      <c r="AV84" s="208"/>
      <c r="AW84" s="208"/>
      <c r="AX84" s="208"/>
      <c r="AY84" s="208"/>
      <c r="AZ84" s="208"/>
      <c r="BA84" s="208"/>
      <c r="BB84" s="208"/>
      <c r="BC84" s="208"/>
      <c r="BD84" s="208"/>
      <c r="BE84" s="208"/>
      <c r="BF84" s="208"/>
      <c r="BG84" s="208"/>
      <c r="BH84" s="208"/>
      <c r="BI84" s="219"/>
      <c r="BJ84" s="219"/>
      <c r="BK84" s="219"/>
      <c r="BL84" s="219"/>
      <c r="BM84" s="219"/>
      <c r="BN84" s="219"/>
      <c r="BO84" s="219"/>
    </row>
    <row r="85" spans="1:67" ht="15.75">
      <c r="A85" s="574"/>
      <c r="B85" s="574"/>
      <c r="C85" s="68" t="s">
        <v>76</v>
      </c>
      <c r="D85" s="585" t="s">
        <v>77</v>
      </c>
      <c r="E85" s="585"/>
      <c r="F85" s="585"/>
      <c r="G85" s="585"/>
      <c r="H85" s="585"/>
      <c r="I85" s="585"/>
      <c r="J85" s="585"/>
      <c r="K85" s="585"/>
      <c r="L85" s="32">
        <f t="shared" ca="1" si="22"/>
        <v>0</v>
      </c>
      <c r="M85" s="130" t="str">
        <f t="shared" ca="1" si="23"/>
        <v>NC</v>
      </c>
      <c r="N85" s="306" t="str">
        <f t="shared" ca="1" si="24"/>
        <v>NC</v>
      </c>
      <c r="O85" s="80"/>
      <c r="P85" s="80"/>
      <c r="Q85" s="80"/>
      <c r="R85" s="80"/>
      <c r="S85" s="80"/>
      <c r="AD85" s="208"/>
      <c r="AE85" s="208" t="s">
        <v>76</v>
      </c>
      <c r="AF85" s="208" t="s">
        <v>73</v>
      </c>
      <c r="AG85" s="212" t="str">
        <f t="shared" ca="1" si="25"/>
        <v>NC</v>
      </c>
      <c r="AH85" s="212" t="str">
        <f t="shared" ca="1" si="25"/>
        <v>NC</v>
      </c>
      <c r="AI85" s="208" t="s">
        <v>371</v>
      </c>
      <c r="AJ85" s="208">
        <f ca="1">VLOOKUP(AI85,'SYNTHESE DES DOSSIERS'!$AL$7:$AM$279,2,FALSE)</f>
        <v>0</v>
      </c>
      <c r="AK85" s="208" t="s">
        <v>330</v>
      </c>
      <c r="AL85" s="208">
        <f ca="1">VLOOKUP(AK85,'SYNTHESE DES DOSSIERS'!$AL$7:$AQ$279,3,"FAUX")</f>
        <v>0</v>
      </c>
      <c r="AM85" s="208" t="s">
        <v>494</v>
      </c>
      <c r="AN85" s="208">
        <f ca="1">VLOOKUP(AM85,'SYNTHESE DES DOSSIERS'!$AL$7:$AP$279,5,"FAUX")</f>
        <v>0</v>
      </c>
      <c r="AO85" s="208" t="s">
        <v>455</v>
      </c>
      <c r="AP85" s="208">
        <f ca="1">VLOOKUP(AO85,'SYNTHESE DES DOSSIERS'!$AL$7:$AQ$279,6,"FAUX")</f>
        <v>0</v>
      </c>
      <c r="AQ85" s="208"/>
      <c r="AR85" s="208"/>
      <c r="AS85" s="208">
        <f t="shared" ca="1" si="17"/>
        <v>1</v>
      </c>
      <c r="AT85" s="208">
        <f ca="1">AS85+COUNTIF(AS85:$AS$103,AS85)-1</f>
        <v>19</v>
      </c>
      <c r="AU85" s="422">
        <f t="shared" ca="1" si="18"/>
        <v>1.8000000000000002E-3</v>
      </c>
      <c r="AV85" s="208"/>
      <c r="AW85" s="208"/>
      <c r="AX85" s="208"/>
      <c r="AY85" s="208"/>
      <c r="AZ85" s="208"/>
      <c r="BA85" s="208"/>
      <c r="BB85" s="208"/>
      <c r="BC85" s="208"/>
      <c r="BD85" s="208"/>
      <c r="BE85" s="208"/>
      <c r="BF85" s="208"/>
      <c r="BG85" s="208"/>
      <c r="BH85" s="208"/>
      <c r="BI85" s="219"/>
      <c r="BJ85" s="219"/>
      <c r="BK85" s="219"/>
      <c r="BL85" s="219"/>
      <c r="BM85" s="219"/>
      <c r="BN85" s="219"/>
      <c r="BO85" s="219"/>
    </row>
    <row r="86" spans="1:67" ht="15.75">
      <c r="A86" s="574"/>
      <c r="B86" s="574"/>
      <c r="C86" s="68" t="s">
        <v>78</v>
      </c>
      <c r="D86" s="585" t="s">
        <v>79</v>
      </c>
      <c r="E86" s="585"/>
      <c r="F86" s="585"/>
      <c r="G86" s="585"/>
      <c r="H86" s="585"/>
      <c r="I86" s="585"/>
      <c r="J86" s="585"/>
      <c r="K86" s="585"/>
      <c r="L86" s="32">
        <f t="shared" ca="1" si="22"/>
        <v>0</v>
      </c>
      <c r="M86" s="130" t="str">
        <f t="shared" ca="1" si="23"/>
        <v>NC</v>
      </c>
      <c r="N86" s="306" t="str">
        <f t="shared" ca="1" si="24"/>
        <v>NC</v>
      </c>
      <c r="O86" s="80"/>
      <c r="P86" s="80"/>
      <c r="Q86" s="80"/>
      <c r="R86" s="80"/>
      <c r="S86" s="80"/>
      <c r="AD86" s="208"/>
      <c r="AE86" s="208" t="s">
        <v>78</v>
      </c>
      <c r="AF86" s="208" t="s">
        <v>73</v>
      </c>
      <c r="AG86" s="212" t="str">
        <f t="shared" ca="1" si="25"/>
        <v>NC</v>
      </c>
      <c r="AH86" s="212" t="str">
        <f t="shared" ca="1" si="25"/>
        <v>NC</v>
      </c>
      <c r="AI86" s="208" t="s">
        <v>372</v>
      </c>
      <c r="AJ86" s="208">
        <f ca="1">VLOOKUP(AI86,'SYNTHESE DES DOSSIERS'!$AL$7:$AM$279,2,FALSE)</f>
        <v>0</v>
      </c>
      <c r="AK86" s="208" t="s">
        <v>331</v>
      </c>
      <c r="AL86" s="208">
        <f ca="1">VLOOKUP(AK86,'SYNTHESE DES DOSSIERS'!$AL$7:$AQ$279,3,"FAUX")</f>
        <v>0</v>
      </c>
      <c r="AM86" s="208" t="s">
        <v>495</v>
      </c>
      <c r="AN86" s="208">
        <f ca="1">VLOOKUP(AM86,'SYNTHESE DES DOSSIERS'!$AL$7:$AP$279,5,"FAUX")</f>
        <v>0</v>
      </c>
      <c r="AO86" s="208" t="s">
        <v>456</v>
      </c>
      <c r="AP86" s="208">
        <f ca="1">VLOOKUP(AO86,'SYNTHESE DES DOSSIERS'!$AL$7:$AQ$279,6,"FAUX")</f>
        <v>0</v>
      </c>
      <c r="AQ86" s="208"/>
      <c r="AR86" s="208"/>
      <c r="AS86" s="208">
        <f t="shared" ca="1" si="17"/>
        <v>1</v>
      </c>
      <c r="AT86" s="208">
        <f ca="1">AS86+COUNTIF(AS86:$AS$103,AS86)-1</f>
        <v>18</v>
      </c>
      <c r="AU86" s="422">
        <f t="shared" ca="1" si="18"/>
        <v>1.7000000000000001E-3</v>
      </c>
      <c r="AV86" s="208"/>
      <c r="AW86" s="208"/>
      <c r="AX86" s="208"/>
      <c r="AY86" s="208"/>
      <c r="AZ86" s="208"/>
      <c r="BA86" s="208"/>
      <c r="BB86" s="208"/>
      <c r="BC86" s="208"/>
      <c r="BD86" s="208"/>
      <c r="BE86" s="208"/>
      <c r="BF86" s="208"/>
      <c r="BG86" s="208"/>
      <c r="BH86" s="208"/>
      <c r="BI86" s="219"/>
      <c r="BJ86" s="219"/>
      <c r="BK86" s="219"/>
      <c r="BL86" s="219"/>
      <c r="BM86" s="219"/>
      <c r="BN86" s="219"/>
      <c r="BO86" s="219"/>
    </row>
    <row r="87" spans="1:67" ht="29.65" customHeight="1">
      <c r="A87" s="574" t="s">
        <v>80</v>
      </c>
      <c r="B87" s="574"/>
      <c r="C87" s="68" t="s">
        <v>81</v>
      </c>
      <c r="D87" s="577" t="s">
        <v>82</v>
      </c>
      <c r="E87" s="577"/>
      <c r="F87" s="577"/>
      <c r="G87" s="577"/>
      <c r="H87" s="577"/>
      <c r="I87" s="577"/>
      <c r="J87" s="577"/>
      <c r="K87" s="577"/>
      <c r="L87" s="32">
        <f t="shared" ca="1" si="22"/>
        <v>0</v>
      </c>
      <c r="M87" s="130" t="str">
        <f t="shared" ca="1" si="23"/>
        <v>NC</v>
      </c>
      <c r="N87" s="306" t="str">
        <f t="shared" ca="1" si="24"/>
        <v>NC</v>
      </c>
      <c r="O87" s="80"/>
      <c r="P87" s="80"/>
      <c r="Q87" s="80"/>
      <c r="R87" s="80"/>
      <c r="S87" s="80"/>
      <c r="AD87" s="208"/>
      <c r="AE87" s="208" t="s">
        <v>81</v>
      </c>
      <c r="AF87" s="208" t="s">
        <v>80</v>
      </c>
      <c r="AG87" s="212" t="str">
        <f t="shared" ca="1" si="25"/>
        <v>NC</v>
      </c>
      <c r="AH87" s="212" t="str">
        <f t="shared" ca="1" si="25"/>
        <v>NC</v>
      </c>
      <c r="AI87" s="208" t="s">
        <v>373</v>
      </c>
      <c r="AJ87" s="208">
        <f ca="1">VLOOKUP(AI87,'SYNTHESE DES DOSSIERS'!$AL$7:$AM$279,2,FALSE)</f>
        <v>0</v>
      </c>
      <c r="AK87" s="208" t="s">
        <v>332</v>
      </c>
      <c r="AL87" s="208">
        <f ca="1">VLOOKUP(AK87,'SYNTHESE DES DOSSIERS'!$AL$7:$AQ$279,3,"FAUX")</f>
        <v>0</v>
      </c>
      <c r="AM87" s="208" t="s">
        <v>496</v>
      </c>
      <c r="AN87" s="208">
        <f ca="1">VLOOKUP(AM87,'SYNTHESE DES DOSSIERS'!$AL$7:$AP$279,5,"FAUX")</f>
        <v>0</v>
      </c>
      <c r="AO87" s="208" t="s">
        <v>457</v>
      </c>
      <c r="AP87" s="208">
        <f ca="1">VLOOKUP(AO87,'SYNTHESE DES DOSSIERS'!$AL$7:$AQ$279,6,"FAUX")</f>
        <v>0</v>
      </c>
      <c r="AQ87" s="208"/>
      <c r="AR87" s="208"/>
      <c r="AS87" s="208">
        <f t="shared" ca="1" si="17"/>
        <v>1</v>
      </c>
      <c r="AT87" s="208">
        <f ca="1">AS87+COUNTIF(AS87:$AS$103,AS87)-1</f>
        <v>17</v>
      </c>
      <c r="AU87" s="422">
        <f t="shared" ca="1" si="18"/>
        <v>1.6000000000000001E-3</v>
      </c>
      <c r="AV87" s="208"/>
      <c r="AW87" s="208"/>
      <c r="AX87" s="208"/>
      <c r="AY87" s="208"/>
      <c r="AZ87" s="208"/>
      <c r="BA87" s="208"/>
      <c r="BB87" s="208"/>
      <c r="BC87" s="208"/>
      <c r="BD87" s="208"/>
      <c r="BE87" s="208"/>
      <c r="BF87" s="208"/>
      <c r="BG87" s="208"/>
      <c r="BH87" s="208"/>
      <c r="BI87" s="219"/>
      <c r="BJ87" s="219"/>
      <c r="BK87" s="219"/>
      <c r="BL87" s="219"/>
      <c r="BM87" s="219"/>
      <c r="BN87" s="219"/>
      <c r="BO87" s="219"/>
    </row>
    <row r="88" spans="1:67" ht="15.75">
      <c r="A88" s="574"/>
      <c r="B88" s="574"/>
      <c r="C88" s="68" t="s">
        <v>83</v>
      </c>
      <c r="D88" s="577" t="s">
        <v>84</v>
      </c>
      <c r="E88" s="577"/>
      <c r="F88" s="577"/>
      <c r="G88" s="577"/>
      <c r="H88" s="577"/>
      <c r="I88" s="577"/>
      <c r="J88" s="577"/>
      <c r="K88" s="577"/>
      <c r="L88" s="32">
        <f t="shared" ca="1" si="22"/>
        <v>0</v>
      </c>
      <c r="M88" s="130" t="str">
        <f t="shared" ca="1" si="23"/>
        <v>NC</v>
      </c>
      <c r="N88" s="306" t="str">
        <f t="shared" ca="1" si="24"/>
        <v>NC</v>
      </c>
      <c r="O88" s="80"/>
      <c r="P88" s="80"/>
      <c r="Q88" s="80"/>
      <c r="R88" s="80"/>
      <c r="S88" s="80"/>
      <c r="AD88" s="208"/>
      <c r="AE88" s="208" t="s">
        <v>83</v>
      </c>
      <c r="AF88" s="208" t="s">
        <v>80</v>
      </c>
      <c r="AG88" s="212" t="str">
        <f t="shared" ca="1" si="25"/>
        <v>NC</v>
      </c>
      <c r="AH88" s="212" t="str">
        <f t="shared" ca="1" si="25"/>
        <v>NC</v>
      </c>
      <c r="AI88" s="208" t="s">
        <v>374</v>
      </c>
      <c r="AJ88" s="208">
        <f ca="1">VLOOKUP(AI88,'SYNTHESE DES DOSSIERS'!$AL$7:$AM$279,2,FALSE)</f>
        <v>0</v>
      </c>
      <c r="AK88" s="208" t="s">
        <v>333</v>
      </c>
      <c r="AL88" s="208">
        <f ca="1">VLOOKUP(AK88,'SYNTHESE DES DOSSIERS'!$AL$7:$AQ$279,3,"FAUX")</f>
        <v>0</v>
      </c>
      <c r="AM88" s="208" t="s">
        <v>497</v>
      </c>
      <c r="AN88" s="208">
        <f ca="1">VLOOKUP(AM88,'SYNTHESE DES DOSSIERS'!$AL$7:$AP$279,5,"FAUX")</f>
        <v>0</v>
      </c>
      <c r="AO88" s="208" t="s">
        <v>458</v>
      </c>
      <c r="AP88" s="208">
        <f ca="1">VLOOKUP(AO88,'SYNTHESE DES DOSSIERS'!$AL$7:$AQ$279,6,"FAUX")</f>
        <v>0</v>
      </c>
      <c r="AQ88" s="208"/>
      <c r="AR88" s="208"/>
      <c r="AS88" s="208">
        <f t="shared" ca="1" si="17"/>
        <v>1</v>
      </c>
      <c r="AT88" s="208">
        <f ca="1">AS88+COUNTIF(AS88:$AS$103,AS88)-1</f>
        <v>16</v>
      </c>
      <c r="AU88" s="422">
        <f t="shared" ca="1" si="18"/>
        <v>1.5E-3</v>
      </c>
      <c r="AV88" s="208"/>
      <c r="AW88" s="208"/>
      <c r="AX88" s="208"/>
      <c r="AY88" s="208"/>
      <c r="AZ88" s="208"/>
      <c r="BA88" s="208"/>
      <c r="BB88" s="208"/>
      <c r="BC88" s="208"/>
      <c r="BD88" s="208"/>
      <c r="BE88" s="208"/>
      <c r="BF88" s="208"/>
      <c r="BG88" s="208"/>
      <c r="BH88" s="208"/>
      <c r="BI88" s="219"/>
      <c r="BJ88" s="219"/>
      <c r="BK88" s="219"/>
      <c r="BL88" s="219"/>
      <c r="BM88" s="219"/>
      <c r="BN88" s="219"/>
      <c r="BO88" s="219"/>
    </row>
    <row r="89" spans="1:67" ht="15.6" customHeight="1">
      <c r="A89" s="574" t="s">
        <v>85</v>
      </c>
      <c r="B89" s="574"/>
      <c r="C89" s="68" t="s">
        <v>86</v>
      </c>
      <c r="D89" s="585" t="s">
        <v>87</v>
      </c>
      <c r="E89" s="585"/>
      <c r="F89" s="585"/>
      <c r="G89" s="585"/>
      <c r="H89" s="585"/>
      <c r="I89" s="585"/>
      <c r="J89" s="585"/>
      <c r="K89" s="585"/>
      <c r="L89" s="32">
        <f t="shared" ca="1" si="22"/>
        <v>0</v>
      </c>
      <c r="M89" s="130" t="str">
        <f t="shared" ca="1" si="23"/>
        <v>NC</v>
      </c>
      <c r="N89" s="306" t="str">
        <f t="shared" ca="1" si="24"/>
        <v>NC</v>
      </c>
      <c r="O89" s="80"/>
      <c r="P89" s="80"/>
      <c r="Q89" s="80"/>
      <c r="R89" s="80"/>
      <c r="S89" s="80"/>
      <c r="AD89" s="208"/>
      <c r="AE89" s="208" t="s">
        <v>86</v>
      </c>
      <c r="AF89" s="208" t="s">
        <v>85</v>
      </c>
      <c r="AG89" s="212" t="str">
        <f t="shared" ca="1" si="25"/>
        <v>NC</v>
      </c>
      <c r="AH89" s="212" t="str">
        <f t="shared" ca="1" si="25"/>
        <v>NC</v>
      </c>
      <c r="AI89" s="208" t="s">
        <v>375</v>
      </c>
      <c r="AJ89" s="208">
        <f ca="1">VLOOKUP(AI89,'SYNTHESE DES DOSSIERS'!$AL$7:$AM$279,2,FALSE)</f>
        <v>0</v>
      </c>
      <c r="AK89" s="208" t="s">
        <v>334</v>
      </c>
      <c r="AL89" s="208">
        <f ca="1">VLOOKUP(AK89,'SYNTHESE DES DOSSIERS'!$AL$7:$AQ$279,3,"FAUX")</f>
        <v>0</v>
      </c>
      <c r="AM89" s="208" t="s">
        <v>498</v>
      </c>
      <c r="AN89" s="208">
        <f ca="1">VLOOKUP(AM89,'SYNTHESE DES DOSSIERS'!$AL$7:$AP$279,5,"FAUX")</f>
        <v>0</v>
      </c>
      <c r="AO89" s="208" t="s">
        <v>459</v>
      </c>
      <c r="AP89" s="208">
        <f ca="1">VLOOKUP(AO89,'SYNTHESE DES DOSSIERS'!$AL$7:$AQ$279,6,"FAUX")</f>
        <v>0</v>
      </c>
      <c r="AQ89" s="208"/>
      <c r="AR89" s="208"/>
      <c r="AS89" s="208">
        <f t="shared" ca="1" si="17"/>
        <v>1</v>
      </c>
      <c r="AT89" s="208">
        <f ca="1">AS89+COUNTIF(AS89:$AS$103,AS89)-1</f>
        <v>15</v>
      </c>
      <c r="AU89" s="422">
        <f t="shared" ca="1" si="18"/>
        <v>1.4E-3</v>
      </c>
      <c r="AV89" s="208"/>
      <c r="AW89" s="208"/>
      <c r="AX89" s="208"/>
      <c r="AY89" s="208"/>
      <c r="AZ89" s="208"/>
      <c r="BA89" s="208"/>
      <c r="BB89" s="208"/>
      <c r="BC89" s="208"/>
      <c r="BD89" s="208"/>
      <c r="BE89" s="208"/>
      <c r="BF89" s="208"/>
      <c r="BG89" s="208"/>
      <c r="BH89" s="208"/>
      <c r="BI89" s="219"/>
      <c r="BJ89" s="219"/>
      <c r="BK89" s="219"/>
      <c r="BL89" s="219"/>
      <c r="BM89" s="219"/>
      <c r="BN89" s="219"/>
      <c r="BO89" s="219"/>
    </row>
    <row r="90" spans="1:67" ht="15.75">
      <c r="A90" s="574"/>
      <c r="B90" s="574"/>
      <c r="C90" s="68" t="s">
        <v>88</v>
      </c>
      <c r="D90" s="585" t="s">
        <v>89</v>
      </c>
      <c r="E90" s="585"/>
      <c r="F90" s="585"/>
      <c r="G90" s="585"/>
      <c r="H90" s="585"/>
      <c r="I90" s="585"/>
      <c r="J90" s="585"/>
      <c r="K90" s="585"/>
      <c r="L90" s="32">
        <f t="shared" ca="1" si="22"/>
        <v>0</v>
      </c>
      <c r="M90" s="130" t="str">
        <f t="shared" ca="1" si="23"/>
        <v>NC</v>
      </c>
      <c r="N90" s="306" t="str">
        <f t="shared" ca="1" si="24"/>
        <v>NC</v>
      </c>
      <c r="O90" s="80"/>
      <c r="P90" s="80"/>
      <c r="Q90" s="80"/>
      <c r="R90" s="80"/>
      <c r="S90" s="80"/>
      <c r="AD90" s="208"/>
      <c r="AE90" s="208" t="s">
        <v>88</v>
      </c>
      <c r="AF90" s="208" t="s">
        <v>85</v>
      </c>
      <c r="AG90" s="212" t="str">
        <f t="shared" ca="1" si="25"/>
        <v>NC</v>
      </c>
      <c r="AH90" s="212" t="str">
        <f t="shared" ca="1" si="25"/>
        <v>NC</v>
      </c>
      <c r="AI90" s="208" t="s">
        <v>376</v>
      </c>
      <c r="AJ90" s="208">
        <f ca="1">VLOOKUP(AI90,'SYNTHESE DES DOSSIERS'!$AL$7:$AM$279,2,FALSE)</f>
        <v>0</v>
      </c>
      <c r="AK90" s="208" t="s">
        <v>335</v>
      </c>
      <c r="AL90" s="208">
        <f ca="1">VLOOKUP(AK90,'SYNTHESE DES DOSSIERS'!$AL$7:$AQ$279,3,"FAUX")</f>
        <v>0</v>
      </c>
      <c r="AM90" s="208" t="s">
        <v>499</v>
      </c>
      <c r="AN90" s="208">
        <f ca="1">VLOOKUP(AM90,'SYNTHESE DES DOSSIERS'!$AL$7:$AP$279,5,"FAUX")</f>
        <v>0</v>
      </c>
      <c r="AO90" s="208" t="s">
        <v>460</v>
      </c>
      <c r="AP90" s="208">
        <f ca="1">VLOOKUP(AO90,'SYNTHESE DES DOSSIERS'!$AL$7:$AQ$279,6,"FAUX")</f>
        <v>0</v>
      </c>
      <c r="AQ90" s="208"/>
      <c r="AR90" s="208"/>
      <c r="AS90" s="208">
        <f t="shared" ca="1" si="17"/>
        <v>1</v>
      </c>
      <c r="AT90" s="208">
        <f ca="1">AS90+COUNTIF(AS90:$AS$103,AS90)-1</f>
        <v>14</v>
      </c>
      <c r="AU90" s="422">
        <f t="shared" ca="1" si="18"/>
        <v>1.3000000000000002E-3</v>
      </c>
      <c r="AV90" s="208"/>
      <c r="AW90" s="208"/>
      <c r="AX90" s="208"/>
      <c r="AY90" s="208"/>
      <c r="AZ90" s="208"/>
      <c r="BA90" s="208"/>
      <c r="BB90" s="208"/>
      <c r="BC90" s="208"/>
      <c r="BD90" s="208"/>
      <c r="BE90" s="208"/>
      <c r="BF90" s="208"/>
      <c r="BG90" s="208"/>
      <c r="BH90" s="208"/>
      <c r="BI90" s="219"/>
      <c r="BJ90" s="219"/>
      <c r="BK90" s="219"/>
      <c r="BL90" s="219"/>
      <c r="BM90" s="219"/>
      <c r="BN90" s="219"/>
      <c r="BO90" s="219"/>
    </row>
    <row r="91" spans="1:67" ht="15.75">
      <c r="A91" s="574"/>
      <c r="B91" s="574"/>
      <c r="C91" s="68" t="s">
        <v>90</v>
      </c>
      <c r="D91" s="585" t="s">
        <v>177</v>
      </c>
      <c r="E91" s="585"/>
      <c r="F91" s="585"/>
      <c r="G91" s="585"/>
      <c r="H91" s="585"/>
      <c r="I91" s="585"/>
      <c r="J91" s="585"/>
      <c r="K91" s="585"/>
      <c r="L91" s="32">
        <f t="shared" ca="1" si="22"/>
        <v>0</v>
      </c>
      <c r="M91" s="130" t="str">
        <f t="shared" ca="1" si="23"/>
        <v>NC</v>
      </c>
      <c r="N91" s="306" t="str">
        <f t="shared" ca="1" si="24"/>
        <v>NC</v>
      </c>
      <c r="O91" s="80"/>
      <c r="P91" s="80"/>
      <c r="Q91" s="80"/>
      <c r="R91" s="80"/>
      <c r="S91" s="80"/>
      <c r="AD91" s="208"/>
      <c r="AE91" s="208" t="s">
        <v>90</v>
      </c>
      <c r="AF91" s="208" t="s">
        <v>85</v>
      </c>
      <c r="AG91" s="212" t="str">
        <f t="shared" ca="1" si="25"/>
        <v>NC</v>
      </c>
      <c r="AH91" s="212" t="str">
        <f t="shared" ca="1" si="25"/>
        <v>NC</v>
      </c>
      <c r="AI91" s="208" t="s">
        <v>377</v>
      </c>
      <c r="AJ91" s="208">
        <f ca="1">VLOOKUP(AI91,'SYNTHESE DES DOSSIERS'!$AL$7:$AM$279,2,FALSE)</f>
        <v>0</v>
      </c>
      <c r="AK91" s="208" t="s">
        <v>336</v>
      </c>
      <c r="AL91" s="208">
        <f ca="1">VLOOKUP(AK91,'SYNTHESE DES DOSSIERS'!$AL$7:$AQ$279,3,"FAUX")</f>
        <v>0</v>
      </c>
      <c r="AM91" s="208" t="s">
        <v>500</v>
      </c>
      <c r="AN91" s="208">
        <f ca="1">VLOOKUP(AM91,'SYNTHESE DES DOSSIERS'!$AL$7:$AP$279,5,"FAUX")</f>
        <v>0</v>
      </c>
      <c r="AO91" s="208" t="s">
        <v>461</v>
      </c>
      <c r="AP91" s="208">
        <f ca="1">VLOOKUP(AO91,'SYNTHESE DES DOSSIERS'!$AL$7:$AQ$279,6,"FAUX")</f>
        <v>0</v>
      </c>
      <c r="AQ91" s="208"/>
      <c r="AR91" s="208"/>
      <c r="AS91" s="208">
        <f t="shared" ca="1" si="17"/>
        <v>1</v>
      </c>
      <c r="AT91" s="208">
        <f ca="1">AS91+COUNTIF(AS91:$AS$103,AS91)-1</f>
        <v>13</v>
      </c>
      <c r="AU91" s="422">
        <f t="shared" ca="1" si="18"/>
        <v>1.2000000000000001E-3</v>
      </c>
      <c r="AV91" s="208"/>
      <c r="AW91" s="208"/>
      <c r="AX91" s="208"/>
      <c r="AY91" s="208"/>
      <c r="AZ91" s="208"/>
      <c r="BA91" s="208"/>
      <c r="BB91" s="208"/>
      <c r="BC91" s="208"/>
      <c r="BD91" s="208"/>
      <c r="BE91" s="208"/>
      <c r="BF91" s="208"/>
      <c r="BG91" s="208"/>
      <c r="BH91" s="208"/>
      <c r="BI91" s="219"/>
      <c r="BJ91" s="219"/>
      <c r="BK91" s="219"/>
      <c r="BL91" s="219"/>
      <c r="BM91" s="219"/>
      <c r="BN91" s="219"/>
      <c r="BO91" s="219"/>
    </row>
    <row r="92" spans="1:67" ht="33.6" customHeight="1">
      <c r="A92" s="574" t="s">
        <v>92</v>
      </c>
      <c r="B92" s="574"/>
      <c r="C92" s="68" t="s">
        <v>93</v>
      </c>
      <c r="D92" s="585" t="s">
        <v>94</v>
      </c>
      <c r="E92" s="585"/>
      <c r="F92" s="585"/>
      <c r="G92" s="585"/>
      <c r="H92" s="585"/>
      <c r="I92" s="585"/>
      <c r="J92" s="585"/>
      <c r="K92" s="585"/>
      <c r="L92" s="32">
        <f t="shared" ca="1" si="22"/>
        <v>0</v>
      </c>
      <c r="M92" s="130" t="str">
        <f t="shared" ca="1" si="23"/>
        <v>NC</v>
      </c>
      <c r="N92" s="306" t="str">
        <f t="shared" ca="1" si="24"/>
        <v>NC</v>
      </c>
      <c r="O92" s="80"/>
      <c r="P92" s="80"/>
      <c r="Q92" s="80"/>
      <c r="R92" s="80"/>
      <c r="S92" s="80"/>
      <c r="AD92" s="208"/>
      <c r="AE92" s="208" t="s">
        <v>93</v>
      </c>
      <c r="AF92" s="208" t="s">
        <v>92</v>
      </c>
      <c r="AG92" s="212" t="str">
        <f t="shared" ca="1" si="25"/>
        <v>NC</v>
      </c>
      <c r="AH92" s="212" t="str">
        <f t="shared" ca="1" si="25"/>
        <v>NC</v>
      </c>
      <c r="AI92" s="208" t="s">
        <v>378</v>
      </c>
      <c r="AJ92" s="208">
        <f ca="1">VLOOKUP(AI92,'SYNTHESE DES DOSSIERS'!$AL$7:$AM$279,2,FALSE)</f>
        <v>0</v>
      </c>
      <c r="AK92" s="208" t="s">
        <v>337</v>
      </c>
      <c r="AL92" s="208">
        <f ca="1">VLOOKUP(AK92,'SYNTHESE DES DOSSIERS'!$AL$7:$AQ$279,3,"FAUX")</f>
        <v>0</v>
      </c>
      <c r="AM92" s="208" t="s">
        <v>501</v>
      </c>
      <c r="AN92" s="208">
        <f ca="1">VLOOKUP(AM92,'SYNTHESE DES DOSSIERS'!$AL$7:$AP$279,5,"FAUX")</f>
        <v>0</v>
      </c>
      <c r="AO92" s="208" t="s">
        <v>462</v>
      </c>
      <c r="AP92" s="208">
        <f ca="1">VLOOKUP(AO92,'SYNTHESE DES DOSSIERS'!$AL$7:$AQ$279,6,"FAUX")</f>
        <v>0</v>
      </c>
      <c r="AQ92" s="208"/>
      <c r="AR92" s="208"/>
      <c r="AS92" s="208">
        <f t="shared" ca="1" si="17"/>
        <v>1</v>
      </c>
      <c r="AT92" s="208">
        <f ca="1">AS92+COUNTIF(AS92:$AS$103,AS92)-1</f>
        <v>12</v>
      </c>
      <c r="AU92" s="422">
        <f t="shared" ca="1" si="18"/>
        <v>1.1000000000000001E-3</v>
      </c>
      <c r="AV92" s="208"/>
      <c r="AW92" s="208"/>
      <c r="AX92" s="208"/>
      <c r="AY92" s="208"/>
      <c r="AZ92" s="208"/>
      <c r="BA92" s="208"/>
      <c r="BB92" s="208"/>
      <c r="BC92" s="208"/>
      <c r="BD92" s="208"/>
      <c r="BE92" s="208"/>
      <c r="BF92" s="208"/>
      <c r="BG92" s="208"/>
      <c r="BH92" s="208"/>
      <c r="BI92" s="219"/>
      <c r="BJ92" s="219"/>
      <c r="BK92" s="219"/>
      <c r="BL92" s="219"/>
      <c r="BM92" s="219"/>
      <c r="BN92" s="219"/>
      <c r="BO92" s="219"/>
    </row>
    <row r="93" spans="1:67" ht="27.6" customHeight="1">
      <c r="A93" s="574"/>
      <c r="B93" s="574"/>
      <c r="C93" s="68" t="s">
        <v>95</v>
      </c>
      <c r="D93" s="585" t="s">
        <v>178</v>
      </c>
      <c r="E93" s="585"/>
      <c r="F93" s="585"/>
      <c r="G93" s="585"/>
      <c r="H93" s="585"/>
      <c r="I93" s="585"/>
      <c r="J93" s="585"/>
      <c r="K93" s="585"/>
      <c r="L93" s="32">
        <f t="shared" ca="1" si="22"/>
        <v>0</v>
      </c>
      <c r="M93" s="130" t="str">
        <f t="shared" ca="1" si="23"/>
        <v>NC</v>
      </c>
      <c r="N93" s="306" t="str">
        <f t="shared" ca="1" si="24"/>
        <v>NC</v>
      </c>
      <c r="O93" s="80"/>
      <c r="P93" s="80"/>
      <c r="Q93" s="80"/>
      <c r="R93" s="80"/>
      <c r="S93" s="80"/>
      <c r="AD93" s="208"/>
      <c r="AE93" s="208" t="s">
        <v>95</v>
      </c>
      <c r="AF93" s="208" t="s">
        <v>92</v>
      </c>
      <c r="AG93" s="212" t="str">
        <f t="shared" ca="1" si="25"/>
        <v>NC</v>
      </c>
      <c r="AH93" s="212" t="str">
        <f t="shared" ca="1" si="25"/>
        <v>NC</v>
      </c>
      <c r="AI93" s="208" t="s">
        <v>379</v>
      </c>
      <c r="AJ93" s="208">
        <f ca="1">VLOOKUP(AI93,'SYNTHESE DES DOSSIERS'!$AL$7:$AM$279,2,FALSE)</f>
        <v>0</v>
      </c>
      <c r="AK93" s="208" t="s">
        <v>338</v>
      </c>
      <c r="AL93" s="208">
        <f ca="1">VLOOKUP(AK93,'SYNTHESE DES DOSSIERS'!$AL$7:$AQ$279,3,"FAUX")</f>
        <v>0</v>
      </c>
      <c r="AM93" s="208" t="s">
        <v>502</v>
      </c>
      <c r="AN93" s="208">
        <f ca="1">VLOOKUP(AM93,'SYNTHESE DES DOSSIERS'!$AL$7:$AP$279,5,"FAUX")</f>
        <v>0</v>
      </c>
      <c r="AO93" s="208" t="s">
        <v>463</v>
      </c>
      <c r="AP93" s="208">
        <f ca="1">VLOOKUP(AO93,'SYNTHESE DES DOSSIERS'!$AL$7:$AQ$279,6,"FAUX")</f>
        <v>0</v>
      </c>
      <c r="AQ93" s="208"/>
      <c r="AR93" s="208"/>
      <c r="AS93" s="208">
        <f t="shared" ca="1" si="17"/>
        <v>1</v>
      </c>
      <c r="AT93" s="208">
        <f ca="1">AS93+COUNTIF(AS93:$AS$103,AS93)-1</f>
        <v>11</v>
      </c>
      <c r="AU93" s="422">
        <f t="shared" ca="1" si="18"/>
        <v>1E-3</v>
      </c>
      <c r="AV93" s="208"/>
      <c r="AW93" s="208"/>
      <c r="AX93" s="208"/>
      <c r="AY93" s="208"/>
      <c r="AZ93" s="208"/>
      <c r="BA93" s="208"/>
      <c r="BB93" s="208"/>
      <c r="BC93" s="208"/>
      <c r="BD93" s="208"/>
      <c r="BE93" s="208"/>
      <c r="BF93" s="208"/>
      <c r="BG93" s="208"/>
      <c r="BH93" s="208"/>
      <c r="BI93" s="219"/>
      <c r="BJ93" s="219"/>
      <c r="BK93" s="219"/>
      <c r="BL93" s="219"/>
      <c r="BM93" s="219"/>
      <c r="BN93" s="219"/>
      <c r="BO93" s="219"/>
    </row>
    <row r="94" spans="1:67" ht="45" customHeight="1">
      <c r="A94" s="574" t="s">
        <v>96</v>
      </c>
      <c r="B94" s="574"/>
      <c r="C94" s="68" t="s">
        <v>97</v>
      </c>
      <c r="D94" s="569" t="s">
        <v>98</v>
      </c>
      <c r="E94" s="569"/>
      <c r="F94" s="569"/>
      <c r="G94" s="569"/>
      <c r="H94" s="569"/>
      <c r="I94" s="569"/>
      <c r="J94" s="569"/>
      <c r="K94" s="569"/>
      <c r="L94" s="32">
        <f t="shared" ca="1" si="22"/>
        <v>0</v>
      </c>
      <c r="M94" s="130" t="str">
        <f t="shared" ca="1" si="23"/>
        <v>NC</v>
      </c>
      <c r="N94" s="306" t="str">
        <f t="shared" ca="1" si="24"/>
        <v>NC</v>
      </c>
      <c r="O94" s="80"/>
      <c r="P94" s="80"/>
      <c r="Q94" s="80"/>
      <c r="R94" s="80"/>
      <c r="S94" s="80"/>
      <c r="AD94" s="208"/>
      <c r="AE94" s="208" t="s">
        <v>97</v>
      </c>
      <c r="AF94" s="208" t="s">
        <v>96</v>
      </c>
      <c r="AG94" s="212" t="str">
        <f t="shared" ca="1" si="25"/>
        <v>NC</v>
      </c>
      <c r="AH94" s="212" t="str">
        <f t="shared" ca="1" si="25"/>
        <v>NC</v>
      </c>
      <c r="AI94" s="208" t="s">
        <v>380</v>
      </c>
      <c r="AJ94" s="208">
        <f ca="1">VLOOKUP(AI94,'SYNTHESE DES DOSSIERS'!$AL$7:$AM$279,2,FALSE)</f>
        <v>0</v>
      </c>
      <c r="AK94" s="208" t="s">
        <v>339</v>
      </c>
      <c r="AL94" s="208">
        <f ca="1">VLOOKUP(AK94,'SYNTHESE DES DOSSIERS'!$AL$7:$AQ$279,3,"FAUX")</f>
        <v>0</v>
      </c>
      <c r="AM94" s="208" t="s">
        <v>503</v>
      </c>
      <c r="AN94" s="208">
        <f ca="1">VLOOKUP(AM94,'SYNTHESE DES DOSSIERS'!$AL$7:$AP$279,5,"FAUX")</f>
        <v>0</v>
      </c>
      <c r="AO94" s="208" t="s">
        <v>464</v>
      </c>
      <c r="AP94" s="208">
        <f ca="1">VLOOKUP(AO94,'SYNTHESE DES DOSSIERS'!$AL$7:$AQ$279,6,"FAUX")</f>
        <v>0</v>
      </c>
      <c r="AQ94" s="208"/>
      <c r="AR94" s="208"/>
      <c r="AS94" s="208">
        <f t="shared" ca="1" si="17"/>
        <v>1</v>
      </c>
      <c r="AT94" s="208">
        <f ca="1">AS94+COUNTIF(AS94:$AS$103,AS94)-1</f>
        <v>10</v>
      </c>
      <c r="AU94" s="422">
        <f t="shared" ca="1" si="18"/>
        <v>9.0000000000000008E-4</v>
      </c>
      <c r="AV94" s="208"/>
      <c r="AW94" s="208"/>
      <c r="AX94" s="208"/>
      <c r="AY94" s="208"/>
      <c r="AZ94" s="208"/>
      <c r="BA94" s="208"/>
      <c r="BB94" s="208"/>
      <c r="BC94" s="208"/>
      <c r="BD94" s="208"/>
      <c r="BE94" s="208"/>
      <c r="BF94" s="208"/>
      <c r="BG94" s="208"/>
      <c r="BH94" s="208"/>
      <c r="BI94" s="219"/>
      <c r="BJ94" s="219"/>
      <c r="BK94" s="219"/>
      <c r="BL94" s="219"/>
      <c r="BM94" s="219"/>
      <c r="BN94" s="219"/>
      <c r="BO94" s="219"/>
    </row>
    <row r="95" spans="1:67" ht="32.65" customHeight="1">
      <c r="A95" s="574"/>
      <c r="B95" s="574"/>
      <c r="C95" s="68" t="s">
        <v>99</v>
      </c>
      <c r="D95" s="569" t="s">
        <v>100</v>
      </c>
      <c r="E95" s="569"/>
      <c r="F95" s="569"/>
      <c r="G95" s="569"/>
      <c r="H95" s="569"/>
      <c r="I95" s="569"/>
      <c r="J95" s="569"/>
      <c r="K95" s="569"/>
      <c r="L95" s="32">
        <f t="shared" ca="1" si="22"/>
        <v>0</v>
      </c>
      <c r="M95" s="130" t="str">
        <f t="shared" ca="1" si="23"/>
        <v>NC</v>
      </c>
      <c r="N95" s="306" t="str">
        <f t="shared" ca="1" si="24"/>
        <v>NC</v>
      </c>
      <c r="O95" s="80"/>
      <c r="P95" s="80"/>
      <c r="Q95" s="80"/>
      <c r="R95" s="80"/>
      <c r="S95" s="80"/>
      <c r="AD95" s="208"/>
      <c r="AE95" s="208" t="s">
        <v>99</v>
      </c>
      <c r="AF95" s="208" t="s">
        <v>96</v>
      </c>
      <c r="AG95" s="212" t="str">
        <f t="shared" ca="1" si="25"/>
        <v>NC</v>
      </c>
      <c r="AH95" s="212" t="str">
        <f t="shared" ca="1" si="25"/>
        <v>NC</v>
      </c>
      <c r="AI95" s="208" t="s">
        <v>381</v>
      </c>
      <c r="AJ95" s="208">
        <f ca="1">VLOOKUP(AI95,'SYNTHESE DES DOSSIERS'!$AL$7:$AM$279,2,FALSE)</f>
        <v>0</v>
      </c>
      <c r="AK95" s="208" t="s">
        <v>340</v>
      </c>
      <c r="AL95" s="208">
        <f ca="1">VLOOKUP(AK95,'SYNTHESE DES DOSSIERS'!$AL$7:$AQ$279,3,"FAUX")</f>
        <v>0</v>
      </c>
      <c r="AM95" s="208" t="s">
        <v>504</v>
      </c>
      <c r="AN95" s="208">
        <f ca="1">VLOOKUP(AM95,'SYNTHESE DES DOSSIERS'!$AL$7:$AP$279,5,"FAUX")</f>
        <v>0</v>
      </c>
      <c r="AO95" s="208" t="s">
        <v>465</v>
      </c>
      <c r="AP95" s="208">
        <f ca="1">VLOOKUP(AO95,'SYNTHESE DES DOSSIERS'!$AL$7:$AQ$279,6,"FAUX")</f>
        <v>0</v>
      </c>
      <c r="AQ95" s="208"/>
      <c r="AR95" s="208"/>
      <c r="AS95" s="208">
        <f t="shared" ca="1" si="17"/>
        <v>1</v>
      </c>
      <c r="AT95" s="208">
        <f ca="1">AS95+COUNTIF(AS95:$AS$103,AS95)-1</f>
        <v>9</v>
      </c>
      <c r="AU95" s="422">
        <f t="shared" ca="1" si="18"/>
        <v>8.0000000000000004E-4</v>
      </c>
      <c r="AV95" s="208"/>
      <c r="AW95" s="208"/>
      <c r="AX95" s="208"/>
      <c r="AY95" s="208"/>
      <c r="AZ95" s="208"/>
      <c r="BA95" s="208"/>
      <c r="BB95" s="208"/>
      <c r="BC95" s="208"/>
      <c r="BD95" s="208"/>
      <c r="BE95" s="208"/>
      <c r="BF95" s="208"/>
      <c r="BG95" s="208"/>
      <c r="BH95" s="208"/>
      <c r="BI95" s="219"/>
      <c r="BJ95" s="219"/>
      <c r="BK95" s="219"/>
      <c r="BL95" s="219"/>
      <c r="BM95" s="219"/>
      <c r="BN95" s="219"/>
      <c r="BO95" s="219"/>
    </row>
    <row r="96" spans="1:67" ht="31.9" customHeight="1">
      <c r="A96" s="574" t="s">
        <v>101</v>
      </c>
      <c r="B96" s="574"/>
      <c r="C96" s="68" t="s">
        <v>102</v>
      </c>
      <c r="D96" s="569" t="s">
        <v>103</v>
      </c>
      <c r="E96" s="569"/>
      <c r="F96" s="569"/>
      <c r="G96" s="569"/>
      <c r="H96" s="569"/>
      <c r="I96" s="569"/>
      <c r="J96" s="569"/>
      <c r="K96" s="569"/>
      <c r="L96" s="32">
        <f t="shared" ca="1" si="22"/>
        <v>0</v>
      </c>
      <c r="M96" s="130" t="str">
        <f t="shared" ca="1" si="23"/>
        <v>NC</v>
      </c>
      <c r="N96" s="306" t="str">
        <f t="shared" ca="1" si="24"/>
        <v>NC</v>
      </c>
      <c r="O96" s="80"/>
      <c r="P96" s="80"/>
      <c r="Q96" s="80"/>
      <c r="R96" s="80"/>
      <c r="S96" s="80"/>
      <c r="AD96" s="208"/>
      <c r="AE96" s="208" t="s">
        <v>102</v>
      </c>
      <c r="AF96" s="208" t="s">
        <v>101</v>
      </c>
      <c r="AG96" s="212" t="str">
        <f t="shared" ca="1" si="25"/>
        <v>NC</v>
      </c>
      <c r="AH96" s="212" t="str">
        <f t="shared" ca="1" si="25"/>
        <v>NC</v>
      </c>
      <c r="AI96" s="208" t="s">
        <v>382</v>
      </c>
      <c r="AJ96" s="208">
        <f ca="1">VLOOKUP(AI96,'SYNTHESE DES DOSSIERS'!$AL$7:$AM$279,2,FALSE)</f>
        <v>0</v>
      </c>
      <c r="AK96" s="208" t="s">
        <v>341</v>
      </c>
      <c r="AL96" s="208">
        <f ca="1">VLOOKUP(AK96,'SYNTHESE DES DOSSIERS'!$AL$7:$AQ$279,3,"FAUX")</f>
        <v>0</v>
      </c>
      <c r="AM96" s="208" t="s">
        <v>505</v>
      </c>
      <c r="AN96" s="208">
        <f ca="1">VLOOKUP(AM96,'SYNTHESE DES DOSSIERS'!$AL$7:$AP$279,5,"FAUX")</f>
        <v>0</v>
      </c>
      <c r="AO96" s="208" t="s">
        <v>466</v>
      </c>
      <c r="AP96" s="208">
        <f ca="1">VLOOKUP(AO96,'SYNTHESE DES DOSSIERS'!$AL$7:$AQ$279,6,"FAUX")</f>
        <v>0</v>
      </c>
      <c r="AQ96" s="208"/>
      <c r="AR96" s="208"/>
      <c r="AS96" s="208">
        <f t="shared" ca="1" si="17"/>
        <v>1</v>
      </c>
      <c r="AT96" s="208">
        <f ca="1">AS96+COUNTIF(AS96:$AS$103,AS96)-1</f>
        <v>8</v>
      </c>
      <c r="AU96" s="422">
        <f t="shared" ca="1" si="18"/>
        <v>6.9999999999999999E-4</v>
      </c>
      <c r="AV96" s="208"/>
      <c r="AW96" s="208"/>
      <c r="AX96" s="208"/>
      <c r="AY96" s="208"/>
      <c r="AZ96" s="208"/>
      <c r="BA96" s="208"/>
      <c r="BB96" s="208"/>
      <c r="BC96" s="208"/>
      <c r="BD96" s="208"/>
      <c r="BE96" s="208"/>
      <c r="BF96" s="208"/>
      <c r="BG96" s="208"/>
      <c r="BH96" s="208"/>
      <c r="BI96" s="219"/>
      <c r="BJ96" s="219"/>
      <c r="BK96" s="219"/>
      <c r="BL96" s="219"/>
      <c r="BM96" s="219"/>
      <c r="BN96" s="219"/>
      <c r="BO96" s="219"/>
    </row>
    <row r="97" spans="1:67" ht="31.15" customHeight="1">
      <c r="A97" s="574"/>
      <c r="B97" s="574"/>
      <c r="C97" s="68" t="s">
        <v>104</v>
      </c>
      <c r="D97" s="571" t="s">
        <v>105</v>
      </c>
      <c r="E97" s="571"/>
      <c r="F97" s="571"/>
      <c r="G97" s="571"/>
      <c r="H97" s="571"/>
      <c r="I97" s="571"/>
      <c r="J97" s="571"/>
      <c r="K97" s="571"/>
      <c r="L97" s="32">
        <f t="shared" ca="1" si="22"/>
        <v>0</v>
      </c>
      <c r="M97" s="130" t="str">
        <f t="shared" ca="1" si="23"/>
        <v>NC</v>
      </c>
      <c r="N97" s="306" t="str">
        <f t="shared" ca="1" si="24"/>
        <v>NC</v>
      </c>
      <c r="O97" s="80"/>
      <c r="P97" s="80"/>
      <c r="Q97" s="80"/>
      <c r="R97" s="80"/>
      <c r="S97" s="80"/>
      <c r="AD97" s="208"/>
      <c r="AE97" s="208" t="s">
        <v>104</v>
      </c>
      <c r="AF97" s="208" t="s">
        <v>101</v>
      </c>
      <c r="AG97" s="212" t="str">
        <f t="shared" ca="1" si="25"/>
        <v>NC</v>
      </c>
      <c r="AH97" s="212" t="str">
        <f t="shared" ca="1" si="25"/>
        <v>NC</v>
      </c>
      <c r="AI97" s="208" t="s">
        <v>383</v>
      </c>
      <c r="AJ97" s="208">
        <f ca="1">VLOOKUP(AI97,'SYNTHESE DES DOSSIERS'!$AL$7:$AM$279,2,FALSE)</f>
        <v>0</v>
      </c>
      <c r="AK97" s="208" t="s">
        <v>342</v>
      </c>
      <c r="AL97" s="208">
        <f ca="1">VLOOKUP(AK97,'SYNTHESE DES DOSSIERS'!$AL$7:$AQ$279,3,"FAUX")</f>
        <v>0</v>
      </c>
      <c r="AM97" s="208" t="s">
        <v>506</v>
      </c>
      <c r="AN97" s="208">
        <f ca="1">VLOOKUP(AM97,'SYNTHESE DES DOSSIERS'!$AL$7:$AP$279,5,"FAUX")</f>
        <v>0</v>
      </c>
      <c r="AO97" s="208" t="s">
        <v>467</v>
      </c>
      <c r="AP97" s="208">
        <f ca="1">VLOOKUP(AO97,'SYNTHESE DES DOSSIERS'!$AL$7:$AQ$279,6,"FAUX")</f>
        <v>0</v>
      </c>
      <c r="AQ97" s="208"/>
      <c r="AR97" s="208"/>
      <c r="AS97" s="208">
        <f t="shared" ca="1" si="17"/>
        <v>1</v>
      </c>
      <c r="AT97" s="208">
        <f ca="1">AS97+COUNTIF(AS97:$AS$103,AS97)-1</f>
        <v>7</v>
      </c>
      <c r="AU97" s="422">
        <f t="shared" ca="1" si="18"/>
        <v>6.0000000000000006E-4</v>
      </c>
      <c r="AV97" s="208"/>
      <c r="AW97" s="208"/>
      <c r="AX97" s="208"/>
      <c r="AY97" s="208"/>
      <c r="AZ97" s="208"/>
      <c r="BA97" s="208"/>
      <c r="BB97" s="208"/>
      <c r="BC97" s="208"/>
      <c r="BD97" s="208"/>
      <c r="BE97" s="208"/>
      <c r="BF97" s="208"/>
      <c r="BG97" s="208"/>
      <c r="BH97" s="208"/>
      <c r="BI97" s="219"/>
      <c r="BJ97" s="219"/>
      <c r="BK97" s="219"/>
      <c r="BL97" s="219"/>
      <c r="BM97" s="219"/>
      <c r="BN97" s="219"/>
      <c r="BO97" s="219"/>
    </row>
    <row r="98" spans="1:67" ht="15.6" customHeight="1">
      <c r="A98" s="574" t="s">
        <v>106</v>
      </c>
      <c r="B98" s="574"/>
      <c r="C98" s="68" t="s">
        <v>107</v>
      </c>
      <c r="D98" s="577" t="s">
        <v>108</v>
      </c>
      <c r="E98" s="577"/>
      <c r="F98" s="577"/>
      <c r="G98" s="577"/>
      <c r="H98" s="577"/>
      <c r="I98" s="577"/>
      <c r="J98" s="577"/>
      <c r="K98" s="577"/>
      <c r="L98" s="32">
        <f t="shared" ca="1" si="22"/>
        <v>0</v>
      </c>
      <c r="M98" s="130" t="str">
        <f t="shared" ca="1" si="23"/>
        <v>NC</v>
      </c>
      <c r="N98" s="306" t="str">
        <f t="shared" ca="1" si="24"/>
        <v>NC</v>
      </c>
      <c r="O98" s="80"/>
      <c r="P98" s="80"/>
      <c r="Q98" s="80"/>
      <c r="R98" s="80"/>
      <c r="S98" s="80"/>
      <c r="AD98" s="208"/>
      <c r="AE98" s="208" t="s">
        <v>107</v>
      </c>
      <c r="AF98" s="208" t="s">
        <v>106</v>
      </c>
      <c r="AG98" s="212" t="str">
        <f t="shared" ca="1" si="25"/>
        <v>NC</v>
      </c>
      <c r="AH98" s="212" t="str">
        <f t="shared" ca="1" si="25"/>
        <v>NC</v>
      </c>
      <c r="AI98" s="208" t="s">
        <v>384</v>
      </c>
      <c r="AJ98" s="208">
        <f ca="1">VLOOKUP(AI98,'SYNTHESE DES DOSSIERS'!$AL$7:$AM$279,2,FALSE)</f>
        <v>0</v>
      </c>
      <c r="AK98" s="208" t="s">
        <v>343</v>
      </c>
      <c r="AL98" s="208">
        <f ca="1">VLOOKUP(AK98,'SYNTHESE DES DOSSIERS'!$AL$7:$AQ$279,3,"FAUX")</f>
        <v>0</v>
      </c>
      <c r="AM98" s="208" t="s">
        <v>507</v>
      </c>
      <c r="AN98" s="208">
        <f ca="1">VLOOKUP(AM98,'SYNTHESE DES DOSSIERS'!$AL$7:$AP$279,5,"FAUX")</f>
        <v>0</v>
      </c>
      <c r="AO98" s="208" t="s">
        <v>468</v>
      </c>
      <c r="AP98" s="208">
        <f ca="1">VLOOKUP(AO98,'SYNTHESE DES DOSSIERS'!$AL$7:$AQ$279,6,"FAUX")</f>
        <v>0</v>
      </c>
      <c r="AQ98" s="208"/>
      <c r="AR98" s="208"/>
      <c r="AS98" s="208">
        <f t="shared" ca="1" si="17"/>
        <v>1</v>
      </c>
      <c r="AT98" s="208">
        <f ca="1">AS98+COUNTIF(AS98:$AS$103,AS98)-1</f>
        <v>6</v>
      </c>
      <c r="AU98" s="422">
        <f t="shared" ca="1" si="18"/>
        <v>5.0000000000000001E-4</v>
      </c>
      <c r="AV98" s="208"/>
      <c r="AW98" s="208"/>
      <c r="AX98" s="208"/>
      <c r="AY98" s="208"/>
      <c r="AZ98" s="208"/>
      <c r="BA98" s="208"/>
      <c r="BB98" s="208"/>
      <c r="BC98" s="208"/>
      <c r="BD98" s="208"/>
      <c r="BE98" s="208"/>
      <c r="BF98" s="208"/>
      <c r="BG98" s="208"/>
      <c r="BH98" s="208"/>
      <c r="BI98" s="219"/>
      <c r="BJ98" s="219"/>
      <c r="BK98" s="219"/>
      <c r="BL98" s="219"/>
      <c r="BM98" s="219"/>
      <c r="BN98" s="219"/>
      <c r="BO98" s="219"/>
    </row>
    <row r="99" spans="1:67" ht="15.75">
      <c r="A99" s="574"/>
      <c r="B99" s="574"/>
      <c r="C99" s="68" t="s">
        <v>109</v>
      </c>
      <c r="D99" s="577" t="s">
        <v>110</v>
      </c>
      <c r="E99" s="577"/>
      <c r="F99" s="577"/>
      <c r="G99" s="577"/>
      <c r="H99" s="577"/>
      <c r="I99" s="577"/>
      <c r="J99" s="577"/>
      <c r="K99" s="577"/>
      <c r="L99" s="32">
        <f t="shared" ca="1" si="22"/>
        <v>0</v>
      </c>
      <c r="M99" s="130" t="str">
        <f t="shared" ca="1" si="23"/>
        <v>NC</v>
      </c>
      <c r="N99" s="306" t="str">
        <f t="shared" ca="1" si="24"/>
        <v>NC</v>
      </c>
      <c r="O99" s="80"/>
      <c r="P99" s="80"/>
      <c r="Q99" s="80"/>
      <c r="R99" s="80"/>
      <c r="S99" s="80"/>
      <c r="AD99" s="208"/>
      <c r="AE99" s="208" t="s">
        <v>109</v>
      </c>
      <c r="AF99" s="208" t="s">
        <v>106</v>
      </c>
      <c r="AG99" s="212" t="str">
        <f t="shared" ca="1" si="25"/>
        <v>NC</v>
      </c>
      <c r="AH99" s="212" t="str">
        <f t="shared" ca="1" si="25"/>
        <v>NC</v>
      </c>
      <c r="AI99" s="208" t="s">
        <v>385</v>
      </c>
      <c r="AJ99" s="208">
        <f ca="1">VLOOKUP(AI99,'SYNTHESE DES DOSSIERS'!$AL$7:$AM$279,2,FALSE)</f>
        <v>0</v>
      </c>
      <c r="AK99" s="208" t="s">
        <v>344</v>
      </c>
      <c r="AL99" s="208">
        <f ca="1">VLOOKUP(AK99,'SYNTHESE DES DOSSIERS'!$AL$7:$AQ$279,3,"FAUX")</f>
        <v>0</v>
      </c>
      <c r="AM99" s="208" t="s">
        <v>508</v>
      </c>
      <c r="AN99" s="208">
        <f ca="1">VLOOKUP(AM99,'SYNTHESE DES DOSSIERS'!$AL$7:$AP$279,5,"FAUX")</f>
        <v>0</v>
      </c>
      <c r="AO99" s="208" t="s">
        <v>469</v>
      </c>
      <c r="AP99" s="208">
        <f ca="1">VLOOKUP(AO99,'SYNTHESE DES DOSSIERS'!$AL$7:$AQ$279,6,"FAUX")</f>
        <v>0</v>
      </c>
      <c r="AQ99" s="208"/>
      <c r="AR99" s="208"/>
      <c r="AS99" s="208">
        <f t="shared" ca="1" si="17"/>
        <v>1</v>
      </c>
      <c r="AT99" s="208">
        <f ca="1">AS99+COUNTIF(AS99:$AS$103,AS99)-1</f>
        <v>5</v>
      </c>
      <c r="AU99" s="422">
        <f t="shared" ca="1" si="18"/>
        <v>4.0000000000000002E-4</v>
      </c>
      <c r="AV99" s="208"/>
      <c r="AW99" s="208"/>
      <c r="AX99" s="208"/>
      <c r="AY99" s="208"/>
      <c r="AZ99" s="208"/>
      <c r="BA99" s="208"/>
      <c r="BB99" s="208"/>
      <c r="BC99" s="208"/>
      <c r="BD99" s="208"/>
      <c r="BE99" s="208"/>
      <c r="BF99" s="208"/>
      <c r="BG99" s="208"/>
      <c r="BH99" s="208"/>
      <c r="BI99" s="219"/>
      <c r="BJ99" s="219"/>
      <c r="BK99" s="219"/>
      <c r="BL99" s="219"/>
      <c r="BM99" s="219"/>
      <c r="BN99" s="219"/>
      <c r="BO99" s="219"/>
    </row>
    <row r="100" spans="1:67" ht="36" customHeight="1">
      <c r="A100" s="574"/>
      <c r="B100" s="574"/>
      <c r="C100" s="68" t="s">
        <v>111</v>
      </c>
      <c r="D100" s="577" t="s">
        <v>112</v>
      </c>
      <c r="E100" s="577"/>
      <c r="F100" s="577"/>
      <c r="G100" s="577"/>
      <c r="H100" s="577"/>
      <c r="I100" s="577"/>
      <c r="J100" s="577"/>
      <c r="K100" s="577"/>
      <c r="L100" s="32">
        <f t="shared" ca="1" si="22"/>
        <v>0</v>
      </c>
      <c r="M100" s="130" t="str">
        <f t="shared" ca="1" si="23"/>
        <v>NC</v>
      </c>
      <c r="N100" s="306" t="str">
        <f t="shared" ca="1" si="24"/>
        <v>NC</v>
      </c>
      <c r="O100" s="80"/>
      <c r="P100" s="80"/>
      <c r="Q100" s="80"/>
      <c r="R100" s="80"/>
      <c r="S100" s="80"/>
      <c r="AD100" s="208"/>
      <c r="AE100" s="208" t="s">
        <v>111</v>
      </c>
      <c r="AF100" s="208" t="s">
        <v>106</v>
      </c>
      <c r="AG100" s="212" t="str">
        <f t="shared" ca="1" si="25"/>
        <v>NC</v>
      </c>
      <c r="AH100" s="212" t="str">
        <f t="shared" ca="1" si="25"/>
        <v>NC</v>
      </c>
      <c r="AI100" s="208" t="s">
        <v>386</v>
      </c>
      <c r="AJ100" s="208">
        <f ca="1">VLOOKUP(AI100,'SYNTHESE DES DOSSIERS'!$AL$7:$AM$279,2,FALSE)</f>
        <v>0</v>
      </c>
      <c r="AK100" s="208" t="s">
        <v>345</v>
      </c>
      <c r="AL100" s="208">
        <f ca="1">VLOOKUP(AK100,'SYNTHESE DES DOSSIERS'!$AL$7:$AQ$279,3,"FAUX")</f>
        <v>0</v>
      </c>
      <c r="AM100" s="208" t="s">
        <v>509</v>
      </c>
      <c r="AN100" s="208">
        <f ca="1">VLOOKUP(AM100,'SYNTHESE DES DOSSIERS'!$AL$7:$AP$279,5,"FAUX")</f>
        <v>0</v>
      </c>
      <c r="AO100" s="208" t="s">
        <v>470</v>
      </c>
      <c r="AP100" s="208">
        <f ca="1">VLOOKUP(AO100,'SYNTHESE DES DOSSIERS'!$AL$7:$AQ$279,6,"FAUX")</f>
        <v>0</v>
      </c>
      <c r="AQ100" s="208"/>
      <c r="AR100" s="208"/>
      <c r="AS100" s="208">
        <f t="shared" ca="1" si="17"/>
        <v>1</v>
      </c>
      <c r="AT100" s="208">
        <f ca="1">AS100+COUNTIF(AS100:$AS$103,AS100)-1</f>
        <v>4</v>
      </c>
      <c r="AU100" s="422">
        <f t="shared" ca="1" si="18"/>
        <v>3.0000000000000003E-4</v>
      </c>
      <c r="AV100" s="208"/>
      <c r="AW100" s="208"/>
      <c r="AX100" s="208"/>
      <c r="AY100" s="208"/>
      <c r="AZ100" s="208"/>
      <c r="BA100" s="208"/>
      <c r="BB100" s="208"/>
      <c r="BC100" s="208"/>
      <c r="BD100" s="208"/>
      <c r="BE100" s="208"/>
      <c r="BF100" s="208"/>
      <c r="BG100" s="208"/>
      <c r="BH100" s="208"/>
      <c r="BI100" s="219"/>
      <c r="BJ100" s="219"/>
      <c r="BK100" s="219"/>
      <c r="BL100" s="219"/>
      <c r="BM100" s="219"/>
      <c r="BN100" s="219"/>
      <c r="BO100" s="219"/>
    </row>
    <row r="101" spans="1:67" ht="33" customHeight="1">
      <c r="A101" s="574" t="s">
        <v>113</v>
      </c>
      <c r="B101" s="574"/>
      <c r="C101" s="68" t="s">
        <v>114</v>
      </c>
      <c r="D101" s="569" t="s">
        <v>115</v>
      </c>
      <c r="E101" s="569"/>
      <c r="F101" s="569"/>
      <c r="G101" s="569"/>
      <c r="H101" s="569"/>
      <c r="I101" s="569"/>
      <c r="J101" s="569"/>
      <c r="K101" s="569"/>
      <c r="L101" s="32">
        <f t="shared" ca="1" si="22"/>
        <v>0</v>
      </c>
      <c r="M101" s="130" t="str">
        <f t="shared" ca="1" si="23"/>
        <v>NC</v>
      </c>
      <c r="N101" s="306" t="str">
        <f t="shared" ca="1" si="24"/>
        <v>NC</v>
      </c>
      <c r="O101" s="80"/>
      <c r="P101" s="80"/>
      <c r="Q101" s="80"/>
      <c r="R101" s="80"/>
      <c r="S101" s="80"/>
      <c r="AD101" s="208"/>
      <c r="AE101" s="208" t="s">
        <v>114</v>
      </c>
      <c r="AF101" s="208" t="s">
        <v>113</v>
      </c>
      <c r="AG101" s="212" t="str">
        <f t="shared" ca="1" si="25"/>
        <v>NC</v>
      </c>
      <c r="AH101" s="212" t="str">
        <f t="shared" ca="1" si="25"/>
        <v>NC</v>
      </c>
      <c r="AI101" s="208" t="s">
        <v>387</v>
      </c>
      <c r="AJ101" s="208">
        <f ca="1">VLOOKUP(AI101,'SYNTHESE DES DOSSIERS'!$AL$7:$AM$279,2,FALSE)</f>
        <v>0</v>
      </c>
      <c r="AK101" s="208" t="s">
        <v>346</v>
      </c>
      <c r="AL101" s="208">
        <f ca="1">VLOOKUP(AK101,'SYNTHESE DES DOSSIERS'!$AL$7:$AQ$279,3,"FAUX")</f>
        <v>0</v>
      </c>
      <c r="AM101" s="208" t="s">
        <v>510</v>
      </c>
      <c r="AN101" s="208">
        <f ca="1">VLOOKUP(AM101,'SYNTHESE DES DOSSIERS'!$AL$7:$AP$279,5,"FAUX")</f>
        <v>0</v>
      </c>
      <c r="AO101" s="208" t="s">
        <v>471</v>
      </c>
      <c r="AP101" s="208">
        <f ca="1">VLOOKUP(AO101,'SYNTHESE DES DOSSIERS'!$AL$7:$AQ$279,6,"FAUX")</f>
        <v>0</v>
      </c>
      <c r="AQ101" s="208"/>
      <c r="AR101" s="208"/>
      <c r="AS101" s="208">
        <f t="shared" ca="1" si="17"/>
        <v>1</v>
      </c>
      <c r="AT101" s="208">
        <f ca="1">AS101+COUNTIF(AS101:$AS$103,AS101)-1</f>
        <v>3</v>
      </c>
      <c r="AU101" s="422">
        <f t="shared" ca="1" si="18"/>
        <v>2.0000000000000001E-4</v>
      </c>
      <c r="AV101" s="208"/>
      <c r="AW101" s="208"/>
      <c r="AX101" s="208"/>
      <c r="AY101" s="208"/>
      <c r="AZ101" s="208"/>
      <c r="BA101" s="208"/>
      <c r="BB101" s="208"/>
      <c r="BC101" s="208"/>
      <c r="BD101" s="208"/>
      <c r="BE101" s="208"/>
      <c r="BF101" s="208"/>
      <c r="BG101" s="208"/>
      <c r="BH101" s="208"/>
      <c r="BI101" s="219"/>
      <c r="BJ101" s="219"/>
      <c r="BK101" s="219"/>
      <c r="BL101" s="219"/>
      <c r="BM101" s="219"/>
      <c r="BN101" s="219"/>
      <c r="BO101" s="219"/>
    </row>
    <row r="102" spans="1:67" ht="53.65" customHeight="1">
      <c r="A102" s="574" t="s">
        <v>116</v>
      </c>
      <c r="B102" s="574"/>
      <c r="C102" s="68" t="s">
        <v>117</v>
      </c>
      <c r="D102" s="591" t="s">
        <v>118</v>
      </c>
      <c r="E102" s="591"/>
      <c r="F102" s="591"/>
      <c r="G102" s="591"/>
      <c r="H102" s="591"/>
      <c r="I102" s="591"/>
      <c r="J102" s="591"/>
      <c r="K102" s="591"/>
      <c r="L102" s="32">
        <f t="shared" ca="1" si="22"/>
        <v>0</v>
      </c>
      <c r="M102" s="130" t="str">
        <f t="shared" ca="1" si="23"/>
        <v>NC</v>
      </c>
      <c r="N102" s="306" t="str">
        <f t="shared" ca="1" si="24"/>
        <v>NC</v>
      </c>
      <c r="O102" s="80"/>
      <c r="P102" s="80"/>
      <c r="Q102" s="80"/>
      <c r="R102" s="80"/>
      <c r="S102" s="80"/>
      <c r="AD102" s="208"/>
      <c r="AE102" s="208" t="s">
        <v>117</v>
      </c>
      <c r="AF102" s="208" t="s">
        <v>116</v>
      </c>
      <c r="AG102" s="212" t="str">
        <f t="shared" ca="1" si="25"/>
        <v>NC</v>
      </c>
      <c r="AH102" s="212" t="str">
        <f t="shared" ca="1" si="25"/>
        <v>NC</v>
      </c>
      <c r="AI102" s="208" t="s">
        <v>388</v>
      </c>
      <c r="AJ102" s="208">
        <f ca="1">VLOOKUP(AI102,'SYNTHESE DES DOSSIERS'!$AL$7:$AM$279,2,FALSE)</f>
        <v>0</v>
      </c>
      <c r="AK102" s="208" t="s">
        <v>347</v>
      </c>
      <c r="AL102" s="208">
        <f ca="1">VLOOKUP(AK102,'SYNTHESE DES DOSSIERS'!$AL$7:$AQ$279,3,"FAUX")</f>
        <v>0</v>
      </c>
      <c r="AM102" s="208" t="s">
        <v>511</v>
      </c>
      <c r="AN102" s="208">
        <f ca="1">VLOOKUP(AM102,'SYNTHESE DES DOSSIERS'!$AL$7:$AP$279,5,"FAUX")</f>
        <v>0</v>
      </c>
      <c r="AO102" s="208" t="s">
        <v>472</v>
      </c>
      <c r="AP102" s="208">
        <f ca="1">VLOOKUP(AO102,'SYNTHESE DES DOSSIERS'!$AL$7:$AQ$279,6,"FAUX")</f>
        <v>0</v>
      </c>
      <c r="AQ102" s="208"/>
      <c r="AR102" s="208"/>
      <c r="AS102" s="208">
        <f t="shared" ca="1" si="17"/>
        <v>1</v>
      </c>
      <c r="AT102" s="208">
        <f ca="1">AS102+COUNTIF(AS102:$AS$103,AS102)-1</f>
        <v>2</v>
      </c>
      <c r="AU102" s="422">
        <f t="shared" ca="1" si="18"/>
        <v>1E-4</v>
      </c>
      <c r="AV102" s="208"/>
      <c r="AW102" s="208"/>
      <c r="AX102" s="208"/>
      <c r="AY102" s="208"/>
      <c r="AZ102" s="208"/>
      <c r="BA102" s="208"/>
      <c r="BB102" s="208"/>
      <c r="BC102" s="208"/>
      <c r="BD102" s="208"/>
      <c r="BE102" s="208"/>
      <c r="BF102" s="208"/>
      <c r="BG102" s="208"/>
      <c r="BH102" s="208"/>
      <c r="BI102" s="219"/>
      <c r="BJ102" s="219"/>
      <c r="BK102" s="219"/>
      <c r="BL102" s="219"/>
      <c r="BM102" s="219"/>
      <c r="BN102" s="219"/>
      <c r="BO102" s="219"/>
    </row>
    <row r="103" spans="1:67" ht="50.65" customHeight="1">
      <c r="A103" s="574"/>
      <c r="B103" s="574"/>
      <c r="C103" s="68" t="s">
        <v>119</v>
      </c>
      <c r="D103" s="591" t="s">
        <v>413</v>
      </c>
      <c r="E103" s="591"/>
      <c r="F103" s="591"/>
      <c r="G103" s="591"/>
      <c r="H103" s="591"/>
      <c r="I103" s="591"/>
      <c r="J103" s="591"/>
      <c r="K103" s="591"/>
      <c r="L103" s="32">
        <f t="shared" ca="1" si="22"/>
        <v>0</v>
      </c>
      <c r="M103" s="130" t="str">
        <f t="shared" ca="1" si="23"/>
        <v>NC</v>
      </c>
      <c r="N103" s="306" t="str">
        <f t="shared" ca="1" si="24"/>
        <v>NC</v>
      </c>
      <c r="O103" s="80"/>
      <c r="P103" s="80"/>
      <c r="Q103" s="80"/>
      <c r="R103" s="80"/>
      <c r="S103" s="80"/>
      <c r="AD103" s="208"/>
      <c r="AE103" s="208" t="s">
        <v>119</v>
      </c>
      <c r="AF103" s="208" t="s">
        <v>116</v>
      </c>
      <c r="AG103" s="212" t="str">
        <f t="shared" ca="1" si="25"/>
        <v>NC</v>
      </c>
      <c r="AH103" s="212" t="str">
        <f t="shared" ca="1" si="25"/>
        <v>NC</v>
      </c>
      <c r="AI103" s="208" t="s">
        <v>389</v>
      </c>
      <c r="AJ103" s="208">
        <f ca="1">VLOOKUP(AI103,'SYNTHESE DES DOSSIERS'!$AL$7:$AM$279,2,FALSE)</f>
        <v>0</v>
      </c>
      <c r="AK103" s="208" t="s">
        <v>348</v>
      </c>
      <c r="AL103" s="208">
        <f ca="1">VLOOKUP(AK103,'SYNTHESE DES DOSSIERS'!$AL$7:$AQ$279,3,"FAUX")</f>
        <v>0</v>
      </c>
      <c r="AM103" s="208" t="s">
        <v>512</v>
      </c>
      <c r="AN103" s="208">
        <f ca="1">VLOOKUP(AM103,'SYNTHESE DES DOSSIERS'!$AL$7:$AP$279,5,"FAUX")</f>
        <v>0</v>
      </c>
      <c r="AO103" s="208" t="s">
        <v>473</v>
      </c>
      <c r="AP103" s="208">
        <f ca="1">VLOOKUP(AO103,'SYNTHESE DES DOSSIERS'!$AL$7:$AQ$279,6,"FAUX")</f>
        <v>0</v>
      </c>
      <c r="AQ103" s="208"/>
      <c r="AR103" s="208"/>
      <c r="AS103" s="208">
        <f t="shared" ca="1" si="17"/>
        <v>1</v>
      </c>
      <c r="AT103" s="208">
        <f ca="1">AS103+COUNTIF(AS103:$AS$103,AS103)-1</f>
        <v>1</v>
      </c>
      <c r="AU103" s="422">
        <f t="shared" ca="1" si="18"/>
        <v>0</v>
      </c>
      <c r="AV103" s="208"/>
      <c r="AW103" s="208"/>
      <c r="AX103" s="208"/>
      <c r="AY103" s="208"/>
      <c r="AZ103" s="208"/>
      <c r="BA103" s="208"/>
      <c r="BB103" s="208"/>
      <c r="BC103" s="208"/>
      <c r="BD103" s="208"/>
      <c r="BE103" s="208"/>
      <c r="BF103" s="208"/>
      <c r="BG103" s="208"/>
      <c r="BH103" s="208"/>
      <c r="BI103" s="219"/>
      <c r="BJ103" s="219"/>
      <c r="BK103" s="219"/>
      <c r="BL103" s="219"/>
      <c r="BM103" s="219"/>
      <c r="BN103" s="219"/>
      <c r="BO103" s="219"/>
    </row>
    <row r="104" spans="1:67" ht="15.75">
      <c r="A104" s="592" t="s">
        <v>172</v>
      </c>
      <c r="B104" s="592"/>
      <c r="C104" s="69" t="s">
        <v>164</v>
      </c>
      <c r="D104" s="593" t="s">
        <v>172</v>
      </c>
      <c r="E104" s="593"/>
      <c r="F104" s="593"/>
      <c r="G104" s="593"/>
      <c r="H104" s="593"/>
      <c r="I104" s="593"/>
      <c r="J104" s="593"/>
      <c r="K104" s="593"/>
      <c r="L104" s="100">
        <f ca="1">SUM(L65:L103)</f>
        <v>0</v>
      </c>
      <c r="M104" s="108" t="str">
        <f ca="1">IFERROR(ROUND(L104/$L$104,3),"NC")</f>
        <v>NC</v>
      </c>
      <c r="N104" s="81"/>
      <c r="O104" s="81"/>
      <c r="P104" s="81"/>
      <c r="Q104" s="81"/>
      <c r="R104" s="81"/>
      <c r="S104" s="81"/>
      <c r="AD104" s="208"/>
      <c r="AE104" s="208"/>
      <c r="AF104" s="208"/>
      <c r="AG104" s="208"/>
      <c r="AH104" s="208"/>
      <c r="AI104" s="208"/>
      <c r="AJ104" s="208"/>
      <c r="AK104" s="208"/>
      <c r="AL104" s="208">
        <f ca="1">SUM(AL65:AL103)</f>
        <v>0</v>
      </c>
      <c r="AM104" s="208"/>
      <c r="AN104" s="208">
        <f ca="1">SUM(AN65:AN103)</f>
        <v>0</v>
      </c>
      <c r="AO104" s="208" t="s">
        <v>172</v>
      </c>
      <c r="AP104" s="208">
        <f ca="1">SUM(AP65:AP103)</f>
        <v>0</v>
      </c>
      <c r="AQ104" s="208"/>
      <c r="AR104" s="208"/>
      <c r="AS104" s="208"/>
      <c r="AT104" s="208"/>
      <c r="AU104" s="208"/>
      <c r="AV104" s="208"/>
      <c r="AW104" s="208"/>
      <c r="AX104" s="208"/>
      <c r="AY104" s="208"/>
      <c r="AZ104" s="208"/>
      <c r="BA104" s="208"/>
      <c r="BB104" s="208"/>
      <c r="BC104" s="208"/>
      <c r="BD104" s="208"/>
      <c r="BE104" s="208"/>
      <c r="BF104" s="208"/>
      <c r="BG104" s="208"/>
      <c r="BH104" s="208"/>
      <c r="BI104" s="219"/>
      <c r="BJ104" s="219"/>
      <c r="BK104" s="219"/>
      <c r="BL104" s="219"/>
      <c r="BM104" s="219"/>
      <c r="BN104" s="219"/>
      <c r="BO104" s="219"/>
    </row>
    <row r="105" spans="1:67">
      <c r="AD105" s="208"/>
      <c r="AE105" s="208"/>
      <c r="AF105" s="208"/>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c r="BG105" s="208"/>
      <c r="BH105" s="208"/>
      <c r="BI105" s="219"/>
      <c r="BJ105" s="219"/>
      <c r="BK105" s="219"/>
      <c r="BL105" s="219"/>
      <c r="BM105" s="219"/>
      <c r="BN105" s="219"/>
      <c r="BO105" s="219"/>
    </row>
    <row r="106" spans="1:67">
      <c r="AD106" s="219"/>
      <c r="AE106" s="219"/>
      <c r="AF106" s="219"/>
      <c r="AG106" s="219"/>
      <c r="AH106" s="219"/>
      <c r="AI106" s="219"/>
      <c r="AJ106" s="219"/>
      <c r="AK106" s="219"/>
      <c r="AL106" s="219"/>
      <c r="AM106" s="219"/>
      <c r="AN106" s="219"/>
      <c r="AO106" s="219"/>
      <c r="AP106" s="219"/>
      <c r="AQ106" s="219"/>
      <c r="AR106" s="219"/>
      <c r="AS106" s="219"/>
      <c r="AT106" s="219"/>
      <c r="AU106" s="219"/>
      <c r="AV106" s="219"/>
      <c r="AW106" s="219"/>
      <c r="AX106" s="219"/>
      <c r="AY106" s="219"/>
      <c r="AZ106" s="219"/>
      <c r="BA106" s="219"/>
      <c r="BB106" s="219"/>
      <c r="BC106" s="219"/>
      <c r="BD106" s="219"/>
      <c r="BE106" s="219"/>
      <c r="BF106" s="219"/>
      <c r="BG106" s="219"/>
      <c r="BH106" s="219"/>
      <c r="BI106" s="219"/>
      <c r="BJ106" s="219"/>
      <c r="BK106" s="219"/>
      <c r="BL106" s="219"/>
      <c r="BM106" s="219"/>
      <c r="BN106" s="219"/>
      <c r="BO106" s="219"/>
    </row>
    <row r="107" spans="1:67">
      <c r="AD107" s="219"/>
      <c r="AE107" s="219"/>
      <c r="AF107" s="219"/>
      <c r="AG107" s="219"/>
      <c r="AH107" s="219"/>
      <c r="AI107" s="219"/>
      <c r="AJ107" s="219"/>
      <c r="AK107" s="219"/>
      <c r="AL107" s="219"/>
      <c r="AM107" s="219"/>
      <c r="AN107" s="219"/>
      <c r="AO107" s="219"/>
      <c r="AP107" s="219"/>
      <c r="AQ107" s="219"/>
      <c r="AR107" s="219"/>
      <c r="AS107" s="219"/>
      <c r="AT107" s="219"/>
      <c r="AU107" s="219"/>
      <c r="AV107" s="219"/>
      <c r="AW107" s="219"/>
      <c r="AX107" s="219"/>
      <c r="AY107" s="219"/>
      <c r="AZ107" s="219"/>
      <c r="BA107" s="219"/>
      <c r="BB107" s="219"/>
      <c r="BC107" s="219"/>
      <c r="BD107" s="219"/>
      <c r="BE107" s="219"/>
      <c r="BF107" s="219"/>
      <c r="BG107" s="219"/>
      <c r="BH107" s="219"/>
      <c r="BI107" s="219"/>
      <c r="BJ107" s="219"/>
      <c r="BK107" s="219"/>
      <c r="BL107" s="219"/>
      <c r="BM107" s="219"/>
      <c r="BN107" s="219"/>
      <c r="BO107" s="219"/>
    </row>
  </sheetData>
  <sheetProtection algorithmName="SHA-512" hashValue="dJEaUam//qzADyNpwkb4/3DE9ywPhv5Q0sBrB1ff1UPyr5gwVAI6z5NZnTbkxjQNvmHojVFu0x4jha0+KzMTgQ==" saltValue="8ZfmGsl2WRYoNnvPoBjPHw==" spinCount="100000" sheet="1" objects="1" scenarios="1"/>
  <mergeCells count="141">
    <mergeCell ref="I21:J21"/>
    <mergeCell ref="K21:L21"/>
    <mergeCell ref="M21:M22"/>
    <mergeCell ref="N21:N22"/>
    <mergeCell ref="O21:O22"/>
    <mergeCell ref="A102:B103"/>
    <mergeCell ref="D102:K102"/>
    <mergeCell ref="D103:K103"/>
    <mergeCell ref="A104:B104"/>
    <mergeCell ref="D104:K104"/>
    <mergeCell ref="D86:K86"/>
    <mergeCell ref="A87:B88"/>
    <mergeCell ref="D87:K87"/>
    <mergeCell ref="D88:K88"/>
    <mergeCell ref="A77:B83"/>
    <mergeCell ref="D77:K77"/>
    <mergeCell ref="D78:K78"/>
    <mergeCell ref="D79:K79"/>
    <mergeCell ref="D80:K80"/>
    <mergeCell ref="D81:K81"/>
    <mergeCell ref="D82:K82"/>
    <mergeCell ref="D83:K83"/>
    <mergeCell ref="A71:B76"/>
    <mergeCell ref="D71:K71"/>
    <mergeCell ref="D20:H20"/>
    <mergeCell ref="I20:L20"/>
    <mergeCell ref="A98:B100"/>
    <mergeCell ref="D98:K98"/>
    <mergeCell ref="D99:K99"/>
    <mergeCell ref="D100:K100"/>
    <mergeCell ref="A101:B101"/>
    <mergeCell ref="D101:K101"/>
    <mergeCell ref="A94:B95"/>
    <mergeCell ref="D94:K94"/>
    <mergeCell ref="D95:K95"/>
    <mergeCell ref="A96:B97"/>
    <mergeCell ref="D96:K96"/>
    <mergeCell ref="D97:K97"/>
    <mergeCell ref="A89:B91"/>
    <mergeCell ref="D89:K89"/>
    <mergeCell ref="D90:K90"/>
    <mergeCell ref="D91:K91"/>
    <mergeCell ref="A92:B93"/>
    <mergeCell ref="D92:K92"/>
    <mergeCell ref="D93:K93"/>
    <mergeCell ref="A84:B86"/>
    <mergeCell ref="D84:K84"/>
    <mergeCell ref="D85:K85"/>
    <mergeCell ref="D72:K72"/>
    <mergeCell ref="D73:K73"/>
    <mergeCell ref="D74:K74"/>
    <mergeCell ref="D75:K75"/>
    <mergeCell ref="D76:K76"/>
    <mergeCell ref="A65:B70"/>
    <mergeCell ref="D65:K65"/>
    <mergeCell ref="D66:K66"/>
    <mergeCell ref="D67:K67"/>
    <mergeCell ref="D68:K68"/>
    <mergeCell ref="D69:K69"/>
    <mergeCell ref="D70:K70"/>
    <mergeCell ref="A64:B64"/>
    <mergeCell ref="D64:K64"/>
    <mergeCell ref="AI64:AJ64"/>
    <mergeCell ref="AK64:AL64"/>
    <mergeCell ref="AM64:AN64"/>
    <mergeCell ref="AO64:AP64"/>
    <mergeCell ref="D58:I58"/>
    <mergeCell ref="J58:L58"/>
    <mergeCell ref="N58:O58"/>
    <mergeCell ref="L62:M62"/>
    <mergeCell ref="N62:N63"/>
    <mergeCell ref="AW63:BC63"/>
    <mergeCell ref="D56:I56"/>
    <mergeCell ref="J56:L56"/>
    <mergeCell ref="N56:O56"/>
    <mergeCell ref="D57:I57"/>
    <mergeCell ref="J57:L57"/>
    <mergeCell ref="N57:O57"/>
    <mergeCell ref="D54:I54"/>
    <mergeCell ref="J54:L54"/>
    <mergeCell ref="N54:O54"/>
    <mergeCell ref="D55:I55"/>
    <mergeCell ref="J55:L55"/>
    <mergeCell ref="N55:O55"/>
    <mergeCell ref="D52:I52"/>
    <mergeCell ref="J52:L52"/>
    <mergeCell ref="N52:O52"/>
    <mergeCell ref="D53:I53"/>
    <mergeCell ref="J53:L53"/>
    <mergeCell ref="N53:O53"/>
    <mergeCell ref="D50:I50"/>
    <mergeCell ref="J50:L50"/>
    <mergeCell ref="N50:O50"/>
    <mergeCell ref="D51:I51"/>
    <mergeCell ref="J51:L51"/>
    <mergeCell ref="N51:O51"/>
    <mergeCell ref="D48:I48"/>
    <mergeCell ref="J48:L48"/>
    <mergeCell ref="N48:O48"/>
    <mergeCell ref="D49:I49"/>
    <mergeCell ref="J49:L49"/>
    <mergeCell ref="N49:O49"/>
    <mergeCell ref="C38:D38"/>
    <mergeCell ref="C39:D39"/>
    <mergeCell ref="C40:D40"/>
    <mergeCell ref="C41:D41"/>
    <mergeCell ref="C43:D43"/>
    <mergeCell ref="A46:C46"/>
    <mergeCell ref="C31:D31"/>
    <mergeCell ref="C32:D32"/>
    <mergeCell ref="C33:D33"/>
    <mergeCell ref="C34:D34"/>
    <mergeCell ref="C36:D36"/>
    <mergeCell ref="C37:D37"/>
    <mergeCell ref="A28:C28"/>
    <mergeCell ref="E29:F29"/>
    <mergeCell ref="G29:I29"/>
    <mergeCell ref="J29:L29"/>
    <mergeCell ref="A18:J18"/>
    <mergeCell ref="B9:D9"/>
    <mergeCell ref="G9:J9"/>
    <mergeCell ref="B10:D10"/>
    <mergeCell ref="B11:D11"/>
    <mergeCell ref="B12:D12"/>
    <mergeCell ref="B13:D13"/>
    <mergeCell ref="A2:N2"/>
    <mergeCell ref="A4:B4"/>
    <mergeCell ref="C4:E4"/>
    <mergeCell ref="G4:H4"/>
    <mergeCell ref="I4:J4"/>
    <mergeCell ref="A5:B5"/>
    <mergeCell ref="C5:E5"/>
    <mergeCell ref="N28:P28"/>
    <mergeCell ref="P21:Q21"/>
    <mergeCell ref="A23:C23"/>
    <mergeCell ref="M24:Q24"/>
    <mergeCell ref="M20:Q20"/>
    <mergeCell ref="D21:D22"/>
    <mergeCell ref="E21:E22"/>
    <mergeCell ref="F21:F22"/>
    <mergeCell ref="G21:H21"/>
  </mergeCells>
  <conditionalFormatting sqref="B49:B61">
    <cfRule type="colorScale" priority="1">
      <colorScale>
        <cfvo type="min"/>
        <cfvo type="max"/>
        <color rgb="FFF8696B"/>
        <color theme="5" tint="0.39997558519241921"/>
      </colorScale>
    </cfRule>
  </conditionalFormatting>
  <pageMargins left="0.7" right="0.7" top="0.75" bottom="0.75" header="0.3" footer="0.3"/>
  <pageSetup paperSize="9" orientation="portrait" r:id="rId1"/>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FEAC-A7F2-4937-84EE-7E689579E7D4}">
  <dimension ref="A1:AP6"/>
  <sheetViews>
    <sheetView workbookViewId="0">
      <selection activeCell="Q61" sqref="Q61"/>
    </sheetView>
  </sheetViews>
  <sheetFormatPr baseColWidth="10" defaultRowHeight="15"/>
  <cols>
    <col min="1" max="1" width="29.7109375" customWidth="1"/>
  </cols>
  <sheetData>
    <row r="1" spans="1:42" ht="26.45" customHeight="1">
      <c r="A1" s="745" t="s">
        <v>403</v>
      </c>
      <c r="B1" s="746"/>
      <c r="C1" s="746"/>
      <c r="D1" s="746"/>
      <c r="E1" s="746"/>
      <c r="F1" s="746"/>
      <c r="G1" s="747"/>
      <c r="H1" s="751" t="s">
        <v>404</v>
      </c>
      <c r="I1" s="752"/>
      <c r="J1" s="752"/>
      <c r="K1" s="752"/>
      <c r="L1" s="752"/>
      <c r="M1" s="744" t="s">
        <v>405</v>
      </c>
      <c r="N1" s="744"/>
      <c r="O1" s="744"/>
      <c r="P1" s="744"/>
      <c r="Q1" s="744"/>
      <c r="R1" s="744"/>
      <c r="S1" s="744"/>
      <c r="T1" s="744"/>
      <c r="U1" s="744"/>
      <c r="V1" s="744"/>
      <c r="W1" s="755" t="s">
        <v>553</v>
      </c>
      <c r="X1" s="755"/>
      <c r="Y1" s="755"/>
      <c r="Z1" s="755"/>
      <c r="AA1" s="755"/>
      <c r="AB1" s="755"/>
      <c r="AC1" s="755"/>
      <c r="AD1" s="755"/>
      <c r="AE1" s="742" t="s">
        <v>554</v>
      </c>
      <c r="AF1" s="742"/>
      <c r="AG1" s="742"/>
      <c r="AH1" s="742"/>
      <c r="AI1" s="742"/>
      <c r="AJ1" s="742"/>
      <c r="AK1" s="742"/>
      <c r="AL1" s="742"/>
      <c r="AM1" s="742"/>
      <c r="AN1" s="742"/>
      <c r="AO1" s="742"/>
      <c r="AP1" s="742"/>
    </row>
    <row r="2" spans="1:42" ht="32.450000000000003" customHeight="1">
      <c r="A2" s="748"/>
      <c r="B2" s="749"/>
      <c r="C2" s="749"/>
      <c r="D2" s="749"/>
      <c r="E2" s="749"/>
      <c r="F2" s="749"/>
      <c r="G2" s="750"/>
      <c r="H2" s="753"/>
      <c r="I2" s="754"/>
      <c r="J2" s="754"/>
      <c r="K2" s="754"/>
      <c r="L2" s="754"/>
      <c r="M2" s="744"/>
      <c r="N2" s="744"/>
      <c r="O2" s="744"/>
      <c r="P2" s="744"/>
      <c r="Q2" s="744"/>
      <c r="R2" s="744"/>
      <c r="S2" s="744"/>
      <c r="T2" s="744"/>
      <c r="U2" s="744"/>
      <c r="V2" s="744"/>
      <c r="W2" s="756"/>
      <c r="X2" s="756"/>
      <c r="Y2" s="756"/>
      <c r="Z2" s="756"/>
      <c r="AA2" s="756"/>
      <c r="AB2" s="756"/>
      <c r="AC2" s="756"/>
      <c r="AD2" s="756"/>
      <c r="AE2" s="743"/>
      <c r="AF2" s="743"/>
      <c r="AG2" s="743"/>
      <c r="AH2" s="743"/>
      <c r="AI2" s="743"/>
      <c r="AJ2" s="743"/>
      <c r="AK2" s="743"/>
      <c r="AL2" s="743"/>
      <c r="AM2" s="743"/>
      <c r="AN2" s="743"/>
      <c r="AO2" s="743"/>
      <c r="AP2" s="743"/>
    </row>
    <row r="3" spans="1:42" ht="45" customHeight="1">
      <c r="A3" s="111" t="s">
        <v>0</v>
      </c>
      <c r="B3" s="111" t="s">
        <v>1</v>
      </c>
      <c r="C3" s="111" t="s">
        <v>401</v>
      </c>
      <c r="D3" s="111" t="s">
        <v>4</v>
      </c>
      <c r="E3" s="111" t="s">
        <v>5</v>
      </c>
      <c r="F3" s="111" t="s">
        <v>402</v>
      </c>
      <c r="G3" s="111" t="s">
        <v>6</v>
      </c>
      <c r="H3" s="111" t="s">
        <v>155</v>
      </c>
      <c r="I3" s="111" t="s">
        <v>157</v>
      </c>
      <c r="J3" s="111" t="s">
        <v>158</v>
      </c>
      <c r="K3" s="111" t="s">
        <v>159</v>
      </c>
      <c r="L3" s="111" t="s">
        <v>160</v>
      </c>
      <c r="M3" s="111" t="s">
        <v>259</v>
      </c>
      <c r="N3" s="111" t="s">
        <v>262</v>
      </c>
      <c r="O3" s="111" t="s">
        <v>264</v>
      </c>
      <c r="P3" s="111" t="s">
        <v>17</v>
      </c>
      <c r="Q3" s="111" t="s">
        <v>122</v>
      </c>
      <c r="R3" s="111" t="s">
        <v>266</v>
      </c>
      <c r="S3" s="111" t="s">
        <v>267</v>
      </c>
      <c r="T3" s="111" t="s">
        <v>268</v>
      </c>
      <c r="U3" s="111" t="s">
        <v>121</v>
      </c>
      <c r="V3" s="111" t="s">
        <v>307</v>
      </c>
      <c r="W3" s="111" t="s">
        <v>406</v>
      </c>
      <c r="X3" s="111" t="s">
        <v>409</v>
      </c>
      <c r="Y3" s="111" t="s">
        <v>410</v>
      </c>
      <c r="Z3" s="111" t="s">
        <v>407</v>
      </c>
      <c r="AA3" s="111" t="s">
        <v>408</v>
      </c>
      <c r="AB3" s="111" t="s">
        <v>552</v>
      </c>
      <c r="AC3" s="111" t="s">
        <v>429</v>
      </c>
      <c r="AD3" s="111" t="s">
        <v>519</v>
      </c>
      <c r="AE3" s="111" t="s">
        <v>33</v>
      </c>
      <c r="AF3" s="111" t="s">
        <v>46</v>
      </c>
      <c r="AG3" s="111" t="s">
        <v>59</v>
      </c>
      <c r="AH3" s="111" t="s">
        <v>73</v>
      </c>
      <c r="AI3" s="111" t="s">
        <v>80</v>
      </c>
      <c r="AJ3" s="111" t="s">
        <v>85</v>
      </c>
      <c r="AK3" s="111" t="s">
        <v>92</v>
      </c>
      <c r="AL3" s="111" t="s">
        <v>96</v>
      </c>
      <c r="AM3" s="111" t="s">
        <v>101</v>
      </c>
      <c r="AN3" s="111" t="s">
        <v>106</v>
      </c>
      <c r="AO3" s="111" t="s">
        <v>113</v>
      </c>
      <c r="AP3" s="111" t="s">
        <v>116</v>
      </c>
    </row>
    <row r="4" spans="1:42" ht="15" customHeight="1">
      <c r="A4" t="e">
        <f>'SYNTHESE DES RESULTATS V2023'!C4</f>
        <v>#REF!</v>
      </c>
      <c r="B4" t="e">
        <f>'SYNTHESE DES RESULTATS V2023'!C5</f>
        <v>#REF!</v>
      </c>
      <c r="C4" t="e">
        <f>#REF!</f>
        <v>#REF!</v>
      </c>
      <c r="D4" t="e">
        <f>#REF!</f>
        <v>#REF!</v>
      </c>
      <c r="E4" t="e">
        <f>#REF!</f>
        <v>#REF!</v>
      </c>
      <c r="F4" t="e">
        <f>#REF!</f>
        <v>#REF!</v>
      </c>
      <c r="G4" s="112" t="e">
        <f>#REF!</f>
        <v>#REF!</v>
      </c>
      <c r="H4">
        <f ca="1">'SYNTHESE DES RESULTATS V2023'!E9</f>
        <v>0</v>
      </c>
      <c r="I4" t="e">
        <f ca="1">SUBSTITUTE('SYNTHESE DES RESULTATS V2023'!E10," ans","")*1</f>
        <v>#VALUE!</v>
      </c>
      <c r="J4" t="str">
        <f ca="1">'SYNTHESE DES RESULTATS V2023'!E11</f>
        <v>NC</v>
      </c>
      <c r="K4" t="str">
        <f ca="1">'SYNTHESE DES RESULTATS V2023'!E12</f>
        <v>NC</v>
      </c>
      <c r="L4" s="76">
        <f ca="1">'SYNTHESE DES RESULTATS V2023'!E13</f>
        <v>0</v>
      </c>
      <c r="M4" s="113" t="e">
        <f ca="1">'SYNTHESE DES RESULTATS V2023'!AG7</f>
        <v>#DIV/0!</v>
      </c>
      <c r="N4" s="113" t="e">
        <f ca="1">'SYNTHESE DES RESULTATS V2023'!AG8</f>
        <v>#DIV/0!</v>
      </c>
      <c r="O4" s="113" t="e">
        <f ca="1">'SYNTHESE DES RESULTATS V2023'!AG9</f>
        <v>#DIV/0!</v>
      </c>
      <c r="P4" s="113" t="e">
        <f ca="1">'SYNTHESE DES RESULTATS V2023'!AG10</f>
        <v>#DIV/0!</v>
      </c>
      <c r="Q4" s="113" t="e">
        <f ca="1">'SYNTHESE DES RESULTATS V2023'!AG11</f>
        <v>#DIV/0!</v>
      </c>
      <c r="R4" s="113" t="e">
        <f ca="1">'SYNTHESE DES RESULTATS V2023'!AG12</f>
        <v>#DIV/0!</v>
      </c>
      <c r="S4" s="113" t="e">
        <f ca="1">'SYNTHESE DES RESULTATS V2023'!AG13</f>
        <v>#DIV/0!</v>
      </c>
      <c r="T4" s="113" t="e">
        <f ca="1">'SYNTHESE DES RESULTATS V2023'!AG14</f>
        <v>#DIV/0!</v>
      </c>
      <c r="U4" s="113" t="e">
        <f ca="1">'SYNTHESE DES RESULTATS V2023'!AG15</f>
        <v>#DIV/0!</v>
      </c>
      <c r="V4" s="113" t="e">
        <f ca="1">'SYNTHESE DES RESULTATS V2023'!AG16</f>
        <v>#DIV/0!</v>
      </c>
      <c r="W4" t="e">
        <f ca="1">SUBSTITUTE('SYNTHESE DES RESULTATS V2023'!E21,"n = ","")*1</f>
        <v>#N/A</v>
      </c>
      <c r="X4" s="114" t="str">
        <f ca="1">'SYNTHESE DES RESULTATS V2023'!F22</f>
        <v>NC</v>
      </c>
      <c r="Y4" s="114" t="str">
        <f ca="1">'SYNTHESE DES RESULTATS V2023'!F23</f>
        <v>NC</v>
      </c>
      <c r="Z4" s="114" t="str">
        <f ca="1">'SYNTHESE DES RESULTATS V2023'!M22</f>
        <v>NC</v>
      </c>
      <c r="AA4" t="str">
        <f ca="1">'SYNTHESE DES RESULTATS V2023'!L21</f>
        <v>NC</v>
      </c>
      <c r="AB4" s="114">
        <f>'SYNTHESE DES RESULTATS V2023'!M21</f>
        <v>0</v>
      </c>
      <c r="AC4" t="e">
        <f ca="1">'SYNTHESE DES RESULTATS V2023'!E27</f>
        <v>#N/A</v>
      </c>
      <c r="AD4" s="114">
        <f>'SYNTHESE DES RESULTATS V2023'!M27</f>
        <v>0</v>
      </c>
      <c r="AE4" s="111">
        <f>SUM(BM11:BR11)</f>
        <v>0</v>
      </c>
      <c r="AF4" s="111">
        <f>SUM(BS11:BX11)</f>
        <v>0</v>
      </c>
      <c r="AG4" s="111">
        <f>SUM(BY11:CE11)</f>
        <v>0</v>
      </c>
      <c r="AH4" s="111">
        <f>SUM(CF11:CH11)</f>
        <v>0</v>
      </c>
      <c r="AI4" s="111">
        <f>SUM(CI11:CJ11)</f>
        <v>0</v>
      </c>
      <c r="AJ4" s="111">
        <f>SUM(CK11:CM11)</f>
        <v>0</v>
      </c>
      <c r="AK4" s="111">
        <f>SUM(CN11:CO11)</f>
        <v>0</v>
      </c>
      <c r="AL4" s="111">
        <f>SUM(CP11:CQ11)</f>
        <v>0</v>
      </c>
      <c r="AM4" s="111">
        <f>SUM(CR11:CS11)</f>
        <v>0</v>
      </c>
      <c r="AN4" s="111">
        <f>SUM(CT11:CV11)</f>
        <v>0</v>
      </c>
      <c r="AO4" s="111">
        <f>SUM(CW11)</f>
        <v>0</v>
      </c>
      <c r="AP4" s="111">
        <f>SUM(CX11:CY11)</f>
        <v>0</v>
      </c>
    </row>
    <row r="5" spans="1:42" ht="15" customHeight="1"/>
    <row r="6" spans="1:42" ht="15" customHeight="1"/>
  </sheetData>
  <mergeCells count="5">
    <mergeCell ref="AE1:AP2"/>
    <mergeCell ref="M1:V2"/>
    <mergeCell ref="A1:G2"/>
    <mergeCell ref="H1:L2"/>
    <mergeCell ref="W1:AD2"/>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669B9-2784-4032-A487-25C980F5F2FD}">
  <dimension ref="A1:JZ26"/>
  <sheetViews>
    <sheetView workbookViewId="0">
      <selection activeCell="K27" sqref="K27"/>
    </sheetView>
  </sheetViews>
  <sheetFormatPr baseColWidth="10" defaultColWidth="11.42578125" defaultRowHeight="15"/>
  <cols>
    <col min="5" max="5" width="14.28515625" customWidth="1"/>
    <col min="6" max="19" width="6.28515625" bestFit="1" customWidth="1"/>
  </cols>
  <sheetData>
    <row r="1" spans="1:286" ht="16.149999999999999" customHeight="1" thickBot="1">
      <c r="F1" s="758" t="s">
        <v>33</v>
      </c>
      <c r="G1" s="759"/>
      <c r="H1" s="759"/>
      <c r="I1" s="759"/>
      <c r="J1" s="759"/>
      <c r="K1" s="759"/>
      <c r="L1" s="759"/>
      <c r="M1" s="759"/>
      <c r="N1" s="759"/>
      <c r="O1" s="759"/>
      <c r="P1" s="759"/>
      <c r="Q1" s="759"/>
      <c r="R1" s="759"/>
    </row>
    <row r="2" spans="1:286" ht="62.65" customHeight="1">
      <c r="B2" s="757" t="s">
        <v>16</v>
      </c>
      <c r="C2" s="757" t="s">
        <v>19</v>
      </c>
      <c r="D2" s="757" t="s">
        <v>18</v>
      </c>
      <c r="E2" s="757" t="s">
        <v>20</v>
      </c>
      <c r="F2" s="64" t="s">
        <v>34</v>
      </c>
      <c r="G2" s="16" t="s">
        <v>34</v>
      </c>
      <c r="H2" s="16" t="s">
        <v>34</v>
      </c>
      <c r="I2" s="16" t="s">
        <v>34</v>
      </c>
      <c r="J2" s="16" t="s">
        <v>34</v>
      </c>
      <c r="K2" s="16" t="s">
        <v>34</v>
      </c>
      <c r="L2" s="16" t="s">
        <v>34</v>
      </c>
      <c r="M2" s="16" t="s">
        <v>36</v>
      </c>
      <c r="N2" s="16" t="s">
        <v>36</v>
      </c>
      <c r="O2" s="16" t="s">
        <v>36</v>
      </c>
      <c r="P2" s="16" t="s">
        <v>36</v>
      </c>
      <c r="Q2" s="16" t="s">
        <v>36</v>
      </c>
      <c r="R2" s="16" t="s">
        <v>36</v>
      </c>
      <c r="S2" s="16" t="s">
        <v>36</v>
      </c>
    </row>
    <row r="3" spans="1:286" ht="15.75">
      <c r="B3" s="757"/>
      <c r="C3" s="757"/>
      <c r="D3" s="757"/>
      <c r="E3" s="757"/>
      <c r="F3" s="65" t="s">
        <v>23</v>
      </c>
      <c r="G3" s="62" t="s">
        <v>24</v>
      </c>
      <c r="H3" s="62" t="s">
        <v>25</v>
      </c>
      <c r="I3" s="62" t="s">
        <v>26</v>
      </c>
      <c r="J3" s="59" t="s">
        <v>27</v>
      </c>
      <c r="K3" s="49" t="s">
        <v>28</v>
      </c>
      <c r="L3" s="20" t="s">
        <v>29</v>
      </c>
      <c r="M3" s="61" t="s">
        <v>23</v>
      </c>
      <c r="N3" s="62" t="s">
        <v>24</v>
      </c>
      <c r="O3" s="62" t="s">
        <v>25</v>
      </c>
      <c r="P3" s="62" t="s">
        <v>26</v>
      </c>
      <c r="Q3" s="59" t="s">
        <v>27</v>
      </c>
      <c r="R3" s="49" t="s">
        <v>28</v>
      </c>
      <c r="S3" s="20" t="s">
        <v>29</v>
      </c>
    </row>
    <row r="4" spans="1:286" ht="15.75">
      <c r="A4" s="58" t="s">
        <v>179</v>
      </c>
      <c r="B4" s="63"/>
      <c r="C4" s="63"/>
      <c r="D4" s="63"/>
      <c r="E4" s="63"/>
      <c r="F4" s="63"/>
      <c r="G4" s="63"/>
      <c r="H4" s="63"/>
      <c r="I4" s="63"/>
      <c r="J4" s="63"/>
      <c r="K4" s="63"/>
      <c r="L4" s="63"/>
      <c r="M4" s="63"/>
      <c r="N4" s="63"/>
      <c r="O4" s="63"/>
      <c r="P4" s="63"/>
      <c r="Q4" s="63"/>
      <c r="R4" s="63"/>
      <c r="S4" s="63"/>
    </row>
    <row r="5" spans="1:286" ht="15.75">
      <c r="A5" s="57" t="s">
        <v>180</v>
      </c>
      <c r="B5" s="63"/>
      <c r="C5" s="63"/>
      <c r="D5" s="63"/>
      <c r="E5" s="63"/>
      <c r="F5" s="63"/>
      <c r="G5" s="63"/>
      <c r="H5" s="63"/>
      <c r="I5" s="63"/>
      <c r="J5" s="63"/>
      <c r="K5" s="63"/>
      <c r="L5" s="63"/>
      <c r="M5" s="63"/>
      <c r="N5" s="63"/>
      <c r="O5" s="63"/>
      <c r="P5" s="63"/>
      <c r="Q5" s="63"/>
      <c r="R5" s="63"/>
      <c r="S5" s="63"/>
    </row>
    <row r="6" spans="1:286" ht="15.75">
      <c r="A6" s="57" t="s">
        <v>181</v>
      </c>
      <c r="B6" s="63"/>
      <c r="C6" s="63"/>
      <c r="D6" s="63"/>
      <c r="E6" s="63"/>
      <c r="F6" s="63"/>
      <c r="G6" s="63"/>
      <c r="H6" s="63"/>
      <c r="I6" s="63"/>
      <c r="J6" s="63"/>
      <c r="K6" s="63"/>
      <c r="L6" s="63"/>
      <c r="M6" s="63"/>
      <c r="N6" s="63"/>
      <c r="O6" s="63"/>
      <c r="P6" s="63"/>
      <c r="Q6" s="63"/>
      <c r="R6" s="63"/>
      <c r="S6" s="63"/>
    </row>
    <row r="7" spans="1:286" ht="15.75">
      <c r="A7" s="57" t="s">
        <v>182</v>
      </c>
      <c r="B7" s="63"/>
      <c r="C7" s="63"/>
      <c r="D7" s="63"/>
      <c r="E7" s="63"/>
      <c r="F7" s="63"/>
      <c r="G7" s="63"/>
      <c r="H7" s="63"/>
      <c r="I7" s="63"/>
      <c r="J7" s="63"/>
      <c r="K7" s="63"/>
      <c r="L7" s="63"/>
      <c r="M7" s="63"/>
      <c r="N7" s="63"/>
      <c r="O7" s="63"/>
      <c r="P7" s="63"/>
      <c r="Q7" s="63"/>
      <c r="R7" s="63"/>
      <c r="S7" s="63"/>
    </row>
    <row r="8" spans="1:286" ht="15.75">
      <c r="A8" s="57" t="s">
        <v>183</v>
      </c>
      <c r="B8" s="63"/>
      <c r="C8" s="63"/>
      <c r="D8" s="63"/>
      <c r="E8" s="63"/>
      <c r="F8" s="63"/>
      <c r="G8" s="63"/>
      <c r="H8" s="63"/>
      <c r="I8" s="63"/>
      <c r="J8" s="63"/>
      <c r="K8" s="63"/>
      <c r="L8" s="63"/>
      <c r="M8" s="63"/>
      <c r="N8" s="63"/>
      <c r="O8" s="63"/>
      <c r="P8" s="63"/>
      <c r="Q8" s="63"/>
      <c r="R8" s="63"/>
      <c r="S8" s="63"/>
    </row>
    <row r="12" spans="1:286">
      <c r="A12">
        <v>1</v>
      </c>
      <c r="B12">
        <v>2</v>
      </c>
      <c r="C12">
        <v>3</v>
      </c>
      <c r="D12">
        <v>4</v>
      </c>
      <c r="E12">
        <v>5</v>
      </c>
      <c r="F12">
        <v>6</v>
      </c>
      <c r="G12">
        <v>7</v>
      </c>
      <c r="H12">
        <v>8</v>
      </c>
      <c r="I12">
        <v>9</v>
      </c>
      <c r="J12">
        <v>10</v>
      </c>
      <c r="K12">
        <v>11</v>
      </c>
      <c r="L12">
        <v>12</v>
      </c>
      <c r="M12">
        <v>13</v>
      </c>
      <c r="N12">
        <v>14</v>
      </c>
      <c r="O12">
        <v>15</v>
      </c>
      <c r="P12">
        <v>16</v>
      </c>
      <c r="Q12">
        <v>17</v>
      </c>
      <c r="R12">
        <v>18</v>
      </c>
      <c r="S12">
        <v>19</v>
      </c>
      <c r="T12">
        <v>20</v>
      </c>
      <c r="U12">
        <v>21</v>
      </c>
      <c r="V12">
        <v>22</v>
      </c>
      <c r="W12">
        <v>23</v>
      </c>
      <c r="X12">
        <v>24</v>
      </c>
      <c r="Y12">
        <v>25</v>
      </c>
      <c r="Z12">
        <v>26</v>
      </c>
      <c r="AA12">
        <v>27</v>
      </c>
      <c r="AB12">
        <v>28</v>
      </c>
      <c r="AC12">
        <v>29</v>
      </c>
      <c r="AD12">
        <v>30</v>
      </c>
      <c r="AE12">
        <v>31</v>
      </c>
      <c r="AF12">
        <v>32</v>
      </c>
      <c r="AG12">
        <v>33</v>
      </c>
      <c r="AH12">
        <v>34</v>
      </c>
      <c r="AI12">
        <v>35</v>
      </c>
      <c r="AJ12">
        <v>36</v>
      </c>
      <c r="AK12">
        <v>37</v>
      </c>
      <c r="AL12">
        <v>38</v>
      </c>
      <c r="AM12">
        <v>39</v>
      </c>
      <c r="AN12">
        <v>40</v>
      </c>
      <c r="AO12">
        <v>41</v>
      </c>
      <c r="AP12">
        <v>42</v>
      </c>
      <c r="AQ12">
        <v>43</v>
      </c>
      <c r="AR12">
        <v>44</v>
      </c>
      <c r="AS12">
        <v>45</v>
      </c>
      <c r="AT12">
        <v>46</v>
      </c>
      <c r="AU12">
        <v>47</v>
      </c>
      <c r="AV12">
        <v>48</v>
      </c>
      <c r="AW12">
        <v>49</v>
      </c>
      <c r="AX12">
        <v>50</v>
      </c>
      <c r="AY12">
        <v>51</v>
      </c>
      <c r="AZ12">
        <v>52</v>
      </c>
      <c r="BA12">
        <v>53</v>
      </c>
      <c r="BB12">
        <v>54</v>
      </c>
      <c r="BC12">
        <v>55</v>
      </c>
      <c r="BD12">
        <v>56</v>
      </c>
      <c r="BE12">
        <v>57</v>
      </c>
      <c r="BF12">
        <v>58</v>
      </c>
      <c r="BG12">
        <v>59</v>
      </c>
      <c r="BH12">
        <v>60</v>
      </c>
      <c r="BI12">
        <v>61</v>
      </c>
      <c r="BJ12">
        <v>62</v>
      </c>
      <c r="BK12">
        <v>63</v>
      </c>
      <c r="BL12">
        <v>64</v>
      </c>
      <c r="BM12">
        <v>65</v>
      </c>
      <c r="BN12">
        <v>66</v>
      </c>
      <c r="BO12">
        <v>67</v>
      </c>
      <c r="BP12">
        <v>68</v>
      </c>
      <c r="BQ12">
        <v>69</v>
      </c>
      <c r="BR12">
        <v>70</v>
      </c>
      <c r="BS12">
        <v>71</v>
      </c>
      <c r="BT12">
        <v>72</v>
      </c>
      <c r="BU12">
        <v>73</v>
      </c>
      <c r="BV12">
        <v>74</v>
      </c>
      <c r="BW12">
        <v>75</v>
      </c>
      <c r="BX12">
        <v>76</v>
      </c>
      <c r="BY12">
        <v>77</v>
      </c>
      <c r="BZ12">
        <v>78</v>
      </c>
      <c r="CA12">
        <v>79</v>
      </c>
      <c r="CB12">
        <v>80</v>
      </c>
      <c r="CC12">
        <v>81</v>
      </c>
      <c r="CD12">
        <v>82</v>
      </c>
      <c r="CE12">
        <v>83</v>
      </c>
      <c r="CF12">
        <v>84</v>
      </c>
      <c r="CG12">
        <v>85</v>
      </c>
      <c r="CH12">
        <v>86</v>
      </c>
      <c r="CI12">
        <v>87</v>
      </c>
      <c r="CJ12">
        <v>88</v>
      </c>
      <c r="CK12">
        <v>89</v>
      </c>
      <c r="CL12">
        <v>90</v>
      </c>
      <c r="CM12">
        <v>91</v>
      </c>
      <c r="CN12">
        <v>92</v>
      </c>
      <c r="CO12">
        <v>93</v>
      </c>
      <c r="CP12">
        <v>94</v>
      </c>
      <c r="CQ12">
        <v>95</v>
      </c>
      <c r="CR12">
        <v>96</v>
      </c>
      <c r="CS12">
        <v>97</v>
      </c>
      <c r="CT12">
        <v>98</v>
      </c>
      <c r="CU12">
        <v>99</v>
      </c>
      <c r="CV12">
        <v>100</v>
      </c>
      <c r="CW12">
        <v>101</v>
      </c>
      <c r="CX12">
        <v>102</v>
      </c>
      <c r="CY12">
        <v>103</v>
      </c>
      <c r="CZ12">
        <v>104</v>
      </c>
      <c r="DA12">
        <v>105</v>
      </c>
      <c r="DB12">
        <v>106</v>
      </c>
      <c r="DC12">
        <v>107</v>
      </c>
      <c r="DD12">
        <v>108</v>
      </c>
      <c r="DE12">
        <v>109</v>
      </c>
      <c r="DF12">
        <v>110</v>
      </c>
      <c r="DG12">
        <v>111</v>
      </c>
      <c r="DH12">
        <v>112</v>
      </c>
      <c r="DI12">
        <v>113</v>
      </c>
      <c r="DJ12">
        <v>114</v>
      </c>
      <c r="DK12">
        <v>115</v>
      </c>
      <c r="DL12">
        <v>116</v>
      </c>
      <c r="DM12">
        <v>117</v>
      </c>
      <c r="DN12">
        <v>118</v>
      </c>
      <c r="DO12">
        <v>119</v>
      </c>
      <c r="DP12">
        <v>120</v>
      </c>
      <c r="DQ12">
        <v>121</v>
      </c>
      <c r="DR12">
        <v>122</v>
      </c>
      <c r="DS12">
        <v>123</v>
      </c>
      <c r="DT12">
        <v>124</v>
      </c>
      <c r="DU12">
        <v>125</v>
      </c>
      <c r="DV12">
        <v>126</v>
      </c>
      <c r="DW12">
        <v>127</v>
      </c>
      <c r="DX12">
        <v>128</v>
      </c>
      <c r="DY12">
        <v>129</v>
      </c>
      <c r="DZ12">
        <v>130</v>
      </c>
      <c r="EA12">
        <v>131</v>
      </c>
      <c r="EB12">
        <v>132</v>
      </c>
      <c r="EC12">
        <v>133</v>
      </c>
      <c r="ED12">
        <v>134</v>
      </c>
      <c r="EE12">
        <v>135</v>
      </c>
      <c r="EF12">
        <v>136</v>
      </c>
      <c r="EG12">
        <v>137</v>
      </c>
      <c r="EH12">
        <v>138</v>
      </c>
      <c r="EI12">
        <v>139</v>
      </c>
      <c r="EJ12">
        <v>140</v>
      </c>
      <c r="EK12">
        <v>141</v>
      </c>
      <c r="EL12">
        <v>142</v>
      </c>
      <c r="EM12">
        <v>143</v>
      </c>
      <c r="EN12">
        <v>144</v>
      </c>
      <c r="EO12">
        <v>145</v>
      </c>
      <c r="EP12">
        <v>146</v>
      </c>
      <c r="EQ12">
        <v>147</v>
      </c>
      <c r="ER12">
        <v>148</v>
      </c>
      <c r="ES12">
        <v>149</v>
      </c>
      <c r="ET12">
        <v>150</v>
      </c>
      <c r="EU12">
        <v>151</v>
      </c>
      <c r="EV12">
        <v>152</v>
      </c>
      <c r="EW12">
        <v>153</v>
      </c>
      <c r="EX12">
        <v>154</v>
      </c>
      <c r="EY12">
        <v>155</v>
      </c>
      <c r="EZ12">
        <v>156</v>
      </c>
      <c r="FA12">
        <v>157</v>
      </c>
      <c r="FB12">
        <v>158</v>
      </c>
      <c r="FC12">
        <v>159</v>
      </c>
      <c r="FD12">
        <v>160</v>
      </c>
      <c r="FE12">
        <v>161</v>
      </c>
      <c r="FF12">
        <v>162</v>
      </c>
      <c r="FG12">
        <v>163</v>
      </c>
      <c r="FH12">
        <v>164</v>
      </c>
      <c r="FI12">
        <v>165</v>
      </c>
      <c r="FJ12">
        <v>166</v>
      </c>
      <c r="FK12">
        <v>167</v>
      </c>
      <c r="FL12">
        <v>168</v>
      </c>
      <c r="FM12">
        <v>169</v>
      </c>
      <c r="FN12">
        <v>170</v>
      </c>
      <c r="FO12">
        <v>171</v>
      </c>
      <c r="FP12">
        <v>172</v>
      </c>
      <c r="FQ12">
        <v>173</v>
      </c>
      <c r="FR12">
        <v>174</v>
      </c>
      <c r="FS12">
        <v>175</v>
      </c>
      <c r="FT12">
        <v>176</v>
      </c>
      <c r="FU12">
        <v>177</v>
      </c>
      <c r="FV12">
        <v>178</v>
      </c>
      <c r="FW12">
        <v>179</v>
      </c>
      <c r="FX12">
        <v>180</v>
      </c>
      <c r="FY12">
        <v>181</v>
      </c>
      <c r="FZ12">
        <v>182</v>
      </c>
      <c r="GA12">
        <v>183</v>
      </c>
      <c r="GB12">
        <v>184</v>
      </c>
      <c r="GC12">
        <v>185</v>
      </c>
      <c r="GD12">
        <v>186</v>
      </c>
      <c r="GE12">
        <v>187</v>
      </c>
      <c r="GF12">
        <v>188</v>
      </c>
      <c r="GG12">
        <v>189</v>
      </c>
      <c r="GH12">
        <v>190</v>
      </c>
      <c r="GI12">
        <v>191</v>
      </c>
      <c r="GJ12">
        <v>192</v>
      </c>
      <c r="GK12">
        <v>193</v>
      </c>
      <c r="GL12">
        <v>194</v>
      </c>
      <c r="GM12">
        <v>195</v>
      </c>
      <c r="GN12">
        <v>196</v>
      </c>
      <c r="GO12">
        <v>197</v>
      </c>
      <c r="GP12">
        <v>198</v>
      </c>
      <c r="GQ12">
        <v>199</v>
      </c>
      <c r="GR12">
        <v>200</v>
      </c>
      <c r="GS12">
        <v>201</v>
      </c>
      <c r="GT12">
        <v>202</v>
      </c>
      <c r="GU12">
        <v>203</v>
      </c>
      <c r="GV12">
        <v>204</v>
      </c>
      <c r="GW12">
        <v>205</v>
      </c>
      <c r="GX12">
        <v>206</v>
      </c>
      <c r="GY12">
        <v>207</v>
      </c>
      <c r="GZ12">
        <v>208</v>
      </c>
      <c r="HA12">
        <v>209</v>
      </c>
      <c r="HB12">
        <v>210</v>
      </c>
      <c r="HC12">
        <v>211</v>
      </c>
      <c r="HD12">
        <v>212</v>
      </c>
      <c r="HE12">
        <v>213</v>
      </c>
      <c r="HF12">
        <v>214</v>
      </c>
      <c r="HG12">
        <v>215</v>
      </c>
      <c r="HH12">
        <v>216</v>
      </c>
      <c r="HI12">
        <v>217</v>
      </c>
      <c r="HJ12">
        <v>218</v>
      </c>
      <c r="HK12">
        <v>219</v>
      </c>
      <c r="HL12">
        <v>220</v>
      </c>
      <c r="HM12">
        <v>221</v>
      </c>
      <c r="HN12">
        <v>222</v>
      </c>
      <c r="HO12">
        <v>223</v>
      </c>
      <c r="HP12">
        <v>224</v>
      </c>
      <c r="HQ12">
        <v>225</v>
      </c>
      <c r="HR12">
        <v>226</v>
      </c>
      <c r="HS12">
        <v>227</v>
      </c>
      <c r="HT12">
        <v>228</v>
      </c>
      <c r="HU12">
        <v>229</v>
      </c>
      <c r="HV12">
        <v>230</v>
      </c>
      <c r="HW12">
        <v>231</v>
      </c>
      <c r="HX12">
        <v>232</v>
      </c>
      <c r="HY12">
        <v>233</v>
      </c>
      <c r="HZ12">
        <v>234</v>
      </c>
      <c r="IA12">
        <v>235</v>
      </c>
      <c r="IB12">
        <v>236</v>
      </c>
      <c r="IC12">
        <v>237</v>
      </c>
      <c r="ID12">
        <v>238</v>
      </c>
      <c r="IE12">
        <v>239</v>
      </c>
      <c r="IF12">
        <v>240</v>
      </c>
      <c r="IG12">
        <v>241</v>
      </c>
      <c r="IH12">
        <v>242</v>
      </c>
      <c r="II12">
        <v>243</v>
      </c>
      <c r="IJ12">
        <v>244</v>
      </c>
      <c r="IK12">
        <v>245</v>
      </c>
      <c r="IL12">
        <v>246</v>
      </c>
      <c r="IM12">
        <v>247</v>
      </c>
      <c r="IN12">
        <v>248</v>
      </c>
      <c r="IO12">
        <v>249</v>
      </c>
      <c r="IP12">
        <v>250</v>
      </c>
      <c r="IQ12">
        <v>251</v>
      </c>
      <c r="IR12">
        <v>252</v>
      </c>
      <c r="IS12">
        <v>253</v>
      </c>
      <c r="IT12">
        <v>254</v>
      </c>
      <c r="IU12">
        <v>255</v>
      </c>
      <c r="IV12">
        <v>256</v>
      </c>
      <c r="IW12">
        <v>257</v>
      </c>
      <c r="IX12">
        <v>258</v>
      </c>
      <c r="IY12">
        <v>259</v>
      </c>
      <c r="IZ12">
        <v>260</v>
      </c>
      <c r="JA12">
        <v>261</v>
      </c>
      <c r="JB12">
        <v>262</v>
      </c>
      <c r="JC12">
        <v>263</v>
      </c>
      <c r="JD12">
        <v>264</v>
      </c>
      <c r="JE12">
        <v>265</v>
      </c>
      <c r="JF12">
        <v>266</v>
      </c>
      <c r="JG12">
        <v>267</v>
      </c>
      <c r="JH12">
        <v>268</v>
      </c>
      <c r="JI12">
        <v>269</v>
      </c>
      <c r="JJ12">
        <v>270</v>
      </c>
      <c r="JK12">
        <v>271</v>
      </c>
      <c r="JL12">
        <v>272</v>
      </c>
      <c r="JM12">
        <v>273</v>
      </c>
      <c r="JN12">
        <v>274</v>
      </c>
      <c r="JO12">
        <v>275</v>
      </c>
      <c r="JP12">
        <v>276</v>
      </c>
      <c r="JQ12">
        <v>277</v>
      </c>
      <c r="JR12">
        <v>278</v>
      </c>
      <c r="JS12">
        <v>279</v>
      </c>
      <c r="JT12">
        <v>280</v>
      </c>
      <c r="JU12">
        <v>281</v>
      </c>
      <c r="JV12">
        <v>282</v>
      </c>
      <c r="JW12">
        <v>283</v>
      </c>
      <c r="JX12">
        <v>284</v>
      </c>
      <c r="JY12">
        <v>285</v>
      </c>
      <c r="JZ12">
        <v>286</v>
      </c>
    </row>
    <row r="26" spans="10:11">
      <c r="J26">
        <f>39*7</f>
        <v>273</v>
      </c>
      <c r="K26">
        <f>39*5</f>
        <v>195</v>
      </c>
    </row>
  </sheetData>
  <mergeCells count="5">
    <mergeCell ref="E2:E3"/>
    <mergeCell ref="D2:D3"/>
    <mergeCell ref="C2:C3"/>
    <mergeCell ref="B2:B3"/>
    <mergeCell ref="F1:R1"/>
  </mergeCells>
  <phoneticPr fontId="2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0AA96-880D-48FD-A14F-BD576858F8A2}">
  <sheetPr>
    <tabColor rgb="FFFFFF00"/>
  </sheetPr>
  <dimension ref="A1:BO100"/>
  <sheetViews>
    <sheetView zoomScale="85" zoomScaleNormal="85" workbookViewId="0">
      <selection activeCell="C4" sqref="C4:E4"/>
    </sheetView>
  </sheetViews>
  <sheetFormatPr baseColWidth="10" defaultColWidth="11.42578125" defaultRowHeight="15"/>
  <cols>
    <col min="2" max="2" width="11.85546875" customWidth="1"/>
    <col min="4" max="4" width="28.140625" customWidth="1"/>
    <col min="6" max="6" width="12.7109375" customWidth="1"/>
    <col min="9" max="9" width="11.7109375" customWidth="1"/>
    <col min="10" max="10" width="11.5703125" customWidth="1"/>
    <col min="11" max="11" width="13" customWidth="1"/>
    <col min="12" max="12" width="13.28515625" customWidth="1"/>
    <col min="13" max="13" width="14.7109375" customWidth="1"/>
    <col min="14" max="14" width="16.28515625" customWidth="1"/>
    <col min="15" max="15" width="14.28515625" customWidth="1"/>
    <col min="17" max="29" width="11.42578125" customWidth="1"/>
    <col min="30" max="30" width="25.7109375" customWidth="1"/>
    <col min="31" max="31" width="8.140625" customWidth="1"/>
    <col min="32" max="32" width="10.7109375" customWidth="1"/>
    <col min="33" max="33" width="7.42578125" customWidth="1"/>
    <col min="34" max="34" width="8.28515625" customWidth="1"/>
    <col min="35" max="35" width="17.42578125" customWidth="1"/>
    <col min="36" max="36" width="12.140625" customWidth="1"/>
    <col min="37" max="37" width="14" customWidth="1"/>
    <col min="38" max="38" width="13.5703125" customWidth="1"/>
    <col min="39" max="39" width="16.5703125" customWidth="1"/>
    <col min="40" max="40" width="10.42578125" customWidth="1"/>
    <col min="44" max="44" width="18.7109375" customWidth="1"/>
    <col min="49" max="49" width="22.28515625" customWidth="1"/>
    <col min="50" max="50" width="23.28515625" customWidth="1"/>
    <col min="54" max="54" width="18" customWidth="1"/>
  </cols>
  <sheetData>
    <row r="1" spans="1:61" ht="89.45" customHeight="1">
      <c r="N1" s="79"/>
      <c r="O1" s="79"/>
      <c r="P1" s="79"/>
      <c r="Q1" s="79"/>
      <c r="R1" s="79"/>
      <c r="S1" s="416"/>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c r="BI1" s="208"/>
    </row>
    <row r="2" spans="1:61" ht="64.900000000000006" customHeight="1">
      <c r="A2" s="516" t="s">
        <v>702</v>
      </c>
      <c r="B2" s="517"/>
      <c r="C2" s="517"/>
      <c r="D2" s="517"/>
      <c r="E2" s="517"/>
      <c r="F2" s="517"/>
      <c r="G2" s="517"/>
      <c r="H2" s="517"/>
      <c r="I2" s="517"/>
      <c r="J2" s="517"/>
      <c r="K2" s="517"/>
      <c r="L2" s="517"/>
      <c r="M2" s="517"/>
      <c r="N2" s="517"/>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c r="BI2" s="208"/>
    </row>
    <row r="3" spans="1:61" ht="16.5" thickBot="1">
      <c r="A3" s="225" t="s">
        <v>698</v>
      </c>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c r="BI3" s="208"/>
    </row>
    <row r="4" spans="1:61" ht="16.5" thickBot="1">
      <c r="A4" s="477" t="s">
        <v>0</v>
      </c>
      <c r="B4" s="478"/>
      <c r="C4" s="518" t="str">
        <f>IF(PRESENTATION!D4="","",PRESENTATION!D4)</f>
        <v/>
      </c>
      <c r="D4" s="519"/>
      <c r="E4" s="520"/>
      <c r="G4" s="477" t="s">
        <v>6</v>
      </c>
      <c r="H4" s="478"/>
      <c r="I4" s="521" t="str">
        <f>IF(PRESENTATION!D12="","",PRESENTATION!D12)</f>
        <v/>
      </c>
      <c r="J4" s="522"/>
      <c r="S4" s="208"/>
      <c r="T4" s="208"/>
      <c r="U4" s="208"/>
      <c r="V4" s="208"/>
      <c r="W4" s="208"/>
      <c r="X4" s="208"/>
      <c r="Y4" s="208"/>
      <c r="Z4" s="208"/>
      <c r="AA4" s="208"/>
      <c r="AB4" s="208"/>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c r="BI4" s="208"/>
    </row>
    <row r="5" spans="1:61" ht="16.5" thickBot="1">
      <c r="A5" s="477" t="s">
        <v>1</v>
      </c>
      <c r="B5" s="478"/>
      <c r="C5" s="518" t="str">
        <f>PRESENTATION!D5</f>
        <v>NC</v>
      </c>
      <c r="D5" s="519"/>
      <c r="E5" s="520"/>
      <c r="S5" s="208"/>
      <c r="T5" s="208"/>
      <c r="U5" s="208"/>
      <c r="V5" s="208"/>
      <c r="W5" s="208"/>
      <c r="X5" s="208"/>
      <c r="Y5" s="208"/>
      <c r="Z5" s="208"/>
      <c r="AA5" s="208"/>
      <c r="AB5" s="208"/>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c r="BI5" s="208"/>
    </row>
    <row r="6" spans="1:61" ht="28.15" customHeight="1">
      <c r="S6" s="208"/>
      <c r="T6" s="208"/>
      <c r="U6" s="208"/>
      <c r="V6" s="208"/>
      <c r="W6" s="208"/>
      <c r="X6" s="208"/>
      <c r="Y6" s="208"/>
      <c r="Z6" s="208"/>
      <c r="AA6" s="208"/>
      <c r="AB6" s="208"/>
      <c r="AC6" s="208"/>
      <c r="AD6" s="208"/>
      <c r="AE6" s="208"/>
      <c r="AF6" s="208" t="s">
        <v>270</v>
      </c>
      <c r="AG6" s="208" t="s">
        <v>162</v>
      </c>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c r="BI6" s="208"/>
    </row>
    <row r="7" spans="1:61" ht="28.5">
      <c r="A7" s="146" t="s">
        <v>154</v>
      </c>
      <c r="B7" s="146"/>
      <c r="C7" s="146"/>
      <c r="D7" s="146"/>
      <c r="E7" s="146"/>
      <c r="F7" s="146"/>
      <c r="G7" s="146"/>
      <c r="H7" s="146"/>
      <c r="I7" s="146"/>
      <c r="J7" s="146"/>
      <c r="Q7" s="139"/>
      <c r="R7" s="139"/>
      <c r="S7" s="208"/>
      <c r="T7" s="208"/>
      <c r="U7" s="208"/>
      <c r="V7" s="208"/>
      <c r="W7" s="208"/>
      <c r="X7" s="208"/>
      <c r="Y7" s="208"/>
      <c r="Z7" s="208"/>
      <c r="AA7" s="208"/>
      <c r="AB7" s="208"/>
      <c r="AC7" s="208"/>
      <c r="AD7" s="208"/>
      <c r="AE7" s="210" t="s">
        <v>259</v>
      </c>
      <c r="AF7" s="208">
        <f ca="1">COUNTIF('SYNTHESE DES DOSSIERS'!E3:AH3,"Chirurgie")</f>
        <v>0</v>
      </c>
      <c r="AG7" s="208" t="e">
        <f t="shared" ref="AG7:AG17" ca="1" si="0">AF7/$AF$17</f>
        <v>#DIV/0!</v>
      </c>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c r="BI7" s="208"/>
    </row>
    <row r="8" spans="1:61" ht="23.45" customHeight="1" thickBot="1">
      <c r="Q8" s="139"/>
      <c r="R8" s="139"/>
      <c r="S8" s="208"/>
      <c r="T8" s="208"/>
      <c r="U8" s="208"/>
      <c r="V8" s="208"/>
      <c r="W8" s="208"/>
      <c r="X8" s="208"/>
      <c r="Y8" s="208"/>
      <c r="Z8" s="208"/>
      <c r="AA8" s="208"/>
      <c r="AB8" s="208"/>
      <c r="AC8" s="208"/>
      <c r="AD8" s="208"/>
      <c r="AE8" s="210" t="s">
        <v>534</v>
      </c>
      <c r="AF8" s="208">
        <f ca="1">COUNTIF('SYNTHESE DES DOSSIERS'!E3:AH3,"Court séjour Médecine adulte (hors service de gériatrie)")</f>
        <v>0</v>
      </c>
      <c r="AG8" s="208" t="e">
        <f t="shared" ca="1" si="0"/>
        <v>#DIV/0!</v>
      </c>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row>
    <row r="9" spans="1:61" ht="26.45" customHeight="1" thickBot="1">
      <c r="B9" s="510" t="s">
        <v>155</v>
      </c>
      <c r="C9" s="511"/>
      <c r="D9" s="512"/>
      <c r="E9" s="25">
        <f ca="1">'SYNTHESE DES RESULTATS_MPI+OMI'!E9</f>
        <v>0</v>
      </c>
      <c r="G9" s="513" t="s">
        <v>566</v>
      </c>
      <c r="H9" s="514"/>
      <c r="I9" s="514"/>
      <c r="J9" s="515"/>
      <c r="Q9" s="139"/>
      <c r="R9" s="139"/>
      <c r="S9" s="208"/>
      <c r="T9" s="208"/>
      <c r="U9" s="208"/>
      <c r="V9" s="208"/>
      <c r="W9" s="208"/>
      <c r="X9" s="208"/>
      <c r="Y9" s="208"/>
      <c r="Z9" s="208"/>
      <c r="AA9" s="208"/>
      <c r="AB9" s="208"/>
      <c r="AC9" s="208"/>
      <c r="AD9" s="208"/>
      <c r="AE9" s="210" t="s">
        <v>533</v>
      </c>
      <c r="AF9" s="208">
        <f ca="1">COUNTIF('SYNTHESE DES DOSSIERS'!E3:AH3,"Court séjour Médecine gériatrique")</f>
        <v>0</v>
      </c>
      <c r="AG9" s="208" t="e">
        <f t="shared" ca="1" si="0"/>
        <v>#DIV/0!</v>
      </c>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row>
    <row r="10" spans="1:61" ht="21" customHeight="1" thickBot="1">
      <c r="B10" s="510" t="s">
        <v>157</v>
      </c>
      <c r="C10" s="511"/>
      <c r="D10" s="512"/>
      <c r="E10" s="162" t="str">
        <f ca="1">'SYNTHESE DES RESULTATS_MPI+OMI'!E10</f>
        <v>NC</v>
      </c>
      <c r="G10" s="138"/>
      <c r="Q10" s="139"/>
      <c r="R10" s="139"/>
      <c r="S10" s="208"/>
      <c r="T10" s="208"/>
      <c r="U10" s="208"/>
      <c r="V10" s="208"/>
      <c r="W10" s="208"/>
      <c r="X10" s="208"/>
      <c r="Y10" s="208"/>
      <c r="Z10" s="208"/>
      <c r="AA10" s="208"/>
      <c r="AB10" s="208"/>
      <c r="AC10" s="208"/>
      <c r="AD10" s="208"/>
      <c r="AE10" s="210" t="s">
        <v>17</v>
      </c>
      <c r="AF10" s="208">
        <f ca="1">COUNTIF('SYNTHESE DES DOSSIERS'!E3:AH3,"Dialyse")</f>
        <v>0</v>
      </c>
      <c r="AG10" s="208" t="e">
        <f t="shared" ca="1" si="0"/>
        <v>#DIV/0!</v>
      </c>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row>
    <row r="11" spans="1:61" ht="24.6" customHeight="1" thickBot="1">
      <c r="B11" s="510" t="s">
        <v>158</v>
      </c>
      <c r="C11" s="511"/>
      <c r="D11" s="512"/>
      <c r="E11" s="25" t="str">
        <f ca="1">'SYNTHESE DES RESULTATS_MPI+OMI'!E11</f>
        <v>NC</v>
      </c>
      <c r="G11" s="138"/>
      <c r="Q11" s="139"/>
      <c r="R11" s="139"/>
      <c r="S11" s="208"/>
      <c r="T11" s="208"/>
      <c r="U11" s="208"/>
      <c r="V11" s="208"/>
      <c r="W11" s="208"/>
      <c r="X11" s="208"/>
      <c r="Y11" s="208"/>
      <c r="Z11" s="208"/>
      <c r="AA11" s="208"/>
      <c r="AB11" s="208"/>
      <c r="AC11" s="208"/>
      <c r="AD11" s="208"/>
      <c r="AE11" s="210" t="s">
        <v>122</v>
      </c>
      <c r="AF11" s="208">
        <f ca="1">COUNTIF('SYNTHESE DES DOSSIERS'!E3:AH3,"HAD")</f>
        <v>0</v>
      </c>
      <c r="AG11" s="208" t="e">
        <f t="shared" ca="1" si="0"/>
        <v>#DIV/0!</v>
      </c>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c r="BI11" s="208"/>
    </row>
    <row r="12" spans="1:61" ht="36" customHeight="1" thickBot="1">
      <c r="B12" s="510" t="s">
        <v>541</v>
      </c>
      <c r="C12" s="511"/>
      <c r="D12" s="512"/>
      <c r="E12" s="163" t="str">
        <f ca="1">'SYNTHESE DES RESULTATS_MPI+OMI'!E12</f>
        <v>NC</v>
      </c>
      <c r="Q12" s="139"/>
      <c r="R12" s="139"/>
      <c r="S12" s="208"/>
      <c r="T12" s="208"/>
      <c r="U12" s="208"/>
      <c r="V12" s="208"/>
      <c r="W12" s="208"/>
      <c r="X12" s="208"/>
      <c r="Y12" s="208"/>
      <c r="Z12" s="208"/>
      <c r="AA12" s="208"/>
      <c r="AB12" s="208"/>
      <c r="AC12" s="208"/>
      <c r="AD12" s="208"/>
      <c r="AE12" s="210" t="s">
        <v>266</v>
      </c>
      <c r="AF12" s="208">
        <f ca="1">COUNTIF('SYNTHESE DES DOSSIERS'!E3:AH3,"Long séjour")</f>
        <v>0</v>
      </c>
      <c r="AG12" s="208" t="e">
        <f t="shared" ca="1" si="0"/>
        <v>#DIV/0!</v>
      </c>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c r="BI12" s="208"/>
    </row>
    <row r="13" spans="1:61" ht="29.25" thickBot="1">
      <c r="B13" s="510" t="s">
        <v>160</v>
      </c>
      <c r="C13" s="511"/>
      <c r="D13" s="512"/>
      <c r="E13" s="77">
        <f ca="1">'SYNTHESE DES RESULTATS_MPI+OMI'!E13</f>
        <v>0</v>
      </c>
      <c r="Q13" s="139"/>
      <c r="R13" s="139"/>
      <c r="S13" s="208"/>
      <c r="T13" s="208"/>
      <c r="U13" s="208"/>
      <c r="V13" s="208"/>
      <c r="W13" s="208"/>
      <c r="X13" s="208"/>
      <c r="Y13" s="208"/>
      <c r="Z13" s="208"/>
      <c r="AA13" s="208"/>
      <c r="AB13" s="208"/>
      <c r="AC13" s="208"/>
      <c r="AD13" s="208"/>
      <c r="AE13" s="210" t="s">
        <v>267</v>
      </c>
      <c r="AF13" s="208">
        <f ca="1">COUNTIF('SYNTHESE DES DOSSIERS'!E3:AH3,"Psychiatrie")</f>
        <v>0</v>
      </c>
      <c r="AG13" s="208" t="e">
        <f t="shared" ca="1" si="0"/>
        <v>#DIV/0!</v>
      </c>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row>
    <row r="14" spans="1:61" ht="28.5">
      <c r="Q14" s="139"/>
      <c r="R14" s="139"/>
      <c r="S14" s="208"/>
      <c r="T14" s="208"/>
      <c r="U14" s="208"/>
      <c r="V14" s="208"/>
      <c r="W14" s="208"/>
      <c r="X14" s="208"/>
      <c r="Y14" s="208"/>
      <c r="Z14" s="208"/>
      <c r="AA14" s="208"/>
      <c r="AB14" s="208"/>
      <c r="AC14" s="208"/>
      <c r="AD14" s="208"/>
      <c r="AE14" s="210" t="s">
        <v>268</v>
      </c>
      <c r="AF14" s="208">
        <f ca="1">COUNTIF('SYNTHESE DES DOSSIERS'!E3:AH3,"Urgences")</f>
        <v>0</v>
      </c>
      <c r="AG14" s="208" t="e">
        <f t="shared" ca="1" si="0"/>
        <v>#DIV/0!</v>
      </c>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row>
    <row r="15" spans="1:61">
      <c r="Q15" s="139"/>
      <c r="R15" s="139"/>
      <c r="S15" s="208"/>
      <c r="T15" s="208"/>
      <c r="U15" s="208"/>
      <c r="V15" s="208"/>
      <c r="W15" s="208"/>
      <c r="X15" s="208"/>
      <c r="Y15" s="208"/>
      <c r="Z15" s="208"/>
      <c r="AA15" s="208"/>
      <c r="AB15" s="208"/>
      <c r="AC15" s="208"/>
      <c r="AD15" s="208"/>
      <c r="AE15" s="210" t="s">
        <v>121</v>
      </c>
      <c r="AF15" s="208">
        <f ca="1">COUNTIF('SYNTHESE DES DOSSIERS'!E3:AH3,"Autre")</f>
        <v>0</v>
      </c>
      <c r="AG15" s="208" t="e">
        <f t="shared" ca="1" si="0"/>
        <v>#DIV/0!</v>
      </c>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c r="BI15" s="208"/>
    </row>
    <row r="16" spans="1:61" ht="58.9" customHeight="1">
      <c r="Q16" s="139"/>
      <c r="R16" s="139"/>
      <c r="S16" s="208"/>
      <c r="T16" s="208"/>
      <c r="U16" s="208"/>
      <c r="V16" s="208"/>
      <c r="W16" s="208"/>
      <c r="X16" s="208"/>
      <c r="Y16" s="208"/>
      <c r="Z16" s="208"/>
      <c r="AA16" s="208"/>
      <c r="AB16" s="208"/>
      <c r="AC16" s="208"/>
      <c r="AD16" s="208"/>
      <c r="AE16" s="210" t="s">
        <v>307</v>
      </c>
      <c r="AF16" s="208">
        <f ca="1">COUNTIF('SYNTHESE DES DOSSIERS'!E3:AH3,"NR")</f>
        <v>0</v>
      </c>
      <c r="AG16" s="208" t="e">
        <f t="shared" ca="1" si="0"/>
        <v>#DIV/0!</v>
      </c>
      <c r="AH16" s="208"/>
      <c r="AI16" s="208"/>
      <c r="AJ16" s="208"/>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c r="BG16" s="208"/>
      <c r="BH16" s="208"/>
      <c r="BI16" s="208"/>
    </row>
    <row r="17" spans="1:61" ht="76.150000000000006" customHeight="1">
      <c r="Q17" s="139"/>
      <c r="R17" s="139"/>
      <c r="S17" s="208"/>
      <c r="T17" s="208"/>
      <c r="U17" s="208"/>
      <c r="V17" s="208"/>
      <c r="W17" s="208"/>
      <c r="X17" s="208"/>
      <c r="Y17" s="208"/>
      <c r="Z17" s="208"/>
      <c r="AA17" s="208"/>
      <c r="AB17" s="208"/>
      <c r="AC17" s="208"/>
      <c r="AD17" s="208"/>
      <c r="AE17" s="210" t="s">
        <v>271</v>
      </c>
      <c r="AF17" s="208">
        <f ca="1">SUM(AF7:AF16)</f>
        <v>0</v>
      </c>
      <c r="AG17" s="208" t="e">
        <f t="shared" ca="1" si="0"/>
        <v>#DIV/0!</v>
      </c>
      <c r="AH17" s="208"/>
      <c r="AI17" s="208"/>
      <c r="AJ17" s="208"/>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c r="BG17" s="208"/>
      <c r="BH17" s="208"/>
      <c r="BI17" s="208"/>
    </row>
    <row r="18" spans="1:61" ht="24.6" customHeight="1">
      <c r="A18" s="509" t="s">
        <v>703</v>
      </c>
      <c r="B18" s="509"/>
      <c r="C18" s="509"/>
      <c r="D18" s="509"/>
      <c r="E18" s="509"/>
      <c r="F18" s="509"/>
      <c r="G18" s="509"/>
      <c r="H18" s="509"/>
      <c r="I18" s="509"/>
      <c r="J18" s="509"/>
      <c r="Q18" s="139"/>
      <c r="R18" s="139"/>
      <c r="S18" s="208"/>
      <c r="T18" s="208"/>
      <c r="U18" s="208"/>
      <c r="V18" s="208"/>
      <c r="W18" s="208"/>
      <c r="X18" s="208"/>
      <c r="Y18" s="208"/>
      <c r="Z18" s="208"/>
      <c r="AA18" s="208"/>
      <c r="AB18" s="208"/>
      <c r="AC18" s="208"/>
      <c r="AD18" s="208"/>
      <c r="AE18" s="208"/>
      <c r="AF18" s="208"/>
      <c r="AG18" s="208"/>
      <c r="AH18" s="208"/>
      <c r="AI18" s="208"/>
      <c r="AJ18" s="208"/>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c r="BG18" s="208"/>
      <c r="BH18" s="208"/>
      <c r="BI18" s="208"/>
    </row>
    <row r="19" spans="1:61" ht="23.45" customHeight="1" thickBot="1">
      <c r="A19" s="357" t="s">
        <v>1084</v>
      </c>
      <c r="C19" s="128"/>
      <c r="D19" s="128"/>
      <c r="E19" s="128"/>
      <c r="F19" s="128"/>
      <c r="G19" s="128"/>
      <c r="H19" s="128"/>
      <c r="I19" s="128"/>
      <c r="J19" s="128"/>
      <c r="Q19" s="139"/>
      <c r="R19" s="139"/>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c r="BG19" s="208"/>
      <c r="BH19" s="208"/>
      <c r="BI19" s="208"/>
    </row>
    <row r="20" spans="1:61" ht="23.45" customHeight="1" thickBot="1">
      <c r="A20" s="164"/>
      <c r="C20" s="128"/>
      <c r="D20" s="579" t="s">
        <v>664</v>
      </c>
      <c r="E20" s="580"/>
      <c r="F20" s="580"/>
      <c r="G20" s="580"/>
      <c r="H20" s="581"/>
      <c r="I20" s="582" t="s">
        <v>665</v>
      </c>
      <c r="J20" s="583"/>
      <c r="K20" s="583"/>
      <c r="L20" s="584"/>
      <c r="M20" s="528" t="s">
        <v>700</v>
      </c>
      <c r="N20" s="529"/>
      <c r="O20" s="529"/>
      <c r="P20" s="529"/>
      <c r="Q20" s="530"/>
      <c r="R20" s="139"/>
      <c r="S20" s="208"/>
      <c r="T20" s="208"/>
      <c r="U20" s="208"/>
      <c r="V20" s="208"/>
      <c r="W20" s="208"/>
      <c r="X20" s="208"/>
      <c r="Y20" s="208"/>
      <c r="Z20" s="208"/>
      <c r="AA20" s="208"/>
      <c r="AB20" s="208"/>
      <c r="AC20" s="208"/>
      <c r="AD20" s="208"/>
      <c r="AE20" s="208"/>
      <c r="AF20" s="208"/>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c r="BG20" s="208"/>
      <c r="BH20" s="208"/>
      <c r="BI20" s="208"/>
    </row>
    <row r="21" spans="1:61" ht="84.6" customHeight="1" thickBot="1">
      <c r="D21" s="531" t="s">
        <v>704</v>
      </c>
      <c r="E21" s="533" t="s">
        <v>705</v>
      </c>
      <c r="F21" s="533" t="s">
        <v>706</v>
      </c>
      <c r="G21" s="524" t="s">
        <v>707</v>
      </c>
      <c r="H21" s="525"/>
      <c r="I21" s="586" t="s">
        <v>708</v>
      </c>
      <c r="J21" s="587"/>
      <c r="K21" s="524" t="s">
        <v>693</v>
      </c>
      <c r="L21" s="525"/>
      <c r="M21" s="588" t="s">
        <v>709</v>
      </c>
      <c r="N21" s="533" t="s">
        <v>710</v>
      </c>
      <c r="O21" s="533" t="s">
        <v>711</v>
      </c>
      <c r="P21" s="524" t="s">
        <v>1088</v>
      </c>
      <c r="Q21" s="525"/>
      <c r="R21" s="139"/>
      <c r="S21" s="208"/>
      <c r="T21" s="208"/>
      <c r="U21" s="208"/>
      <c r="V21" s="208"/>
      <c r="W21" s="208"/>
      <c r="X21" s="208"/>
      <c r="Y21" s="210" t="s">
        <v>431</v>
      </c>
      <c r="Z21" s="208"/>
      <c r="AA21" s="208"/>
      <c r="AB21" s="208"/>
      <c r="AC21" s="208"/>
      <c r="AD21" s="208"/>
      <c r="AE21" s="208"/>
      <c r="AF21" s="210"/>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c r="BG21" s="208"/>
      <c r="BH21" s="208"/>
      <c r="BI21" s="208"/>
    </row>
    <row r="22" spans="1:61" ht="27" customHeight="1" thickBot="1">
      <c r="D22" s="532"/>
      <c r="E22" s="534"/>
      <c r="F22" s="534"/>
      <c r="G22" s="262" t="s">
        <v>671</v>
      </c>
      <c r="H22" s="262" t="s">
        <v>672</v>
      </c>
      <c r="I22" s="263" t="s">
        <v>671</v>
      </c>
      <c r="J22" s="261" t="s">
        <v>672</v>
      </c>
      <c r="K22" s="260" t="s">
        <v>671</v>
      </c>
      <c r="L22" s="262" t="s">
        <v>672</v>
      </c>
      <c r="M22" s="589"/>
      <c r="N22" s="590"/>
      <c r="O22" s="590"/>
      <c r="P22" s="430" t="s">
        <v>671</v>
      </c>
      <c r="Q22" s="431" t="s">
        <v>672</v>
      </c>
      <c r="R22" s="139"/>
      <c r="S22" s="208"/>
      <c r="T22" s="208"/>
      <c r="U22" s="208"/>
      <c r="V22" s="208"/>
      <c r="W22" s="208"/>
      <c r="X22" s="208" t="s">
        <v>1026</v>
      </c>
      <c r="Y22" s="210">
        <f ca="1">COUNTIFS('SYNTHESE DES DOSSIERS'!E410:AH410,"0",'SYNTHESE DES DOSSIERS'!E3:AH3,"&lt;&gt;#REF!",'SYNTHESE DES DOSSIERS'!E3:AH3,"&lt;&gt;0")</f>
        <v>0</v>
      </c>
      <c r="Z22" s="208"/>
      <c r="AA22" s="208"/>
      <c r="AB22" s="208"/>
      <c r="AC22" s="208"/>
      <c r="AD22" s="208"/>
      <c r="AE22" s="208"/>
      <c r="AF22" s="210"/>
      <c r="AG22" s="208"/>
      <c r="AH22" s="208"/>
      <c r="AI22" s="208"/>
      <c r="AJ22" s="208"/>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c r="BG22" s="208"/>
      <c r="BH22" s="208"/>
      <c r="BI22" s="208"/>
    </row>
    <row r="23" spans="1:61" ht="69.599999999999994" customHeight="1" thickBot="1">
      <c r="A23" s="524" t="s">
        <v>675</v>
      </c>
      <c r="B23" s="526"/>
      <c r="C23" s="526"/>
      <c r="D23" s="347" t="str">
        <f ca="1">"n = "&amp;$L$83</f>
        <v>n = 0</v>
      </c>
      <c r="E23" s="348" t="str">
        <f ca="1">IFERROR(ROUND(L83/SUM('SYNTHESE DES DOSSIERS'!E6:AH6),2),"NC")</f>
        <v>NC</v>
      </c>
      <c r="F23" s="349" t="str">
        <f ca="1">IFERROR("n = "&amp;ROUND(AVERAGEIFS('SYNTHESE DES DOSSIERS'!E410:AH410,'SYNTHESE DES DOSSIERS'!E3:AH3,"&lt;&gt;#REF!",'SYNTHESE DES DOSSIERS'!E3:AH3,"&lt;&gt;0"),2),"NC")</f>
        <v>NC</v>
      </c>
      <c r="G23" s="349" t="str">
        <f ca="1">"n = "&amp;COUNTIF('SYNTHESE DES DOSSIERS'!E410:AH410,"&gt;0")</f>
        <v>n = 0</v>
      </c>
      <c r="H23" s="352" t="str">
        <f ca="1">IFERROR(ROUND(COUNTIF('SYNTHESE DES DOSSIERS'!E410:AH410,"&gt;0")/$E$9,3),"NC")</f>
        <v>NC</v>
      </c>
      <c r="I23" s="349" t="str">
        <f ca="1">"n = "&amp;G40</f>
        <v>n = 0</v>
      </c>
      <c r="J23" s="350" t="str">
        <f ca="1">H40</f>
        <v>NC</v>
      </c>
      <c r="K23" s="349" t="str">
        <f ca="1">"n = "&amp;J40</f>
        <v>n = 0</v>
      </c>
      <c r="L23" s="350" t="str">
        <f ca="1">K40</f>
        <v>NC</v>
      </c>
      <c r="M23" s="349" t="str">
        <f ca="1">"n = "&amp;SUMIFS('SYNTHESE DES DOSSIERS'!E411:AH411,'SYNTHESE DES DOSSIERS'!E411:AH411,"&lt;&gt;#REF!")</f>
        <v>n = 0</v>
      </c>
      <c r="N23" s="350" t="str">
        <f ca="1">IFERROR((SUM('SYNTHESE DES DOSSIERS'!E411:AH411)-SUM('SYNTHESE DES DOSSIERS'!E410:AH410))/SUM('SYNTHESE DES DOSSIERS'!E410:AH410), "NC")</f>
        <v>NC</v>
      </c>
      <c r="O23" s="349" t="str">
        <f ca="1">"n = "&amp;IFERROR(ROUND(AVERAGEIFS('SYNTHESE DES DOSSIERS'!E411:AH411,'SYNTHESE DES DOSSIERS'!E3:AH3,"&lt;&gt;#REF!",'SYNTHESE DES DOSSIERS'!E3:AH3,"&lt;&gt;0"),2), "NC")</f>
        <v>n = NC</v>
      </c>
      <c r="P23" s="432" t="str">
        <f ca="1">"n = "&amp;SUM('SYNTHESE DES DOSSIERS'!AP286:AP408)</f>
        <v>n = 0</v>
      </c>
      <c r="Q23" s="433" t="str">
        <f ca="1">IFERROR((SUM('SYNTHESE DES DOSSIERS'!AP286:AP408))/E40, "NC")</f>
        <v>NC</v>
      </c>
      <c r="R23" s="80"/>
      <c r="S23" s="426"/>
      <c r="T23" s="208"/>
      <c r="U23" s="208"/>
      <c r="V23" s="208"/>
      <c r="W23" s="208"/>
      <c r="X23" s="208" t="s">
        <v>1027</v>
      </c>
      <c r="Y23" s="208">
        <f ca="1">COUNTIF('SYNTHESE DES DOSSIERS'!E410:AH410,"1")</f>
        <v>0</v>
      </c>
      <c r="Z23" s="208"/>
      <c r="AA23" s="208"/>
      <c r="AB23" s="208"/>
      <c r="AC23" s="208"/>
      <c r="AD23" s="208"/>
      <c r="AE23" s="208"/>
      <c r="AF23" s="208"/>
      <c r="AG23" s="208"/>
      <c r="AH23" s="208"/>
      <c r="AI23" s="208"/>
      <c r="AJ23" s="208"/>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c r="BG23" s="208"/>
      <c r="BH23" s="208"/>
      <c r="BI23" s="208"/>
    </row>
    <row r="24" spans="1:61" ht="34.15" customHeight="1">
      <c r="A24" s="164"/>
      <c r="C24" s="128"/>
      <c r="D24" s="128"/>
      <c r="E24" s="128"/>
      <c r="F24" s="128"/>
      <c r="G24" s="128"/>
      <c r="H24" s="128"/>
      <c r="I24" s="128"/>
      <c r="J24" s="128"/>
      <c r="M24" s="596" t="s">
        <v>712</v>
      </c>
      <c r="N24" s="596"/>
      <c r="O24" s="596"/>
      <c r="P24" s="596"/>
      <c r="Q24" s="596"/>
      <c r="R24" s="139"/>
      <c r="S24" s="208"/>
      <c r="T24" s="208"/>
      <c r="U24" s="208"/>
      <c r="V24" s="208"/>
      <c r="W24" s="208"/>
      <c r="X24" s="208" t="s">
        <v>1028</v>
      </c>
      <c r="Y24" s="208">
        <f ca="1">COUNTIF('SYNTHESE DES DOSSIERS'!E410:AH410,"2")</f>
        <v>0</v>
      </c>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c r="BG24" s="208"/>
      <c r="BH24" s="208"/>
      <c r="BI24" s="208"/>
    </row>
    <row r="25" spans="1:61" ht="23.45" customHeight="1">
      <c r="A25" s="164"/>
      <c r="C25" s="128"/>
      <c r="D25" s="128"/>
      <c r="E25" s="128"/>
      <c r="F25" s="128"/>
      <c r="G25" s="128"/>
      <c r="H25" s="128"/>
      <c r="I25" s="128"/>
      <c r="J25" s="128"/>
      <c r="Q25" s="139"/>
      <c r="R25" s="139"/>
      <c r="S25" s="208"/>
      <c r="T25" s="208"/>
      <c r="U25" s="208"/>
      <c r="V25" s="208"/>
      <c r="W25" s="208"/>
      <c r="X25" s="208" t="s">
        <v>1029</v>
      </c>
      <c r="Y25" s="208">
        <f ca="1">COUNTIF('SYNTHESE DES DOSSIERS'!E410:AH410,"3")</f>
        <v>0</v>
      </c>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c r="BG25" s="208"/>
      <c r="BH25" s="208"/>
      <c r="BI25" s="208"/>
    </row>
    <row r="26" spans="1:61" ht="157.9" customHeight="1">
      <c r="S26" s="208"/>
      <c r="T26" s="208"/>
      <c r="U26" s="208"/>
      <c r="V26" s="208"/>
      <c r="W26" s="208"/>
      <c r="X26" s="208" t="s">
        <v>1030</v>
      </c>
      <c r="Y26" s="208">
        <f ca="1">COUNTIF('SYNTHESE DES DOSSIERS'!E410:AH410,"4")</f>
        <v>0</v>
      </c>
      <c r="Z26" s="208"/>
      <c r="AA26" s="208"/>
      <c r="AB26" s="208"/>
      <c r="AC26" s="208"/>
      <c r="AD26" s="208"/>
      <c r="AE26" s="208"/>
      <c r="AF26" s="208"/>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c r="BG26" s="208"/>
      <c r="BH26" s="208"/>
      <c r="BI26" s="208"/>
    </row>
    <row r="27" spans="1:61" ht="31.9" customHeight="1">
      <c r="C27" s="26"/>
      <c r="D27" s="26"/>
      <c r="S27" s="208"/>
      <c r="T27" s="208"/>
      <c r="U27" s="208"/>
      <c r="V27" s="208"/>
      <c r="W27" s="208"/>
      <c r="X27" s="211" t="s">
        <v>1031</v>
      </c>
      <c r="Y27" s="208">
        <f ca="1">COUNTIFS('SYNTHESE DES DOSSIERS'!E410:AH410,"&gt;4",'SYNTHESE DES DOSSIERS'!E410:AH410,"&lt;10")</f>
        <v>0</v>
      </c>
      <c r="Z27" s="208"/>
      <c r="AA27" s="208"/>
      <c r="AB27" s="208"/>
      <c r="AC27" s="208"/>
      <c r="AD27" s="208"/>
      <c r="AE27" s="208"/>
      <c r="AF27" s="208"/>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c r="BG27" s="208"/>
      <c r="BH27" s="208"/>
      <c r="BI27" s="208"/>
    </row>
    <row r="28" spans="1:61" ht="32.65" customHeight="1" thickBot="1">
      <c r="A28" s="523" t="s">
        <v>163</v>
      </c>
      <c r="B28" s="523"/>
      <c r="C28" s="523"/>
      <c r="D28" s="26"/>
      <c r="S28" s="208"/>
      <c r="T28" s="208"/>
      <c r="U28" s="208"/>
      <c r="V28" s="208"/>
      <c r="W28" s="208"/>
      <c r="X28" s="209" t="s">
        <v>1032</v>
      </c>
      <c r="Y28" s="208">
        <f ca="1">COUNTIF('SYNTHESE DES DOSSIERS'!E410:AH410,"&gt;9")</f>
        <v>0</v>
      </c>
      <c r="Z28" s="208"/>
      <c r="AA28" s="208"/>
      <c r="AB28" s="208"/>
      <c r="AC28" s="208"/>
      <c r="AD28" s="208"/>
      <c r="AE28" s="208"/>
      <c r="AF28" s="208"/>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c r="BG28" s="208"/>
      <c r="BH28" s="208"/>
      <c r="BI28" s="208"/>
    </row>
    <row r="29" spans="1:61" ht="58.15" customHeight="1" thickBot="1">
      <c r="E29" s="506" t="s">
        <v>677</v>
      </c>
      <c r="F29" s="508"/>
      <c r="G29" s="506" t="s">
        <v>165</v>
      </c>
      <c r="H29" s="507"/>
      <c r="I29" s="508"/>
      <c r="J29" s="506" t="s">
        <v>390</v>
      </c>
      <c r="K29" s="507"/>
      <c r="L29" s="508"/>
      <c r="S29" s="208"/>
      <c r="T29" s="208"/>
      <c r="U29" s="208"/>
      <c r="V29" s="208"/>
      <c r="W29" s="208"/>
      <c r="X29" s="208"/>
      <c r="Y29" s="208"/>
      <c r="Z29" s="208"/>
      <c r="AA29" s="208"/>
      <c r="AB29" s="208"/>
      <c r="AC29" s="208"/>
      <c r="AD29" s="208"/>
      <c r="AE29" s="208"/>
      <c r="AF29" s="208"/>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c r="BG29" s="208"/>
      <c r="BH29" s="208"/>
      <c r="BI29" s="208"/>
    </row>
    <row r="30" spans="1:61" ht="87" customHeight="1" thickBot="1">
      <c r="C30" s="122"/>
      <c r="D30" s="123"/>
      <c r="E30" s="157" t="s">
        <v>166</v>
      </c>
      <c r="F30" s="158" t="s">
        <v>713</v>
      </c>
      <c r="G30" s="159" t="s">
        <v>166</v>
      </c>
      <c r="H30" s="160" t="s">
        <v>714</v>
      </c>
      <c r="I30" s="161" t="s">
        <v>169</v>
      </c>
      <c r="J30" s="159" t="s">
        <v>166</v>
      </c>
      <c r="K30" s="160" t="s">
        <v>170</v>
      </c>
      <c r="L30" s="161" t="s">
        <v>171</v>
      </c>
      <c r="S30" s="208"/>
      <c r="T30" s="208"/>
      <c r="U30" s="208"/>
      <c r="V30" s="208"/>
      <c r="W30" s="208"/>
      <c r="X30" s="208"/>
      <c r="Y30" s="208"/>
      <c r="Z30" s="208"/>
      <c r="AA30" s="208"/>
      <c r="AB30" s="208"/>
      <c r="AC30" s="208" t="s">
        <v>548</v>
      </c>
      <c r="AD30" s="208" t="s">
        <v>515</v>
      </c>
      <c r="AE30" s="213" t="s">
        <v>549</v>
      </c>
      <c r="AF30" s="213" t="s">
        <v>551</v>
      </c>
      <c r="AG30" s="213" t="s">
        <v>527</v>
      </c>
      <c r="AH30" s="213" t="s">
        <v>528</v>
      </c>
      <c r="AI30" s="213" t="s">
        <v>529</v>
      </c>
      <c r="AJ30" s="213" t="s">
        <v>1033</v>
      </c>
      <c r="AK30" s="213" t="s">
        <v>1034</v>
      </c>
      <c r="AL30" s="213" t="s">
        <v>1035</v>
      </c>
      <c r="AM30" s="213" t="s">
        <v>1036</v>
      </c>
      <c r="AN30" s="213" t="s">
        <v>1037</v>
      </c>
      <c r="AO30" s="213" t="s">
        <v>1038</v>
      </c>
      <c r="AP30" s="213" t="s">
        <v>1039</v>
      </c>
      <c r="AQ30" s="213" t="s">
        <v>1040</v>
      </c>
      <c r="AR30" s="213" t="s">
        <v>1041</v>
      </c>
      <c r="AS30" s="213" t="s">
        <v>1042</v>
      </c>
      <c r="AT30" s="213" t="s">
        <v>1043</v>
      </c>
      <c r="AU30" s="213" t="s">
        <v>1044</v>
      </c>
      <c r="AV30" s="213" t="s">
        <v>1045</v>
      </c>
      <c r="AW30" s="213" t="s">
        <v>1046</v>
      </c>
      <c r="AX30" s="213" t="s">
        <v>1047</v>
      </c>
      <c r="AY30" s="213" t="s">
        <v>1048</v>
      </c>
      <c r="AZ30" s="213" t="s">
        <v>1049</v>
      </c>
      <c r="BA30" s="208"/>
      <c r="BB30" s="208"/>
      <c r="BC30" s="208"/>
      <c r="BD30" s="208"/>
      <c r="BE30" s="208"/>
      <c r="BF30" s="208"/>
      <c r="BG30" s="208"/>
      <c r="BH30" s="208"/>
      <c r="BI30" s="208"/>
    </row>
    <row r="31" spans="1:61" ht="16.5" thickBot="1">
      <c r="B31" s="22"/>
      <c r="C31" s="535" t="s">
        <v>33</v>
      </c>
      <c r="D31" s="536"/>
      <c r="E31" s="31">
        <f ca="1">SUM(L62:L67)</f>
        <v>0</v>
      </c>
      <c r="F31" s="102" t="str">
        <f t="shared" ref="F31:F39" ca="1" si="1">IFERROR(ROUND(E31/$E$40,3),"NC")</f>
        <v>NC</v>
      </c>
      <c r="G31" s="31">
        <f ca="1">SUM(AL62:AL67)</f>
        <v>0</v>
      </c>
      <c r="H31" s="103" t="str">
        <f ca="1">IFERROR(ROUND(G31/E31,3),"NC")</f>
        <v>NC</v>
      </c>
      <c r="I31" s="102" t="str">
        <f ca="1">IFERROR(ROUND(G31/$G$40,2),"NC")</f>
        <v>NC</v>
      </c>
      <c r="J31" s="31">
        <f ca="1">SUM(AP62:AP67)</f>
        <v>0</v>
      </c>
      <c r="K31" s="103" t="str">
        <f t="shared" ref="K31:K40" ca="1" si="2">IFERROR(ROUND(J31/G31,3),"NC")</f>
        <v>NC</v>
      </c>
      <c r="L31" s="102" t="str">
        <f ca="1">IFERROR(ROUND(J31/$J$40,3),"NC")</f>
        <v>NC</v>
      </c>
      <c r="S31" s="208"/>
      <c r="T31" s="208"/>
      <c r="U31" s="208"/>
      <c r="V31" s="208"/>
      <c r="W31" s="208"/>
      <c r="X31" s="208"/>
      <c r="Y31" s="208"/>
      <c r="Z31" s="208"/>
      <c r="AA31" s="208"/>
      <c r="AB31" s="208"/>
      <c r="AC31" s="208">
        <f ca="1">Tableau356[[#This Row],[Non modifié ou sans information suite à la revue de prescription]]+Tableau356[[#This Row],[Modifié suite à la revue de prescription]]+Tableau356[[#This Row],[Justifié avant la revue de prescription]]+Tableau356[[#This Row],[Non revu et non justifié]]-E31</f>
        <v>0</v>
      </c>
      <c r="AD31" s="216" t="s">
        <v>33</v>
      </c>
      <c r="AE31" s="208">
        <f t="shared" ref="AE31:AE39" ca="1" si="3">E31-AF31-AG31</f>
        <v>0</v>
      </c>
      <c r="AF31" s="208">
        <f t="shared" ref="AF31:AF39" ca="1" si="4">G31-AG31</f>
        <v>0</v>
      </c>
      <c r="AG31" s="208">
        <f t="shared" ref="AG31:AG39" ca="1" si="5">J31</f>
        <v>0</v>
      </c>
      <c r="AH31" s="208">
        <f ca="1">SUM(AN62:AN67)</f>
        <v>0</v>
      </c>
      <c r="AI31" s="208">
        <f t="shared" ref="AI31:AI39" ca="1" si="6">AE31-AH31</f>
        <v>0</v>
      </c>
      <c r="AJ31" s="208"/>
      <c r="AK31" s="214"/>
      <c r="AL31" s="214"/>
      <c r="AM31" s="214"/>
      <c r="AN31" s="212"/>
      <c r="AO31" s="215"/>
      <c r="AP31" s="208"/>
      <c r="AQ31" s="208"/>
      <c r="AR31" s="208"/>
      <c r="AS31" s="208"/>
      <c r="AT31" s="208"/>
      <c r="AU31" s="212"/>
      <c r="AV31" s="214"/>
      <c r="AW31" s="214"/>
      <c r="AX31" s="214"/>
      <c r="AY31" s="214"/>
      <c r="AZ31" s="212"/>
      <c r="BA31" s="208"/>
      <c r="BB31" s="208"/>
      <c r="BC31" s="208"/>
      <c r="BD31" s="208"/>
      <c r="BE31" s="208"/>
      <c r="BF31" s="208"/>
      <c r="BG31" s="208"/>
      <c r="BH31" s="208"/>
      <c r="BI31" s="208"/>
    </row>
    <row r="32" spans="1:61" ht="16.5" thickBot="1">
      <c r="B32" s="22"/>
      <c r="C32" s="535" t="s">
        <v>59</v>
      </c>
      <c r="D32" s="536"/>
      <c r="E32" s="30">
        <f ca="1">SUM(L69:L70)</f>
        <v>0</v>
      </c>
      <c r="F32" s="102" t="str">
        <f t="shared" ca="1" si="1"/>
        <v>NC</v>
      </c>
      <c r="G32" s="30">
        <f ca="1">SUM(AL69:AL70)</f>
        <v>0</v>
      </c>
      <c r="H32" s="103" t="str">
        <f ca="1">IFERROR(ROUND(G32/E32,3),"NC")</f>
        <v>NC</v>
      </c>
      <c r="I32" s="102" t="str">
        <f t="shared" ref="I32:I39" ca="1" si="7">IFERROR(ROUND(G32/$G$40,2),"NC")</f>
        <v>NC</v>
      </c>
      <c r="J32" s="30">
        <f ca="1">SUM(AP69:AP70)</f>
        <v>0</v>
      </c>
      <c r="K32" s="103" t="str">
        <f t="shared" ca="1" si="2"/>
        <v>NC</v>
      </c>
      <c r="L32" s="102" t="str">
        <f ca="1">IFERROR(ROUND(J32/$J$40,3),"NC")</f>
        <v>NC</v>
      </c>
      <c r="S32" s="208"/>
      <c r="T32" s="208"/>
      <c r="U32" s="208"/>
      <c r="V32" s="208"/>
      <c r="W32" s="208"/>
      <c r="X32" s="208"/>
      <c r="Y32" s="208"/>
      <c r="Z32" s="208"/>
      <c r="AA32" s="208"/>
      <c r="AB32" s="208"/>
      <c r="AC32" s="208">
        <f ca="1">Tableau356[[#This Row],[Non modifié ou sans information suite à la revue de prescription]]+Tableau356[[#This Row],[Modifié suite à la revue de prescription]]+Tableau356[[#This Row],[Justifié avant la revue de prescription]]+Tableau356[[#This Row],[Non revu et non justifié]]-E32</f>
        <v>0</v>
      </c>
      <c r="AD32" s="216" t="s">
        <v>59</v>
      </c>
      <c r="AE32" s="208">
        <f t="shared" ca="1" si="3"/>
        <v>0</v>
      </c>
      <c r="AF32" s="208">
        <f t="shared" ca="1" si="4"/>
        <v>0</v>
      </c>
      <c r="AG32" s="208">
        <f t="shared" ca="1" si="5"/>
        <v>0</v>
      </c>
      <c r="AH32" s="208">
        <f ca="1">SUM(AN69:AN70)</f>
        <v>0</v>
      </c>
      <c r="AI32" s="208">
        <f t="shared" ca="1" si="6"/>
        <v>0</v>
      </c>
      <c r="AJ32" s="208"/>
      <c r="AK32" s="214"/>
      <c r="AL32" s="214"/>
      <c r="AM32" s="214"/>
      <c r="AN32" s="212"/>
      <c r="AO32" s="215"/>
      <c r="AP32" s="208"/>
      <c r="AQ32" s="208"/>
      <c r="AR32" s="208"/>
      <c r="AS32" s="208"/>
      <c r="AT32" s="208"/>
      <c r="AU32" s="212"/>
      <c r="AV32" s="214"/>
      <c r="AW32" s="214"/>
      <c r="AX32" s="214"/>
      <c r="AY32" s="214"/>
      <c r="AZ32" s="212"/>
      <c r="BA32" s="208"/>
      <c r="BB32" s="208"/>
      <c r="BC32" s="208"/>
      <c r="BD32" s="208"/>
      <c r="BE32" s="208"/>
      <c r="BF32" s="208"/>
      <c r="BG32" s="208"/>
      <c r="BH32" s="208"/>
      <c r="BI32" s="208"/>
    </row>
    <row r="33" spans="1:66" ht="16.5" thickBot="1">
      <c r="B33" s="22"/>
      <c r="C33" s="535" t="s">
        <v>85</v>
      </c>
      <c r="D33" s="536"/>
      <c r="E33" s="30">
        <f ca="1">SUM(L72:L73)</f>
        <v>0</v>
      </c>
      <c r="F33" s="102" t="str">
        <f t="shared" ca="1" si="1"/>
        <v>NC</v>
      </c>
      <c r="G33" s="30">
        <f ca="1">SUM(AL72:AL73)</f>
        <v>0</v>
      </c>
      <c r="H33" s="103" t="str">
        <f ca="1">IFERROR(ROUND(G33/E33,3),"NC")</f>
        <v>NC</v>
      </c>
      <c r="I33" s="102" t="str">
        <f t="shared" ca="1" si="7"/>
        <v>NC</v>
      </c>
      <c r="J33" s="30">
        <f ca="1">SUM(AP72:AP73)</f>
        <v>0</v>
      </c>
      <c r="K33" s="103" t="str">
        <f t="shared" ca="1" si="2"/>
        <v>NC</v>
      </c>
      <c r="L33" s="102" t="str">
        <f t="shared" ref="L33:L39" ca="1" si="8">IFERROR(ROUND(J33/$J$40,3),"NC")</f>
        <v>NC</v>
      </c>
      <c r="S33" s="208"/>
      <c r="T33" s="208"/>
      <c r="U33" s="208"/>
      <c r="V33" s="208"/>
      <c r="W33" s="208"/>
      <c r="X33" s="208"/>
      <c r="Y33" s="208"/>
      <c r="Z33" s="208"/>
      <c r="AA33" s="208"/>
      <c r="AB33" s="208"/>
      <c r="AC33" s="208">
        <f ca="1">Tableau356[[#This Row],[Non modifié ou sans information suite à la revue de prescription]]+Tableau356[[#This Row],[Modifié suite à la revue de prescription]]+Tableau356[[#This Row],[Justifié avant la revue de prescription]]+Tableau356[[#This Row],[Non revu et non justifié]]-E33</f>
        <v>0</v>
      </c>
      <c r="AD33" s="216" t="s">
        <v>85</v>
      </c>
      <c r="AE33" s="208">
        <f t="shared" ca="1" si="3"/>
        <v>0</v>
      </c>
      <c r="AF33" s="208">
        <f t="shared" ca="1" si="4"/>
        <v>0</v>
      </c>
      <c r="AG33" s="208">
        <f t="shared" ca="1" si="5"/>
        <v>0</v>
      </c>
      <c r="AH33" s="208">
        <f ca="1">SUM(AN72:AN73)</f>
        <v>0</v>
      </c>
      <c r="AI33" s="208">
        <f t="shared" ca="1" si="6"/>
        <v>0</v>
      </c>
      <c r="AJ33" s="208"/>
      <c r="AK33" s="214"/>
      <c r="AL33" s="214"/>
      <c r="AM33" s="214"/>
      <c r="AN33" s="212"/>
      <c r="AO33" s="215"/>
      <c r="AP33" s="208"/>
      <c r="AQ33" s="208"/>
      <c r="AR33" s="208"/>
      <c r="AS33" s="208"/>
      <c r="AT33" s="208"/>
      <c r="AU33" s="212"/>
      <c r="AV33" s="214"/>
      <c r="AW33" s="214"/>
      <c r="AX33" s="214"/>
      <c r="AY33" s="214"/>
      <c r="AZ33" s="212"/>
      <c r="BA33" s="208"/>
      <c r="BB33" s="208"/>
      <c r="BC33" s="208"/>
      <c r="BD33" s="208"/>
      <c r="BE33" s="208"/>
      <c r="BF33" s="208"/>
      <c r="BG33" s="208"/>
      <c r="BH33" s="208"/>
      <c r="BI33" s="208"/>
    </row>
    <row r="34" spans="1:66" ht="16.5" thickBot="1">
      <c r="B34" s="22"/>
      <c r="C34" s="535" t="s">
        <v>92</v>
      </c>
      <c r="D34" s="536"/>
      <c r="E34" s="30">
        <f ca="1">SUM(L74:L77)</f>
        <v>0</v>
      </c>
      <c r="F34" s="102" t="str">
        <f t="shared" ca="1" si="1"/>
        <v>NC</v>
      </c>
      <c r="G34" s="30">
        <f ca="1">SUM(AL74:AL77)</f>
        <v>0</v>
      </c>
      <c r="H34" s="103" t="str">
        <f t="shared" ref="H34:H40" ca="1" si="9">IFERROR(ROUND(G34/E34,3),"NC")</f>
        <v>NC</v>
      </c>
      <c r="I34" s="102" t="str">
        <f t="shared" ca="1" si="7"/>
        <v>NC</v>
      </c>
      <c r="J34" s="30">
        <f ca="1">SUM(AP74:AP77)</f>
        <v>0</v>
      </c>
      <c r="K34" s="103" t="str">
        <f t="shared" ca="1" si="2"/>
        <v>NC</v>
      </c>
      <c r="L34" s="102" t="str">
        <f t="shared" ca="1" si="8"/>
        <v>NC</v>
      </c>
      <c r="S34" s="208"/>
      <c r="T34" s="208"/>
      <c r="U34" s="208"/>
      <c r="V34" s="208"/>
      <c r="W34" s="208"/>
      <c r="X34" s="208"/>
      <c r="Y34" s="208"/>
      <c r="Z34" s="208"/>
      <c r="AA34" s="208"/>
      <c r="AB34" s="208"/>
      <c r="AC34" s="208">
        <f ca="1">Tableau356[[#This Row],[Non modifié ou sans information suite à la revue de prescription]]+Tableau356[[#This Row],[Modifié suite à la revue de prescription]]+Tableau356[[#This Row],[Justifié avant la revue de prescription]]+Tableau356[[#This Row],[Non revu et non justifié]]-E34</f>
        <v>0</v>
      </c>
      <c r="AD34" s="216" t="s">
        <v>92</v>
      </c>
      <c r="AE34" s="208">
        <f t="shared" ca="1" si="3"/>
        <v>0</v>
      </c>
      <c r="AF34" s="208">
        <f t="shared" ca="1" si="4"/>
        <v>0</v>
      </c>
      <c r="AG34" s="208">
        <f t="shared" ca="1" si="5"/>
        <v>0</v>
      </c>
      <c r="AH34" s="208">
        <f ca="1">SUM(AN74:AN77)</f>
        <v>0</v>
      </c>
      <c r="AI34" s="208">
        <f t="shared" ca="1" si="6"/>
        <v>0</v>
      </c>
      <c r="AJ34" s="208"/>
      <c r="AK34" s="214"/>
      <c r="AL34" s="214"/>
      <c r="AM34" s="214"/>
      <c r="AN34" s="212"/>
      <c r="AO34" s="215"/>
      <c r="AP34" s="208"/>
      <c r="AQ34" s="208"/>
      <c r="AR34" s="208"/>
      <c r="AS34" s="208"/>
      <c r="AT34" s="208"/>
      <c r="AU34" s="212"/>
      <c r="AV34" s="214"/>
      <c r="AW34" s="214"/>
      <c r="AX34" s="214"/>
      <c r="AY34" s="214"/>
      <c r="AZ34" s="212"/>
      <c r="BA34" s="208"/>
      <c r="BB34" s="208"/>
      <c r="BC34" s="208"/>
      <c r="BD34" s="208"/>
      <c r="BE34" s="208"/>
      <c r="BF34" s="208"/>
      <c r="BG34" s="208"/>
      <c r="BH34" s="208"/>
      <c r="BI34" s="208"/>
    </row>
    <row r="35" spans="1:66" ht="16.5" thickBot="1">
      <c r="B35" s="22"/>
      <c r="C35" s="535" t="s">
        <v>96</v>
      </c>
      <c r="D35" s="536"/>
      <c r="E35" s="30">
        <f ca="1">SUM(L79)</f>
        <v>0</v>
      </c>
      <c r="F35" s="102" t="str">
        <f t="shared" ca="1" si="1"/>
        <v>NC</v>
      </c>
      <c r="G35" s="30">
        <f ca="1">SUM(AL79)</f>
        <v>0</v>
      </c>
      <c r="H35" s="103" t="str">
        <f t="shared" ca="1" si="9"/>
        <v>NC</v>
      </c>
      <c r="I35" s="102" t="str">
        <f t="shared" ca="1" si="7"/>
        <v>NC</v>
      </c>
      <c r="J35" s="30">
        <f ca="1">SUM(AP79)</f>
        <v>0</v>
      </c>
      <c r="K35" s="103" t="str">
        <f t="shared" ca="1" si="2"/>
        <v>NC</v>
      </c>
      <c r="L35" s="102" t="str">
        <f t="shared" ca="1" si="8"/>
        <v>NC</v>
      </c>
      <c r="S35" s="208"/>
      <c r="T35" s="208"/>
      <c r="U35" s="208"/>
      <c r="V35" s="208"/>
      <c r="W35" s="208"/>
      <c r="X35" s="208"/>
      <c r="Y35" s="208"/>
      <c r="Z35" s="208"/>
      <c r="AA35" s="208"/>
      <c r="AB35" s="208"/>
      <c r="AC35" s="208">
        <f ca="1">Tableau356[[#This Row],[Non modifié ou sans information suite à la revue de prescription]]+Tableau356[[#This Row],[Modifié suite à la revue de prescription]]+Tableau356[[#This Row],[Justifié avant la revue de prescription]]+Tableau356[[#This Row],[Non revu et non justifié]]-E35</f>
        <v>0</v>
      </c>
      <c r="AD35" s="216" t="s">
        <v>96</v>
      </c>
      <c r="AE35" s="208">
        <f t="shared" ca="1" si="3"/>
        <v>0</v>
      </c>
      <c r="AF35" s="208">
        <f t="shared" ca="1" si="4"/>
        <v>0</v>
      </c>
      <c r="AG35" s="208">
        <f t="shared" ca="1" si="5"/>
        <v>0</v>
      </c>
      <c r="AH35" s="208">
        <f ca="1">SUM(AN79)</f>
        <v>0</v>
      </c>
      <c r="AI35" s="208">
        <f t="shared" ca="1" si="6"/>
        <v>0</v>
      </c>
      <c r="AJ35" s="208"/>
      <c r="AK35" s="214"/>
      <c r="AL35" s="214"/>
      <c r="AM35" s="214"/>
      <c r="AN35" s="212"/>
      <c r="AO35" s="215"/>
      <c r="AP35" s="208"/>
      <c r="AQ35" s="208"/>
      <c r="AR35" s="208"/>
      <c r="AS35" s="208"/>
      <c r="AT35" s="208"/>
      <c r="AU35" s="212"/>
      <c r="AV35" s="214"/>
      <c r="AW35" s="214"/>
      <c r="AX35" s="214"/>
      <c r="AY35" s="214"/>
      <c r="AZ35" s="212"/>
      <c r="BA35" s="208"/>
      <c r="BB35" s="208"/>
      <c r="BC35" s="208"/>
      <c r="BD35" s="208"/>
      <c r="BE35" s="208"/>
      <c r="BF35" s="208"/>
      <c r="BG35" s="208"/>
      <c r="BH35" s="208"/>
      <c r="BI35" s="208"/>
    </row>
    <row r="36" spans="1:66" ht="16.5" thickBot="1">
      <c r="B36" s="22"/>
      <c r="C36" s="535" t="s">
        <v>101</v>
      </c>
      <c r="D36" s="536"/>
      <c r="E36" s="30">
        <f ca="1">SUM(L68)</f>
        <v>0</v>
      </c>
      <c r="F36" s="102" t="str">
        <f t="shared" ca="1" si="1"/>
        <v>NC</v>
      </c>
      <c r="G36" s="30">
        <f ca="1">SUM(AL68)</f>
        <v>0</v>
      </c>
      <c r="H36" s="103" t="str">
        <f t="shared" ca="1" si="9"/>
        <v>NC</v>
      </c>
      <c r="I36" s="102" t="str">
        <f t="shared" ca="1" si="7"/>
        <v>NC</v>
      </c>
      <c r="J36" s="30">
        <f ca="1">SUM(AP68)</f>
        <v>0</v>
      </c>
      <c r="K36" s="103" t="str">
        <f t="shared" ca="1" si="2"/>
        <v>NC</v>
      </c>
      <c r="L36" s="102" t="str">
        <f t="shared" ca="1" si="8"/>
        <v>NC</v>
      </c>
      <c r="S36" s="208"/>
      <c r="T36" s="208"/>
      <c r="U36" s="208"/>
      <c r="V36" s="208"/>
      <c r="W36" s="208"/>
      <c r="X36" s="208"/>
      <c r="Y36" s="208"/>
      <c r="Z36" s="208"/>
      <c r="AA36" s="208"/>
      <c r="AB36" s="208"/>
      <c r="AC36" s="208">
        <f ca="1">Tableau356[[#This Row],[Non modifié ou sans information suite à la revue de prescription]]+Tableau356[[#This Row],[Modifié suite à la revue de prescription]]+Tableau356[[#This Row],[Justifié avant la revue de prescription]]+Tableau356[[#This Row],[Non revu et non justifié]]-E36</f>
        <v>0</v>
      </c>
      <c r="AD36" s="216" t="s">
        <v>101</v>
      </c>
      <c r="AE36" s="208">
        <f t="shared" ca="1" si="3"/>
        <v>0</v>
      </c>
      <c r="AF36" s="208">
        <f t="shared" ca="1" si="4"/>
        <v>0</v>
      </c>
      <c r="AG36" s="208">
        <f t="shared" ca="1" si="5"/>
        <v>0</v>
      </c>
      <c r="AH36" s="208">
        <f ca="1">SUM(AN68)</f>
        <v>0</v>
      </c>
      <c r="AI36" s="208">
        <f t="shared" ca="1" si="6"/>
        <v>0</v>
      </c>
      <c r="AJ36" s="208"/>
      <c r="AK36" s="214"/>
      <c r="AL36" s="214"/>
      <c r="AM36" s="214"/>
      <c r="AN36" s="212"/>
      <c r="AO36" s="215"/>
      <c r="AP36" s="208"/>
      <c r="AQ36" s="208"/>
      <c r="AR36" s="208"/>
      <c r="AS36" s="208"/>
      <c r="AT36" s="208"/>
      <c r="AU36" s="212"/>
      <c r="AV36" s="214"/>
      <c r="AW36" s="214"/>
      <c r="AX36" s="214"/>
      <c r="AY36" s="214"/>
      <c r="AZ36" s="212"/>
      <c r="BA36" s="208"/>
      <c r="BB36" s="208"/>
      <c r="BC36" s="208"/>
      <c r="BD36" s="208"/>
      <c r="BE36" s="208"/>
      <c r="BF36" s="208"/>
      <c r="BG36" s="208"/>
      <c r="BH36" s="208"/>
      <c r="BI36" s="208"/>
    </row>
    <row r="37" spans="1:66" ht="16.5" thickBot="1">
      <c r="B37" s="22"/>
      <c r="C37" s="535" t="s">
        <v>106</v>
      </c>
      <c r="D37" s="536"/>
      <c r="E37" s="30">
        <f ca="1">SUM(L78)</f>
        <v>0</v>
      </c>
      <c r="F37" s="102" t="str">
        <f t="shared" ca="1" si="1"/>
        <v>NC</v>
      </c>
      <c r="G37" s="30">
        <f ca="1">SUM(AL78)</f>
        <v>0</v>
      </c>
      <c r="H37" s="103" t="str">
        <f t="shared" ca="1" si="9"/>
        <v>NC</v>
      </c>
      <c r="I37" s="102" t="str">
        <f t="shared" ca="1" si="7"/>
        <v>NC</v>
      </c>
      <c r="J37" s="30">
        <f ca="1">SUM(AP78)</f>
        <v>0</v>
      </c>
      <c r="K37" s="103" t="str">
        <f t="shared" ca="1" si="2"/>
        <v>NC</v>
      </c>
      <c r="L37" s="102" t="str">
        <f t="shared" ca="1" si="8"/>
        <v>NC</v>
      </c>
      <c r="S37" s="208"/>
      <c r="T37" s="208"/>
      <c r="U37" s="208"/>
      <c r="V37" s="208"/>
      <c r="W37" s="208"/>
      <c r="X37" s="208"/>
      <c r="Y37" s="208"/>
      <c r="Z37" s="208"/>
      <c r="AA37" s="208"/>
      <c r="AB37" s="208"/>
      <c r="AC37" s="208">
        <f ca="1">Tableau356[[#This Row],[Non modifié ou sans information suite à la revue de prescription]]+Tableau356[[#This Row],[Modifié suite à la revue de prescription]]+Tableau356[[#This Row],[Justifié avant la revue de prescription]]+Tableau356[[#This Row],[Non revu et non justifié]]-E37</f>
        <v>0</v>
      </c>
      <c r="AD37" s="216" t="s">
        <v>106</v>
      </c>
      <c r="AE37" s="208">
        <f t="shared" ca="1" si="3"/>
        <v>0</v>
      </c>
      <c r="AF37" s="208">
        <f t="shared" ca="1" si="4"/>
        <v>0</v>
      </c>
      <c r="AG37" s="208">
        <f t="shared" ca="1" si="5"/>
        <v>0</v>
      </c>
      <c r="AH37" s="208">
        <f ca="1">SUM(AN78)</f>
        <v>0</v>
      </c>
      <c r="AI37" s="208">
        <f t="shared" ca="1" si="6"/>
        <v>0</v>
      </c>
      <c r="AJ37" s="208"/>
      <c r="AK37" s="214"/>
      <c r="AL37" s="214"/>
      <c r="AM37" s="214"/>
      <c r="AN37" s="212"/>
      <c r="AO37" s="215"/>
      <c r="AP37" s="208"/>
      <c r="AQ37" s="208"/>
      <c r="AR37" s="208"/>
      <c r="AS37" s="208"/>
      <c r="AT37" s="208"/>
      <c r="AU37" s="212"/>
      <c r="AV37" s="214"/>
      <c r="AW37" s="214"/>
      <c r="AX37" s="214"/>
      <c r="AY37" s="214"/>
      <c r="AZ37" s="212"/>
      <c r="BA37" s="208"/>
      <c r="BB37" s="208"/>
      <c r="BC37" s="208"/>
      <c r="BD37" s="208"/>
      <c r="BE37" s="208"/>
      <c r="BF37" s="208"/>
      <c r="BG37" s="208"/>
      <c r="BH37" s="208"/>
      <c r="BI37" s="208"/>
    </row>
    <row r="38" spans="1:66" ht="16.5" thickBot="1">
      <c r="B38" s="22"/>
      <c r="C38" s="23" t="s">
        <v>601</v>
      </c>
      <c r="D38" s="259"/>
      <c r="E38" s="30">
        <f ca="1">SUM(L71)</f>
        <v>0</v>
      </c>
      <c r="F38" s="102" t="str">
        <f t="shared" ca="1" si="1"/>
        <v>NC</v>
      </c>
      <c r="G38" s="30">
        <f ca="1">SUM(AL71)</f>
        <v>0</v>
      </c>
      <c r="H38" s="103" t="str">
        <f t="shared" ca="1" si="9"/>
        <v>NC</v>
      </c>
      <c r="I38" s="102" t="str">
        <f t="shared" ca="1" si="7"/>
        <v>NC</v>
      </c>
      <c r="J38" s="30">
        <f ca="1">SUM(AP71)</f>
        <v>0</v>
      </c>
      <c r="K38" s="103" t="str">
        <f t="shared" ca="1" si="2"/>
        <v>NC</v>
      </c>
      <c r="L38" s="102" t="str">
        <f t="shared" ca="1" si="8"/>
        <v>NC</v>
      </c>
      <c r="S38" s="208"/>
      <c r="T38" s="208"/>
      <c r="U38" s="208"/>
      <c r="V38" s="208"/>
      <c r="W38" s="208"/>
      <c r="X38" s="208"/>
      <c r="Y38" s="208"/>
      <c r="Z38" s="208"/>
      <c r="AA38" s="208"/>
      <c r="AB38" s="208"/>
      <c r="AC38" s="208">
        <f ca="1">Tableau356[[#This Row],[Non modifié ou sans information suite à la revue de prescription]]+Tableau356[[#This Row],[Modifié suite à la revue de prescription]]+Tableau356[[#This Row],[Justifié avant la revue de prescription]]+Tableau356[[#This Row],[Non revu et non justifié]]-E38</f>
        <v>0</v>
      </c>
      <c r="AD38" s="216" t="s">
        <v>601</v>
      </c>
      <c r="AE38" s="208">
        <f t="shared" ca="1" si="3"/>
        <v>0</v>
      </c>
      <c r="AF38" s="208">
        <f t="shared" ca="1" si="4"/>
        <v>0</v>
      </c>
      <c r="AG38" s="208">
        <f t="shared" ca="1" si="5"/>
        <v>0</v>
      </c>
      <c r="AH38" s="208">
        <f ca="1">SUM(AN71)</f>
        <v>0</v>
      </c>
      <c r="AI38" s="208">
        <f t="shared" ca="1" si="6"/>
        <v>0</v>
      </c>
      <c r="AJ38" s="208"/>
      <c r="AK38" s="214"/>
      <c r="AL38" s="214"/>
      <c r="AM38" s="214"/>
      <c r="AN38" s="212"/>
      <c r="AO38" s="215"/>
      <c r="AP38" s="208"/>
      <c r="AQ38" s="208"/>
      <c r="AR38" s="208"/>
      <c r="AS38" s="208"/>
      <c r="AT38" s="208"/>
      <c r="AU38" s="212"/>
      <c r="AV38" s="214"/>
      <c r="AW38" s="214"/>
      <c r="AX38" s="214"/>
      <c r="AY38" s="214"/>
      <c r="AZ38" s="212"/>
      <c r="BA38" s="208"/>
      <c r="BB38" s="208"/>
      <c r="BC38" s="208"/>
      <c r="BD38" s="208"/>
      <c r="BE38" s="208"/>
      <c r="BF38" s="208"/>
      <c r="BG38" s="208"/>
      <c r="BH38" s="208"/>
      <c r="BI38" s="208"/>
    </row>
    <row r="39" spans="1:66" ht="16.5" thickBot="1">
      <c r="B39" s="22"/>
      <c r="C39" s="602" t="s">
        <v>681</v>
      </c>
      <c r="D39" s="603"/>
      <c r="E39" s="30">
        <f ca="1">SUM(L80:L82)</f>
        <v>0</v>
      </c>
      <c r="F39" s="102" t="str">
        <f t="shared" ca="1" si="1"/>
        <v>NC</v>
      </c>
      <c r="G39" s="30">
        <f ca="1">SUM(AL80:AL82)</f>
        <v>0</v>
      </c>
      <c r="H39" s="103" t="str">
        <f t="shared" ca="1" si="9"/>
        <v>NC</v>
      </c>
      <c r="I39" s="102" t="str">
        <f t="shared" ca="1" si="7"/>
        <v>NC</v>
      </c>
      <c r="J39" s="30">
        <f ca="1">SUM(AP80:AP82)</f>
        <v>0</v>
      </c>
      <c r="K39" s="103" t="str">
        <f t="shared" ca="1" si="2"/>
        <v>NC</v>
      </c>
      <c r="L39" s="102" t="str">
        <f t="shared" ca="1" si="8"/>
        <v>NC</v>
      </c>
      <c r="S39" s="208"/>
      <c r="T39" s="208"/>
      <c r="U39" s="208"/>
      <c r="V39" s="208"/>
      <c r="W39" s="208"/>
      <c r="X39" s="208"/>
      <c r="Y39" s="208"/>
      <c r="Z39" s="208"/>
      <c r="AA39" s="208"/>
      <c r="AB39" s="208"/>
      <c r="AC39" s="208">
        <f ca="1">Tableau356[[#This Row],[Non modifié ou sans information suite à la revue de prescription]]+Tableau356[[#This Row],[Modifié suite à la revue de prescription]]+Tableau356[[#This Row],[Justifié avant la revue de prescription]]+Tableau356[[#This Row],[Non revu et non justifié]]-E39</f>
        <v>0</v>
      </c>
      <c r="AD39" s="218" t="s">
        <v>681</v>
      </c>
      <c r="AE39" s="208">
        <f t="shared" ca="1" si="3"/>
        <v>0</v>
      </c>
      <c r="AF39" s="208">
        <f t="shared" ca="1" si="4"/>
        <v>0</v>
      </c>
      <c r="AG39" s="208">
        <f t="shared" ca="1" si="5"/>
        <v>0</v>
      </c>
      <c r="AH39" s="208">
        <f ca="1">SUM(AN80:AN82)</f>
        <v>0</v>
      </c>
      <c r="AI39" s="208">
        <f t="shared" ca="1" si="6"/>
        <v>0</v>
      </c>
      <c r="AJ39" s="208"/>
      <c r="AK39" s="214"/>
      <c r="AL39" s="214"/>
      <c r="AM39" s="214"/>
      <c r="AN39" s="212"/>
      <c r="AO39" s="215"/>
      <c r="AP39" s="208"/>
      <c r="AQ39" s="208"/>
      <c r="AR39" s="208"/>
      <c r="AS39" s="208"/>
      <c r="AT39" s="208"/>
      <c r="AU39" s="212"/>
      <c r="AV39" s="214"/>
      <c r="AW39" s="214"/>
      <c r="AX39" s="214"/>
      <c r="AY39" s="214"/>
      <c r="AZ39" s="212"/>
      <c r="BA39" s="208"/>
      <c r="BB39" s="208"/>
      <c r="BC39" s="208"/>
      <c r="BD39" s="208"/>
      <c r="BE39" s="208"/>
      <c r="BF39" s="208"/>
      <c r="BG39" s="208"/>
      <c r="BH39" s="208"/>
      <c r="BI39" s="208"/>
    </row>
    <row r="40" spans="1:66" ht="15.75" thickBot="1">
      <c r="C40" s="548" t="s">
        <v>172</v>
      </c>
      <c r="D40" s="549"/>
      <c r="E40" s="33">
        <f ca="1">SUM(E31:E39)</f>
        <v>0</v>
      </c>
      <c r="F40" s="101">
        <v>1</v>
      </c>
      <c r="G40" s="33">
        <f ca="1">SUM(G31:G39)</f>
        <v>0</v>
      </c>
      <c r="H40" s="105" t="str">
        <f t="shared" ca="1" si="9"/>
        <v>NC</v>
      </c>
      <c r="I40" s="104">
        <v>1</v>
      </c>
      <c r="J40" s="33">
        <f ca="1">SUM(J31:J39)</f>
        <v>0</v>
      </c>
      <c r="K40" s="106" t="str">
        <f t="shared" ca="1" si="2"/>
        <v>NC</v>
      </c>
      <c r="L40" s="104">
        <v>1</v>
      </c>
      <c r="S40" s="208"/>
      <c r="T40" s="208"/>
      <c r="U40" s="208"/>
      <c r="V40" s="208"/>
      <c r="W40" s="208"/>
      <c r="X40" s="208"/>
      <c r="Y40" s="208"/>
      <c r="Z40" s="208"/>
      <c r="AA40" s="208"/>
      <c r="AB40" s="208"/>
      <c r="AC40" s="208"/>
      <c r="AD40" s="216" t="s">
        <v>172</v>
      </c>
      <c r="AE40" s="208">
        <f ca="1">SUM(AE31:AE39)</f>
        <v>0</v>
      </c>
      <c r="AF40" s="208">
        <f ca="1">SUM(AF31:AF39)</f>
        <v>0</v>
      </c>
      <c r="AG40" s="208">
        <f ca="1">SUM(AG31:AG39)</f>
        <v>0</v>
      </c>
      <c r="AH40" s="208">
        <f ca="1">SUM(AH31:AH39)</f>
        <v>0</v>
      </c>
      <c r="AI40" s="208">
        <f ca="1">SUM(AI31:AI39)</f>
        <v>0</v>
      </c>
      <c r="AJ40" s="208"/>
      <c r="AK40" s="208"/>
      <c r="AL40" s="208"/>
      <c r="AM40" s="208"/>
      <c r="AN40" s="212"/>
      <c r="AO40" s="208"/>
      <c r="AP40" s="208"/>
      <c r="AQ40" s="208"/>
      <c r="AR40" s="208"/>
      <c r="AS40" s="208"/>
      <c r="AT40" s="208"/>
      <c r="AU40" s="212"/>
      <c r="AV40" s="212"/>
      <c r="AW40" s="208"/>
      <c r="AX40" s="208"/>
      <c r="AY40" s="208"/>
      <c r="AZ40" s="212"/>
      <c r="BA40" s="208"/>
      <c r="BB40" s="208"/>
      <c r="BC40" s="208"/>
      <c r="BD40" s="208"/>
      <c r="BE40" s="208"/>
      <c r="BF40" s="208"/>
      <c r="BG40" s="208"/>
      <c r="BH40" s="208"/>
      <c r="BI40" s="208"/>
    </row>
    <row r="41" spans="1:66" ht="409.6" customHeight="1">
      <c r="S41" s="208"/>
      <c r="T41" s="208"/>
      <c r="U41" s="208"/>
      <c r="V41" s="208"/>
      <c r="W41" s="208"/>
      <c r="X41" s="208"/>
      <c r="Y41" s="208"/>
      <c r="Z41" s="208"/>
      <c r="AA41" s="208"/>
      <c r="AB41" s="208"/>
      <c r="AC41" s="208"/>
      <c r="AD41" s="208"/>
      <c r="AE41" s="208"/>
      <c r="AF41" s="208"/>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c r="BG41" s="208"/>
      <c r="BH41" s="208"/>
      <c r="BI41" s="208"/>
      <c r="BJ41" s="219"/>
      <c r="BK41" s="219"/>
      <c r="BL41" s="219"/>
      <c r="BM41" s="219"/>
      <c r="BN41" s="219"/>
    </row>
    <row r="42" spans="1:66" ht="128.44999999999999" customHeight="1">
      <c r="S42" s="208"/>
      <c r="T42" s="208"/>
      <c r="U42" s="208"/>
      <c r="V42" s="208"/>
      <c r="W42" s="208"/>
      <c r="X42" s="208"/>
      <c r="Y42" s="208"/>
      <c r="Z42" s="208"/>
      <c r="AA42" s="208"/>
      <c r="AB42" s="208"/>
      <c r="AC42" s="208"/>
      <c r="AD42" s="208"/>
      <c r="AE42" s="208"/>
      <c r="AF42" s="208"/>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c r="BG42" s="208"/>
      <c r="BH42" s="208"/>
      <c r="BI42" s="208"/>
      <c r="BJ42" s="219"/>
      <c r="BK42" s="219"/>
      <c r="BL42" s="219"/>
      <c r="BM42" s="219"/>
      <c r="BN42" s="219"/>
    </row>
    <row r="43" spans="1:66" ht="43.9" customHeight="1" thickBot="1">
      <c r="A43" s="523" t="s">
        <v>715</v>
      </c>
      <c r="B43" s="523"/>
      <c r="C43" s="523"/>
      <c r="S43" s="208"/>
      <c r="T43" s="208"/>
      <c r="U43" s="208"/>
      <c r="V43" s="208"/>
      <c r="W43" s="208"/>
      <c r="X43" s="208"/>
      <c r="Y43" s="208"/>
      <c r="Z43" s="208"/>
      <c r="AA43" s="208"/>
      <c r="AB43" s="208"/>
      <c r="AC43" s="208"/>
      <c r="AD43" s="208"/>
      <c r="AE43" s="208"/>
      <c r="AF43" s="208"/>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c r="BG43" s="208"/>
      <c r="BH43" s="208"/>
      <c r="BI43" s="208"/>
      <c r="BJ43" s="219"/>
      <c r="BK43" s="219"/>
      <c r="BL43" s="219"/>
      <c r="BM43" s="219"/>
      <c r="BN43" s="219"/>
    </row>
    <row r="44" spans="1:66" ht="32.65" customHeight="1" thickBot="1">
      <c r="B44" s="165" t="s">
        <v>1094</v>
      </c>
      <c r="C44" s="107"/>
      <c r="D44" s="124"/>
      <c r="E44" s="125"/>
      <c r="S44" s="208"/>
      <c r="T44" s="208"/>
      <c r="U44" s="208"/>
      <c r="V44" s="208"/>
      <c r="W44" s="208"/>
      <c r="X44" s="208"/>
      <c r="Y44" s="208"/>
      <c r="Z44" s="208"/>
      <c r="AA44" s="208"/>
      <c r="AB44" s="208"/>
      <c r="AC44" s="208"/>
      <c r="AD44" s="208"/>
      <c r="AE44" s="208"/>
      <c r="AF44" s="208"/>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c r="BG44" s="208"/>
      <c r="BH44" s="208"/>
      <c r="BI44" s="208"/>
      <c r="BJ44" s="219"/>
      <c r="BK44" s="219"/>
      <c r="BL44" s="219"/>
      <c r="BM44" s="219"/>
      <c r="BN44" s="219"/>
    </row>
    <row r="45" spans="1:66" ht="43.15" customHeight="1" thickBot="1">
      <c r="B45" s="115" t="s">
        <v>420</v>
      </c>
      <c r="C45" s="119" t="s">
        <v>717</v>
      </c>
      <c r="D45" s="537" t="s">
        <v>716</v>
      </c>
      <c r="E45" s="537"/>
      <c r="F45" s="537"/>
      <c r="G45" s="537"/>
      <c r="H45" s="537"/>
      <c r="I45" s="538"/>
      <c r="J45" s="539" t="s">
        <v>174</v>
      </c>
      <c r="K45" s="537"/>
      <c r="L45" s="538"/>
      <c r="M45" s="121" t="s">
        <v>421</v>
      </c>
      <c r="N45" s="540" t="s">
        <v>565</v>
      </c>
      <c r="O45" s="541"/>
      <c r="S45" s="208"/>
      <c r="T45" s="208"/>
      <c r="U45" s="208"/>
      <c r="V45" s="208"/>
      <c r="W45" s="208"/>
      <c r="X45" s="208"/>
      <c r="Y45" s="208"/>
      <c r="Z45" s="208"/>
      <c r="AA45" s="208"/>
      <c r="AB45" s="208"/>
      <c r="AC45" s="208"/>
      <c r="AD45" s="208"/>
      <c r="AE45" s="208"/>
      <c r="AF45" s="208"/>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c r="BG45" s="208"/>
      <c r="BH45" s="208"/>
      <c r="BI45" s="208"/>
      <c r="BJ45" s="219"/>
      <c r="BK45" s="219"/>
      <c r="BL45" s="219"/>
      <c r="BM45" s="219"/>
      <c r="BN45" s="219"/>
    </row>
    <row r="46" spans="1:66" ht="32.65" customHeight="1">
      <c r="B46" s="116">
        <v>1</v>
      </c>
      <c r="C46" s="120" t="str">
        <f ca="1">IF(AY62&gt;=1,AZ62,"NC")</f>
        <v>NC</v>
      </c>
      <c r="D46" s="542" t="str">
        <f t="shared" ref="D46:D55" ca="1" si="10">IFERROR(VLOOKUP(C46,$C$62:$K$82,2,"FAUX"),"NC")</f>
        <v>NC</v>
      </c>
      <c r="E46" s="542"/>
      <c r="F46" s="542"/>
      <c r="G46" s="542"/>
      <c r="H46" s="542"/>
      <c r="I46" s="543"/>
      <c r="J46" s="544" t="str">
        <f t="shared" ref="J46:J55" ca="1" si="11">IFERROR(VLOOKUP(C46,$AE$62:$AF$82,2,"FAUX"),"NC")</f>
        <v>NC</v>
      </c>
      <c r="K46" s="485"/>
      <c r="L46" s="545"/>
      <c r="M46" s="132" t="str">
        <f t="shared" ref="M46:M55" ca="1" si="12">IFERROR(VLOOKUP(C46,$AE$62:$AH$82,4,"FAUX"),"NC")</f>
        <v>NC</v>
      </c>
      <c r="N46" s="546" t="str">
        <f t="shared" ref="N46:N55" ca="1" si="13">IFERROR((AX62-BB62-BC62)/$E$9,"NC")</f>
        <v>NC</v>
      </c>
      <c r="O46" s="547"/>
      <c r="S46" s="208"/>
      <c r="T46" s="208"/>
      <c r="U46" s="208"/>
      <c r="V46" s="208"/>
      <c r="W46" s="208"/>
      <c r="X46" s="208"/>
      <c r="Y46" s="208"/>
      <c r="Z46" s="208"/>
      <c r="AA46" s="208"/>
      <c r="AB46" s="208"/>
      <c r="AC46" s="208"/>
      <c r="AD46" s="208"/>
      <c r="AE46" s="208"/>
      <c r="AF46" s="208"/>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c r="BG46" s="208"/>
      <c r="BH46" s="208"/>
      <c r="BI46" s="208"/>
      <c r="BJ46" s="219"/>
      <c r="BK46" s="219"/>
      <c r="BL46" s="219"/>
      <c r="BM46" s="219"/>
      <c r="BN46" s="219"/>
    </row>
    <row r="47" spans="1:66" ht="32.65" customHeight="1">
      <c r="B47" s="117">
        <v>2</v>
      </c>
      <c r="C47" s="120" t="str">
        <f ca="1">IF(AY63&gt;=1,AZ63,"NC")</f>
        <v>NC</v>
      </c>
      <c r="D47" s="542" t="str">
        <f ca="1">IFERROR(VLOOKUP(C47,$C$62:$K$82,2,"FAUX"),"NC")</f>
        <v>NC</v>
      </c>
      <c r="E47" s="542"/>
      <c r="F47" s="542"/>
      <c r="G47" s="542"/>
      <c r="H47" s="542"/>
      <c r="I47" s="543"/>
      <c r="J47" s="544" t="str">
        <f t="shared" ca="1" si="11"/>
        <v>NC</v>
      </c>
      <c r="K47" s="485"/>
      <c r="L47" s="485"/>
      <c r="M47" s="133" t="str">
        <f t="shared" ca="1" si="12"/>
        <v>NC</v>
      </c>
      <c r="N47" s="550" t="str">
        <f t="shared" ca="1" si="13"/>
        <v>NC</v>
      </c>
      <c r="O47" s="551"/>
      <c r="S47" s="208"/>
      <c r="T47" s="208"/>
      <c r="U47" s="208"/>
      <c r="V47" s="208"/>
      <c r="W47" s="208"/>
      <c r="X47" s="208"/>
      <c r="Y47" s="208"/>
      <c r="Z47" s="208"/>
      <c r="AA47" s="208"/>
      <c r="AB47" s="208"/>
      <c r="AC47" s="208"/>
      <c r="AD47" s="208"/>
      <c r="AE47" s="208"/>
      <c r="AF47" s="208"/>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c r="BG47" s="208"/>
      <c r="BH47" s="208"/>
      <c r="BI47" s="208"/>
      <c r="BJ47" s="219"/>
      <c r="BK47" s="219"/>
      <c r="BL47" s="219"/>
      <c r="BM47" s="219"/>
      <c r="BN47" s="219"/>
    </row>
    <row r="48" spans="1:66" ht="32.65" customHeight="1">
      <c r="B48" s="117">
        <v>3</v>
      </c>
      <c r="C48" s="120" t="str">
        <f t="shared" ref="C48" ca="1" si="14">IF(AY64&gt;1,AZ64,"NC")</f>
        <v>NC</v>
      </c>
      <c r="D48" s="542" t="str">
        <f t="shared" ca="1" si="10"/>
        <v>NC</v>
      </c>
      <c r="E48" s="542"/>
      <c r="F48" s="542"/>
      <c r="G48" s="542"/>
      <c r="H48" s="542"/>
      <c r="I48" s="543"/>
      <c r="J48" s="544" t="str">
        <f t="shared" ca="1" si="11"/>
        <v>NC</v>
      </c>
      <c r="K48" s="485"/>
      <c r="L48" s="485"/>
      <c r="M48" s="133" t="str">
        <f t="shared" ca="1" si="12"/>
        <v>NC</v>
      </c>
      <c r="N48" s="550" t="str">
        <f t="shared" ca="1" si="13"/>
        <v>NC</v>
      </c>
      <c r="O48" s="551"/>
      <c r="S48" s="208"/>
      <c r="T48" s="208"/>
      <c r="U48" s="208"/>
      <c r="V48" s="208"/>
      <c r="W48" s="208"/>
      <c r="X48" s="208"/>
      <c r="Y48" s="208"/>
      <c r="Z48" s="208"/>
      <c r="AA48" s="208"/>
      <c r="AB48" s="208"/>
      <c r="AC48" s="208"/>
      <c r="AD48" s="208"/>
      <c r="AE48" s="208"/>
      <c r="AF48" s="208"/>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c r="BG48" s="208"/>
      <c r="BH48" s="208"/>
      <c r="BI48" s="208"/>
      <c r="BJ48" s="219"/>
      <c r="BK48" s="219"/>
      <c r="BL48" s="219"/>
      <c r="BM48" s="219"/>
      <c r="BN48" s="219"/>
    </row>
    <row r="49" spans="1:67" ht="32.65" customHeight="1">
      <c r="B49" s="117">
        <v>4</v>
      </c>
      <c r="C49" s="120" t="str">
        <f t="shared" ref="C49:C55" ca="1" si="15">IF(AY65&gt;=1,AZ65,"NC")</f>
        <v>NC</v>
      </c>
      <c r="D49" s="542" t="str">
        <f ca="1">IFERROR(VLOOKUP(C49,$C$62:$K$82,2,"FAUX"),"NC")</f>
        <v>NC</v>
      </c>
      <c r="E49" s="542"/>
      <c r="F49" s="542"/>
      <c r="G49" s="542"/>
      <c r="H49" s="542"/>
      <c r="I49" s="543"/>
      <c r="J49" s="544" t="str">
        <f t="shared" ca="1" si="11"/>
        <v>NC</v>
      </c>
      <c r="K49" s="485"/>
      <c r="L49" s="485"/>
      <c r="M49" s="133" t="str">
        <f t="shared" ca="1" si="12"/>
        <v>NC</v>
      </c>
      <c r="N49" s="550" t="str">
        <f t="shared" ca="1" si="13"/>
        <v>NC</v>
      </c>
      <c r="O49" s="551"/>
      <c r="S49" s="208"/>
      <c r="T49" s="208"/>
      <c r="U49" s="208"/>
      <c r="V49" s="208"/>
      <c r="W49" s="208"/>
      <c r="X49" s="208"/>
      <c r="Y49" s="208"/>
      <c r="Z49" s="208"/>
      <c r="AA49" s="208"/>
      <c r="AB49" s="208"/>
      <c r="AC49" s="208"/>
      <c r="AD49" s="208"/>
      <c r="AE49" s="208"/>
      <c r="AF49" s="208"/>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c r="BG49" s="208"/>
      <c r="BH49" s="208"/>
      <c r="BI49" s="208"/>
      <c r="BJ49" s="219"/>
      <c r="BK49" s="219"/>
      <c r="BL49" s="219"/>
      <c r="BM49" s="219"/>
      <c r="BN49" s="219"/>
    </row>
    <row r="50" spans="1:67" ht="32.65" customHeight="1">
      <c r="B50" s="117">
        <v>5</v>
      </c>
      <c r="C50" s="120" t="str">
        <f t="shared" ca="1" si="15"/>
        <v>NC</v>
      </c>
      <c r="D50" s="542" t="str">
        <f t="shared" ca="1" si="10"/>
        <v>NC</v>
      </c>
      <c r="E50" s="542"/>
      <c r="F50" s="542"/>
      <c r="G50" s="542"/>
      <c r="H50" s="542"/>
      <c r="I50" s="543"/>
      <c r="J50" s="544" t="str">
        <f t="shared" ca="1" si="11"/>
        <v>NC</v>
      </c>
      <c r="K50" s="485"/>
      <c r="L50" s="485"/>
      <c r="M50" s="133" t="str">
        <f t="shared" ca="1" si="12"/>
        <v>NC</v>
      </c>
      <c r="N50" s="550" t="str">
        <f t="shared" ca="1" si="13"/>
        <v>NC</v>
      </c>
      <c r="O50" s="551"/>
      <c r="S50" s="208"/>
      <c r="T50" s="208"/>
      <c r="U50" s="208"/>
      <c r="V50" s="208"/>
      <c r="W50" s="208"/>
      <c r="X50" s="208"/>
      <c r="Y50" s="208"/>
      <c r="Z50" s="208"/>
      <c r="AA50" s="208"/>
      <c r="AB50" s="208"/>
      <c r="AC50" s="208"/>
      <c r="AD50" s="208"/>
      <c r="AE50" s="208"/>
      <c r="AF50" s="208"/>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c r="BG50" s="208"/>
      <c r="BH50" s="208"/>
      <c r="BI50" s="208"/>
      <c r="BJ50" s="219"/>
      <c r="BK50" s="219"/>
      <c r="BL50" s="219"/>
      <c r="BM50" s="219"/>
      <c r="BN50" s="219"/>
    </row>
    <row r="51" spans="1:67" ht="32.65" customHeight="1">
      <c r="B51" s="117">
        <v>6</v>
      </c>
      <c r="C51" s="120" t="str">
        <f t="shared" ca="1" si="15"/>
        <v>NC</v>
      </c>
      <c r="D51" s="542" t="str">
        <f t="shared" ca="1" si="10"/>
        <v>NC</v>
      </c>
      <c r="E51" s="542"/>
      <c r="F51" s="542"/>
      <c r="G51" s="542"/>
      <c r="H51" s="542"/>
      <c r="I51" s="543"/>
      <c r="J51" s="544" t="str">
        <f t="shared" ca="1" si="11"/>
        <v>NC</v>
      </c>
      <c r="K51" s="485"/>
      <c r="L51" s="485"/>
      <c r="M51" s="133" t="str">
        <f t="shared" ca="1" si="12"/>
        <v>NC</v>
      </c>
      <c r="N51" s="550" t="str">
        <f t="shared" ca="1" si="13"/>
        <v>NC</v>
      </c>
      <c r="O51" s="551"/>
      <c r="S51" s="208"/>
      <c r="T51" s="208"/>
      <c r="U51" s="208"/>
      <c r="V51" s="208"/>
      <c r="W51" s="208"/>
      <c r="X51" s="208"/>
      <c r="Y51" s="208"/>
      <c r="Z51" s="208"/>
      <c r="AA51" s="208"/>
      <c r="AB51" s="208"/>
      <c r="AC51" s="208"/>
      <c r="AD51" s="208"/>
      <c r="AE51" s="208"/>
      <c r="AF51" s="208"/>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c r="BG51" s="208"/>
      <c r="BH51" s="208"/>
      <c r="BI51" s="208"/>
      <c r="BJ51" s="219"/>
      <c r="BK51" s="219"/>
      <c r="BL51" s="219"/>
      <c r="BM51" s="219"/>
      <c r="BN51" s="219"/>
    </row>
    <row r="52" spans="1:67" ht="32.65" customHeight="1">
      <c r="B52" s="117">
        <v>7</v>
      </c>
      <c r="C52" s="120" t="str">
        <f t="shared" ca="1" si="15"/>
        <v>NC</v>
      </c>
      <c r="D52" s="542" t="str">
        <f t="shared" ca="1" si="10"/>
        <v>NC</v>
      </c>
      <c r="E52" s="542"/>
      <c r="F52" s="542"/>
      <c r="G52" s="542"/>
      <c r="H52" s="542"/>
      <c r="I52" s="543"/>
      <c r="J52" s="544" t="str">
        <f t="shared" ca="1" si="11"/>
        <v>NC</v>
      </c>
      <c r="K52" s="485"/>
      <c r="L52" s="485"/>
      <c r="M52" s="133" t="str">
        <f t="shared" ca="1" si="12"/>
        <v>NC</v>
      </c>
      <c r="N52" s="550" t="str">
        <f t="shared" ca="1" si="13"/>
        <v>NC</v>
      </c>
      <c r="O52" s="551"/>
      <c r="S52" s="208"/>
      <c r="T52" s="208"/>
      <c r="U52" s="208"/>
      <c r="V52" s="208"/>
      <c r="W52" s="208"/>
      <c r="X52" s="208"/>
      <c r="Y52" s="208"/>
      <c r="Z52" s="208"/>
      <c r="AA52" s="208"/>
      <c r="AB52" s="208"/>
      <c r="AC52" s="208"/>
      <c r="AD52" s="208"/>
      <c r="AE52" s="208"/>
      <c r="AF52" s="208"/>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c r="BG52" s="208"/>
      <c r="BH52" s="208"/>
      <c r="BI52" s="208"/>
      <c r="BJ52" s="219"/>
      <c r="BK52" s="219"/>
      <c r="BL52" s="219"/>
      <c r="BM52" s="219"/>
      <c r="BN52" s="219"/>
    </row>
    <row r="53" spans="1:67" ht="32.65" customHeight="1">
      <c r="B53" s="117">
        <v>8</v>
      </c>
      <c r="C53" s="120" t="str">
        <f t="shared" ca="1" si="15"/>
        <v>NC</v>
      </c>
      <c r="D53" s="542" t="str">
        <f t="shared" ca="1" si="10"/>
        <v>NC</v>
      </c>
      <c r="E53" s="542"/>
      <c r="F53" s="542"/>
      <c r="G53" s="542"/>
      <c r="H53" s="542"/>
      <c r="I53" s="543"/>
      <c r="J53" s="544" t="str">
        <f t="shared" ca="1" si="11"/>
        <v>NC</v>
      </c>
      <c r="K53" s="485"/>
      <c r="L53" s="485"/>
      <c r="M53" s="133" t="str">
        <f t="shared" ca="1" si="12"/>
        <v>NC</v>
      </c>
      <c r="N53" s="550" t="str">
        <f t="shared" ca="1" si="13"/>
        <v>NC</v>
      </c>
      <c r="O53" s="551"/>
      <c r="S53" s="208"/>
      <c r="T53" s="208"/>
      <c r="U53" s="208"/>
      <c r="V53" s="208"/>
      <c r="W53" s="208"/>
      <c r="X53" s="208"/>
      <c r="Y53" s="208"/>
      <c r="Z53" s="208"/>
      <c r="AA53" s="208"/>
      <c r="AB53" s="208"/>
      <c r="AC53" s="208"/>
      <c r="AD53" s="208"/>
      <c r="AE53" s="208"/>
      <c r="AF53" s="208"/>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c r="BG53" s="208"/>
      <c r="BH53" s="208"/>
      <c r="BI53" s="208"/>
      <c r="BJ53" s="219"/>
      <c r="BK53" s="219"/>
      <c r="BL53" s="219"/>
      <c r="BM53" s="219"/>
      <c r="BN53" s="219"/>
    </row>
    <row r="54" spans="1:67" ht="32.65" customHeight="1">
      <c r="B54" s="117">
        <v>9</v>
      </c>
      <c r="C54" s="120" t="str">
        <f t="shared" ca="1" si="15"/>
        <v>NC</v>
      </c>
      <c r="D54" s="542" t="str">
        <f t="shared" ca="1" si="10"/>
        <v>NC</v>
      </c>
      <c r="E54" s="542"/>
      <c r="F54" s="542"/>
      <c r="G54" s="542"/>
      <c r="H54" s="542"/>
      <c r="I54" s="543"/>
      <c r="J54" s="544" t="str">
        <f t="shared" ca="1" si="11"/>
        <v>NC</v>
      </c>
      <c r="K54" s="485"/>
      <c r="L54" s="485"/>
      <c r="M54" s="133" t="str">
        <f t="shared" ca="1" si="12"/>
        <v>NC</v>
      </c>
      <c r="N54" s="550" t="str">
        <f t="shared" ca="1" si="13"/>
        <v>NC</v>
      </c>
      <c r="O54" s="551"/>
      <c r="S54" s="208"/>
      <c r="T54" s="208"/>
      <c r="U54" s="208"/>
      <c r="V54" s="208"/>
      <c r="W54" s="208"/>
      <c r="X54" s="208"/>
      <c r="Y54" s="208"/>
      <c r="Z54" s="208"/>
      <c r="AA54" s="208"/>
      <c r="AB54" s="208"/>
      <c r="AC54" s="208"/>
      <c r="AD54" s="208"/>
      <c r="AE54" s="208"/>
      <c r="AF54" s="208"/>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c r="BG54" s="208"/>
      <c r="BH54" s="208"/>
      <c r="BI54" s="208"/>
      <c r="BJ54" s="219"/>
      <c r="BK54" s="219"/>
      <c r="BL54" s="219"/>
      <c r="BM54" s="219"/>
      <c r="BN54" s="219"/>
    </row>
    <row r="55" spans="1:67" ht="32.65" customHeight="1" thickBot="1">
      <c r="B55" s="118">
        <v>10</v>
      </c>
      <c r="C55" s="224" t="str">
        <f t="shared" ca="1" si="15"/>
        <v>NC</v>
      </c>
      <c r="D55" s="559" t="str">
        <f t="shared" ca="1" si="10"/>
        <v>NC</v>
      </c>
      <c r="E55" s="559"/>
      <c r="F55" s="559"/>
      <c r="G55" s="559"/>
      <c r="H55" s="559"/>
      <c r="I55" s="560"/>
      <c r="J55" s="561" t="str">
        <f t="shared" ca="1" si="11"/>
        <v>NC</v>
      </c>
      <c r="K55" s="562"/>
      <c r="L55" s="563"/>
      <c r="M55" s="134" t="str">
        <f t="shared" ca="1" si="12"/>
        <v>NC</v>
      </c>
      <c r="N55" s="564" t="str">
        <f t="shared" ca="1" si="13"/>
        <v>NC</v>
      </c>
      <c r="O55" s="565"/>
      <c r="S55" s="208"/>
      <c r="T55" s="208"/>
      <c r="U55" s="208"/>
      <c r="V55" s="208"/>
      <c r="W55" s="208"/>
      <c r="X55" s="208"/>
      <c r="Y55" s="208"/>
      <c r="Z55" s="208"/>
      <c r="AA55" s="208"/>
      <c r="AB55" s="208"/>
      <c r="AC55" s="208"/>
      <c r="AD55" s="208"/>
      <c r="AE55" s="208"/>
      <c r="AF55" s="208"/>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c r="BG55" s="208"/>
      <c r="BH55" s="208"/>
      <c r="BI55" s="208"/>
      <c r="BJ55" s="219"/>
      <c r="BK55" s="219"/>
      <c r="BL55" s="219"/>
      <c r="BM55" s="219"/>
      <c r="BN55" s="219"/>
    </row>
    <row r="56" spans="1:67" ht="166.15" customHeight="1">
      <c r="B56" s="135"/>
      <c r="C56" s="136"/>
      <c r="D56" s="126"/>
      <c r="E56" s="126"/>
      <c r="F56" s="126"/>
      <c r="G56" s="126"/>
      <c r="H56" s="126"/>
      <c r="I56" s="126"/>
      <c r="J56" s="15"/>
      <c r="K56" s="15"/>
      <c r="L56" s="15"/>
      <c r="M56" s="137"/>
      <c r="S56" s="208"/>
      <c r="T56" s="208"/>
      <c r="U56" s="208"/>
      <c r="V56" s="208"/>
      <c r="W56" s="208"/>
      <c r="X56" s="208"/>
      <c r="Y56" s="208"/>
      <c r="Z56" s="208"/>
      <c r="AA56" s="208"/>
      <c r="AB56" s="208"/>
      <c r="AC56" s="208"/>
      <c r="AD56" s="208"/>
      <c r="AE56" s="208"/>
      <c r="AF56" s="208"/>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c r="BG56" s="208"/>
      <c r="BH56" s="208"/>
      <c r="BI56" s="208"/>
      <c r="BJ56" s="219"/>
      <c r="BK56" s="219"/>
      <c r="BL56" s="219"/>
      <c r="BM56" s="219"/>
      <c r="BN56" s="219"/>
    </row>
    <row r="57" spans="1:67" ht="139.15" customHeight="1">
      <c r="B57" s="135"/>
      <c r="C57" s="136"/>
      <c r="E57" s="126"/>
      <c r="F57" s="126"/>
      <c r="G57" s="126"/>
      <c r="H57" s="126"/>
      <c r="I57" s="126"/>
      <c r="J57" s="15"/>
      <c r="K57" s="15"/>
      <c r="L57" s="15"/>
      <c r="M57" s="137"/>
      <c r="S57" s="208"/>
      <c r="T57" s="208"/>
      <c r="U57" s="208"/>
      <c r="V57" s="208"/>
      <c r="W57" s="208"/>
      <c r="X57" s="208"/>
      <c r="Y57" s="208"/>
      <c r="Z57" s="208"/>
      <c r="AA57" s="208"/>
      <c r="AB57" s="208"/>
      <c r="AC57" s="208"/>
      <c r="AD57" s="208"/>
      <c r="AE57" s="208"/>
      <c r="AF57" s="208"/>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c r="BG57" s="208"/>
      <c r="BH57" s="208"/>
      <c r="BI57" s="208"/>
      <c r="BJ57" s="219"/>
      <c r="BK57" s="219"/>
      <c r="BL57" s="219"/>
      <c r="BM57" s="219"/>
      <c r="BN57" s="219"/>
      <c r="BO57" s="219"/>
    </row>
    <row r="58" spans="1:67" ht="213.6" customHeight="1" thickBot="1">
      <c r="B58" s="135"/>
      <c r="C58" s="136"/>
      <c r="D58" s="126"/>
      <c r="E58" s="126"/>
      <c r="F58" s="126"/>
      <c r="G58" s="126"/>
      <c r="H58" s="126"/>
      <c r="I58" s="126"/>
      <c r="J58" s="15"/>
      <c r="K58" s="15"/>
      <c r="L58" s="15"/>
      <c r="M58" s="137"/>
      <c r="S58" s="208"/>
      <c r="T58" s="208"/>
      <c r="U58" s="208"/>
      <c r="V58" s="208"/>
      <c r="W58" s="208"/>
      <c r="X58" s="208"/>
      <c r="Y58" s="208"/>
      <c r="Z58" s="208"/>
      <c r="AA58" s="208"/>
      <c r="AB58" s="208"/>
      <c r="AC58" s="208"/>
      <c r="AD58" s="208"/>
      <c r="AE58" s="208"/>
      <c r="AF58" s="208"/>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c r="BG58" s="208"/>
      <c r="BH58" s="208"/>
      <c r="BI58" s="208"/>
      <c r="BJ58" s="219"/>
      <c r="BK58" s="219"/>
      <c r="BL58" s="219"/>
      <c r="BM58" s="219"/>
      <c r="BN58" s="219"/>
      <c r="BO58" s="219"/>
    </row>
    <row r="59" spans="1:67" ht="15" customHeight="1" thickBot="1">
      <c r="L59" s="566" t="s">
        <v>677</v>
      </c>
      <c r="M59" s="612"/>
      <c r="N59" s="597" t="s">
        <v>421</v>
      </c>
      <c r="O59" s="78"/>
      <c r="P59" s="78"/>
      <c r="Q59" s="78"/>
      <c r="R59" s="78"/>
      <c r="S59" s="428"/>
      <c r="T59" s="208"/>
      <c r="U59" s="208"/>
      <c r="V59" s="208"/>
      <c r="W59" s="208"/>
      <c r="X59" s="208"/>
      <c r="Y59" s="208"/>
      <c r="Z59" s="208"/>
      <c r="AA59" s="208"/>
      <c r="AB59" s="208"/>
      <c r="AC59" s="208"/>
      <c r="AD59" s="208"/>
      <c r="AE59" s="208"/>
      <c r="AF59" s="208"/>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c r="BG59" s="208"/>
      <c r="BH59" s="208"/>
      <c r="BI59" s="208"/>
      <c r="BJ59" s="219"/>
      <c r="BK59" s="219"/>
      <c r="BL59" s="219"/>
      <c r="BM59" s="219"/>
      <c r="BN59" s="219"/>
      <c r="BO59" s="219"/>
    </row>
    <row r="60" spans="1:67" ht="58.15" customHeight="1" thickBot="1">
      <c r="L60" s="27" t="s">
        <v>166</v>
      </c>
      <c r="M60" s="67" t="s">
        <v>718</v>
      </c>
      <c r="N60" s="598"/>
      <c r="O60" s="78"/>
      <c r="P60" s="78"/>
      <c r="Q60" s="78"/>
      <c r="R60" s="78"/>
      <c r="S60" s="428"/>
      <c r="T60" s="208"/>
      <c r="U60" s="208"/>
      <c r="V60" s="208"/>
      <c r="W60" s="208"/>
      <c r="X60" s="208"/>
      <c r="Y60" s="208"/>
      <c r="Z60" s="208"/>
      <c r="AA60" s="208"/>
      <c r="AB60" s="208"/>
      <c r="AC60" s="208"/>
      <c r="AD60" s="208"/>
      <c r="AE60" s="208"/>
      <c r="AF60" s="208"/>
      <c r="AG60" s="208"/>
      <c r="AH60" s="208"/>
      <c r="AI60" s="208"/>
      <c r="AJ60" s="208"/>
      <c r="AK60" s="208"/>
      <c r="AL60" s="208"/>
      <c r="AM60" s="208"/>
      <c r="AN60" s="208"/>
      <c r="AO60" s="208"/>
      <c r="AP60" s="208"/>
      <c r="AQ60" s="208"/>
      <c r="AR60" s="208"/>
      <c r="AS60" s="208"/>
      <c r="AT60" s="208"/>
      <c r="AU60" s="208"/>
      <c r="AV60" s="208"/>
      <c r="AW60" s="552" t="s">
        <v>423</v>
      </c>
      <c r="AX60" s="552"/>
      <c r="AY60" s="552"/>
      <c r="AZ60" s="552"/>
      <c r="BA60" s="552"/>
      <c r="BB60" s="552"/>
      <c r="BC60" s="552"/>
      <c r="BD60" s="208"/>
      <c r="BE60" s="208"/>
      <c r="BF60" s="208"/>
      <c r="BG60" s="208"/>
      <c r="BH60" s="208"/>
      <c r="BI60" s="208"/>
      <c r="BJ60" s="219"/>
      <c r="BK60" s="219"/>
      <c r="BL60" s="219"/>
      <c r="BM60" s="219"/>
      <c r="BN60" s="219"/>
      <c r="BO60" s="219"/>
    </row>
    <row r="61" spans="1:67" ht="19.5" thickBot="1">
      <c r="A61" s="553" t="s">
        <v>174</v>
      </c>
      <c r="B61" s="554"/>
      <c r="C61" s="71" t="s">
        <v>719</v>
      </c>
      <c r="D61" s="71" t="s">
        <v>721</v>
      </c>
      <c r="E61" s="555" t="s">
        <v>716</v>
      </c>
      <c r="F61" s="556"/>
      <c r="G61" s="556"/>
      <c r="H61" s="556"/>
      <c r="I61" s="556"/>
      <c r="J61" s="556"/>
      <c r="K61" s="557"/>
      <c r="L61" s="72" t="s">
        <v>156</v>
      </c>
      <c r="M61" s="129" t="s">
        <v>162</v>
      </c>
      <c r="N61" s="305" t="s">
        <v>162</v>
      </c>
      <c r="O61" s="80"/>
      <c r="P61" s="80"/>
      <c r="Q61" s="80"/>
      <c r="R61" s="80"/>
      <c r="S61" s="426"/>
      <c r="T61" s="208"/>
      <c r="U61" s="208"/>
      <c r="V61" s="208"/>
      <c r="W61" s="208"/>
      <c r="X61" s="208"/>
      <c r="Y61" s="208"/>
      <c r="Z61" s="208"/>
      <c r="AA61" s="208"/>
      <c r="AB61" s="208"/>
      <c r="AC61" s="208"/>
      <c r="AD61" s="208"/>
      <c r="AE61" s="208"/>
      <c r="AF61" s="208"/>
      <c r="AG61" s="208"/>
      <c r="AH61" s="208"/>
      <c r="AI61" s="558" t="s">
        <v>627</v>
      </c>
      <c r="AJ61" s="558"/>
      <c r="AK61" s="558" t="s">
        <v>628</v>
      </c>
      <c r="AL61" s="558"/>
      <c r="AM61" s="558" t="s">
        <v>630</v>
      </c>
      <c r="AN61" s="558"/>
      <c r="AO61" s="558" t="s">
        <v>631</v>
      </c>
      <c r="AP61" s="558"/>
      <c r="AQ61" s="208"/>
      <c r="AR61" s="208"/>
      <c r="AS61" s="208" t="s">
        <v>416</v>
      </c>
      <c r="AT61" s="208" t="s">
        <v>417</v>
      </c>
      <c r="AU61" s="208" t="s">
        <v>418</v>
      </c>
      <c r="AV61" s="208"/>
      <c r="AW61" s="218" t="s">
        <v>423</v>
      </c>
      <c r="AX61" s="218" t="s">
        <v>425</v>
      </c>
      <c r="AY61" s="218" t="s">
        <v>424</v>
      </c>
      <c r="AZ61" s="218" t="s">
        <v>426</v>
      </c>
      <c r="BA61" s="218" t="s">
        <v>427</v>
      </c>
      <c r="BB61" s="218" t="s">
        <v>428</v>
      </c>
      <c r="BC61" s="218" t="s">
        <v>532</v>
      </c>
      <c r="BD61" s="208"/>
      <c r="BE61" s="208"/>
      <c r="BF61" s="208"/>
      <c r="BG61" s="208"/>
      <c r="BH61" s="208"/>
      <c r="BI61" s="208"/>
      <c r="BJ61" s="219"/>
      <c r="BK61" s="219"/>
      <c r="BL61" s="219"/>
      <c r="BM61" s="219"/>
      <c r="BN61" s="219"/>
      <c r="BO61" s="219"/>
    </row>
    <row r="62" spans="1:67" ht="49.9" customHeight="1">
      <c r="A62" s="573" t="s">
        <v>33</v>
      </c>
      <c r="B62" s="573"/>
      <c r="C62" s="239" t="s">
        <v>580</v>
      </c>
      <c r="D62" s="264" t="s">
        <v>581</v>
      </c>
      <c r="E62" s="613" t="s">
        <v>635</v>
      </c>
      <c r="F62" s="614"/>
      <c r="G62" s="614"/>
      <c r="H62" s="614"/>
      <c r="I62" s="614"/>
      <c r="J62" s="614"/>
      <c r="K62" s="615"/>
      <c r="L62" s="32">
        <f t="shared" ref="L62:L82" ca="1" si="16">AJ62</f>
        <v>0</v>
      </c>
      <c r="M62" s="130" t="str">
        <f ca="1">IFERROR(ROUND(L62/$L$83,3),"NC")</f>
        <v>NC</v>
      </c>
      <c r="N62" s="306" t="str">
        <f ca="1">IFERROR(L62/$E$9,"NC")</f>
        <v>NC</v>
      </c>
      <c r="O62" s="80"/>
      <c r="P62" s="80"/>
      <c r="Q62" s="80"/>
      <c r="R62" s="80"/>
      <c r="S62" s="426"/>
      <c r="T62" s="208"/>
      <c r="U62" s="208"/>
      <c r="V62" s="208"/>
      <c r="W62" s="208"/>
      <c r="X62" s="208"/>
      <c r="Y62" s="208"/>
      <c r="Z62" s="208"/>
      <c r="AA62" s="208"/>
      <c r="AB62" s="208"/>
      <c r="AC62" s="208"/>
      <c r="AD62" s="208"/>
      <c r="AE62" s="420" t="s">
        <v>580</v>
      </c>
      <c r="AF62" s="420" t="s">
        <v>33</v>
      </c>
      <c r="AG62" s="421" t="str">
        <f ca="1">M62</f>
        <v>NC</v>
      </c>
      <c r="AH62" s="421" t="str">
        <f ca="1">N62</f>
        <v>NC</v>
      </c>
      <c r="AI62" s="208" t="s">
        <v>725</v>
      </c>
      <c r="AJ62" s="208">
        <f ca="1">VLOOKUP(AI62,'SYNTHESE DES DOSSIERS'!$AL$283:$AM$408,2,FALSE)</f>
        <v>0</v>
      </c>
      <c r="AK62" s="208" t="s">
        <v>747</v>
      </c>
      <c r="AL62" s="208">
        <f ca="1">VLOOKUP(AK62,'SYNTHESE DES DOSSIERS'!$AL$283:$AN$408,3,"FAUX")</f>
        <v>0</v>
      </c>
      <c r="AM62" s="208" t="s">
        <v>904</v>
      </c>
      <c r="AN62" s="208">
        <f ca="1">VLOOKUP(AM62,'SYNTHESE DES DOSSIERS'!$AL$279:$AP$408,5,"FAUX")</f>
        <v>0</v>
      </c>
      <c r="AO62" s="208" t="s">
        <v>768</v>
      </c>
      <c r="AP62" s="208">
        <f ca="1">VLOOKUP(AO62,'SYNTHESE DES DOSSIERS'!$AL$287:$AQ$408,6,"FAUX")</f>
        <v>0</v>
      </c>
      <c r="AQ62" s="208"/>
      <c r="AR62" s="208"/>
      <c r="AS62" s="208">
        <f t="shared" ref="AS62:AS82" ca="1" si="17">RANK(L62,$L$62:$L$82)</f>
        <v>1</v>
      </c>
      <c r="AT62" s="208">
        <f ca="1">AS62+COUNTIF(AS62:$AS$82,AS62)-1</f>
        <v>21</v>
      </c>
      <c r="AU62" s="422">
        <f t="shared" ref="AU62:AU82" ca="1" si="18">(AT62-1)*0.0001+L62</f>
        <v>2E-3</v>
      </c>
      <c r="AV62" s="208"/>
      <c r="AW62" s="427">
        <v>1</v>
      </c>
      <c r="AX62" s="208">
        <f ca="1">LARGE($L$62:$L$82,AW62)</f>
        <v>0</v>
      </c>
      <c r="AY62" s="422">
        <f t="shared" ref="AY62:AY71" ca="1" si="19">LARGE($AU$62:$AU$82,AW62)</f>
        <v>2E-3</v>
      </c>
      <c r="AZ62" s="208" t="str">
        <f t="shared" ref="AZ62:AZ71" ca="1" si="20">INDEX($C$62:$C$82,MATCH(AY62,$AU$62:$AU$82,0),1)</f>
        <v>OMI_1</v>
      </c>
      <c r="BA62" s="208">
        <f t="shared" ref="BA62:BA71" ca="1" si="21">VLOOKUP(AZ62,$AE$62:$AL$82,8,"FAUX")</f>
        <v>0</v>
      </c>
      <c r="BB62" s="208">
        <f t="shared" ref="BB62:BB71" ca="1" si="22">VLOOKUP(AZ62,$AE$62:$AP$82,12,"FAUX")</f>
        <v>0</v>
      </c>
      <c r="BC62" s="208">
        <f t="shared" ref="BC62:BC71" ca="1" si="23">VLOOKUP(AZ62,$AE$62:$AP$82,10,"FAUX")</f>
        <v>0</v>
      </c>
      <c r="BD62" s="208"/>
      <c r="BE62" s="208"/>
      <c r="BF62" s="208"/>
      <c r="BG62" s="208"/>
      <c r="BH62" s="208"/>
      <c r="BI62" s="208"/>
      <c r="BJ62" s="219"/>
      <c r="BK62" s="219"/>
      <c r="BL62" s="219"/>
      <c r="BM62" s="219"/>
      <c r="BN62" s="219"/>
      <c r="BO62" s="219"/>
    </row>
    <row r="63" spans="1:67" ht="58.15" customHeight="1">
      <c r="A63" s="574"/>
      <c r="B63" s="574"/>
      <c r="C63" s="239" t="s">
        <v>582</v>
      </c>
      <c r="D63" s="265" t="s">
        <v>583</v>
      </c>
      <c r="E63" s="616" t="s">
        <v>584</v>
      </c>
      <c r="F63" s="617"/>
      <c r="G63" s="617"/>
      <c r="H63" s="617"/>
      <c r="I63" s="617"/>
      <c r="J63" s="617"/>
      <c r="K63" s="618"/>
      <c r="L63" s="32">
        <f t="shared" ca="1" si="16"/>
        <v>0</v>
      </c>
      <c r="M63" s="130" t="str">
        <f t="shared" ref="M63:M82" ca="1" si="24">IFERROR(ROUND(L63/$L$83,3),"NC")</f>
        <v>NC</v>
      </c>
      <c r="N63" s="306" t="str">
        <f t="shared" ref="N63:N82" ca="1" si="25">IFERROR(L63/$E$9,"NC")</f>
        <v>NC</v>
      </c>
      <c r="O63" s="80"/>
      <c r="P63" s="80"/>
      <c r="Q63" s="80"/>
      <c r="R63" s="80"/>
      <c r="S63" s="426"/>
      <c r="T63" s="208"/>
      <c r="U63" s="208"/>
      <c r="V63" s="208"/>
      <c r="W63" s="208"/>
      <c r="X63" s="208"/>
      <c r="Y63" s="208"/>
      <c r="Z63" s="208"/>
      <c r="AA63" s="208"/>
      <c r="AB63" s="208"/>
      <c r="AC63" s="208"/>
      <c r="AD63" s="208"/>
      <c r="AE63" s="420" t="s">
        <v>582</v>
      </c>
      <c r="AF63" s="420" t="s">
        <v>33</v>
      </c>
      <c r="AG63" s="421" t="str">
        <f t="shared" ref="AG63:AH82" ca="1" si="26">M63</f>
        <v>NC</v>
      </c>
      <c r="AH63" s="421" t="str">
        <f t="shared" ca="1" si="26"/>
        <v>NC</v>
      </c>
      <c r="AI63" s="208" t="s">
        <v>726</v>
      </c>
      <c r="AJ63" s="208">
        <f ca="1">VLOOKUP(AI63,'SYNTHESE DES DOSSIERS'!$AL$283:$AM$408,2,FALSE)</f>
        <v>0</v>
      </c>
      <c r="AK63" s="208" t="s">
        <v>748</v>
      </c>
      <c r="AL63" s="208">
        <f ca="1">VLOOKUP(AK63,'SYNTHESE DES DOSSIERS'!$AL$283:$AN$408,3,"FAUX")</f>
        <v>0</v>
      </c>
      <c r="AM63" s="208" t="s">
        <v>907</v>
      </c>
      <c r="AN63" s="208">
        <f ca="1">VLOOKUP(AM63,'SYNTHESE DES DOSSIERS'!$AL$279:$AP$408,5,"FAUX")</f>
        <v>0</v>
      </c>
      <c r="AO63" s="208" t="s">
        <v>769</v>
      </c>
      <c r="AP63" s="208">
        <f ca="1">VLOOKUP(AO63,'SYNTHESE DES DOSSIERS'!$AL$287:$AQ$408,6,"FAUX")</f>
        <v>0</v>
      </c>
      <c r="AQ63" s="208"/>
      <c r="AR63" s="208"/>
      <c r="AS63" s="208">
        <f t="shared" ca="1" si="17"/>
        <v>1</v>
      </c>
      <c r="AT63" s="208">
        <f ca="1">AS63+COUNTIF(AS63:$AS$82,AS63)-1</f>
        <v>20</v>
      </c>
      <c r="AU63" s="422">
        <f t="shared" ca="1" si="18"/>
        <v>1.9E-3</v>
      </c>
      <c r="AV63" s="208"/>
      <c r="AW63" s="427">
        <v>2</v>
      </c>
      <c r="AX63" s="208">
        <f t="shared" ref="AX63:AX71" ca="1" si="27">LARGE($L$62:$L$82,AW63)</f>
        <v>0</v>
      </c>
      <c r="AY63" s="422">
        <f t="shared" ca="1" si="19"/>
        <v>1.9E-3</v>
      </c>
      <c r="AZ63" s="208" t="str">
        <f t="shared" ca="1" si="20"/>
        <v>OMI_2</v>
      </c>
      <c r="BA63" s="208">
        <f t="shared" ca="1" si="21"/>
        <v>0</v>
      </c>
      <c r="BB63" s="208">
        <f t="shared" ca="1" si="22"/>
        <v>0</v>
      </c>
      <c r="BC63" s="208">
        <f t="shared" ca="1" si="23"/>
        <v>0</v>
      </c>
      <c r="BD63" s="208"/>
      <c r="BE63" s="208"/>
      <c r="BF63" s="208"/>
      <c r="BG63" s="208"/>
      <c r="BH63" s="208"/>
      <c r="BI63" s="208"/>
      <c r="BJ63" s="219"/>
      <c r="BK63" s="219"/>
      <c r="BL63" s="219"/>
      <c r="BM63" s="219"/>
      <c r="BN63" s="219"/>
      <c r="BO63" s="219"/>
    </row>
    <row r="64" spans="1:67" ht="51" customHeight="1">
      <c r="A64" s="574"/>
      <c r="B64" s="574"/>
      <c r="C64" s="239" t="s">
        <v>585</v>
      </c>
      <c r="D64" s="265" t="s">
        <v>586</v>
      </c>
      <c r="E64" s="624" t="s">
        <v>651</v>
      </c>
      <c r="F64" s="625"/>
      <c r="G64" s="625"/>
      <c r="H64" s="625"/>
      <c r="I64" s="625"/>
      <c r="J64" s="625"/>
      <c r="K64" s="626"/>
      <c r="L64" s="32">
        <f t="shared" ca="1" si="16"/>
        <v>0</v>
      </c>
      <c r="M64" s="130" t="str">
        <f t="shared" ca="1" si="24"/>
        <v>NC</v>
      </c>
      <c r="N64" s="306" t="str">
        <f t="shared" ca="1" si="25"/>
        <v>NC</v>
      </c>
      <c r="O64" s="80"/>
      <c r="P64" s="80"/>
      <c r="Q64" s="80"/>
      <c r="R64" s="80"/>
      <c r="S64" s="426"/>
      <c r="T64" s="208"/>
      <c r="U64" s="208"/>
      <c r="V64" s="208"/>
      <c r="W64" s="208"/>
      <c r="X64" s="208"/>
      <c r="Y64" s="208"/>
      <c r="Z64" s="208"/>
      <c r="AA64" s="208"/>
      <c r="AB64" s="208"/>
      <c r="AC64" s="208"/>
      <c r="AD64" s="208"/>
      <c r="AE64" s="420" t="s">
        <v>585</v>
      </c>
      <c r="AF64" s="420" t="s">
        <v>33</v>
      </c>
      <c r="AG64" s="421" t="str">
        <f t="shared" ca="1" si="26"/>
        <v>NC</v>
      </c>
      <c r="AH64" s="421" t="str">
        <f t="shared" ca="1" si="26"/>
        <v>NC</v>
      </c>
      <c r="AI64" s="208" t="s">
        <v>727</v>
      </c>
      <c r="AJ64" s="208">
        <f ca="1">VLOOKUP(AI64,'SYNTHESE DES DOSSIERS'!$AL$283:$AM$408,2,FALSE)</f>
        <v>0</v>
      </c>
      <c r="AK64" s="208" t="s">
        <v>749</v>
      </c>
      <c r="AL64" s="208">
        <f ca="1">VLOOKUP(AK64,'SYNTHESE DES DOSSIERS'!$AL$283:$AN$408,3,"FAUX")</f>
        <v>0</v>
      </c>
      <c r="AM64" s="208" t="s">
        <v>910</v>
      </c>
      <c r="AN64" s="208">
        <f ca="1">VLOOKUP(AM64,'SYNTHESE DES DOSSIERS'!$AL$279:$AP$408,5,"FAUX")</f>
        <v>0</v>
      </c>
      <c r="AO64" s="208" t="s">
        <v>770</v>
      </c>
      <c r="AP64" s="208">
        <f ca="1">VLOOKUP(AO64,'SYNTHESE DES DOSSIERS'!$AL$287:$AQ$408,6,"FAUX")</f>
        <v>0</v>
      </c>
      <c r="AQ64" s="208"/>
      <c r="AR64" s="208"/>
      <c r="AS64" s="208">
        <f t="shared" ca="1" si="17"/>
        <v>1</v>
      </c>
      <c r="AT64" s="208">
        <f ca="1">AS64+COUNTIF(AS64:$AS$82,AS64)-1</f>
        <v>19</v>
      </c>
      <c r="AU64" s="422">
        <f t="shared" ca="1" si="18"/>
        <v>1.8000000000000002E-3</v>
      </c>
      <c r="AV64" s="208"/>
      <c r="AW64" s="427">
        <v>3</v>
      </c>
      <c r="AX64" s="208">
        <f t="shared" ca="1" si="27"/>
        <v>0</v>
      </c>
      <c r="AY64" s="422">
        <f t="shared" ca="1" si="19"/>
        <v>1.8000000000000002E-3</v>
      </c>
      <c r="AZ64" s="208" t="str">
        <f t="shared" ca="1" si="20"/>
        <v>OMI_3</v>
      </c>
      <c r="BA64" s="208">
        <f t="shared" ca="1" si="21"/>
        <v>0</v>
      </c>
      <c r="BB64" s="208">
        <f t="shared" ca="1" si="22"/>
        <v>0</v>
      </c>
      <c r="BC64" s="208">
        <f t="shared" ca="1" si="23"/>
        <v>0</v>
      </c>
      <c r="BD64" s="208"/>
      <c r="BE64" s="208"/>
      <c r="BF64" s="208"/>
      <c r="BG64" s="208"/>
      <c r="BH64" s="208"/>
      <c r="BI64" s="208"/>
      <c r="BJ64" s="219"/>
      <c r="BK64" s="219"/>
      <c r="BL64" s="219"/>
      <c r="BM64" s="219"/>
      <c r="BN64" s="219"/>
      <c r="BO64" s="219"/>
    </row>
    <row r="65" spans="1:67" ht="51" customHeight="1">
      <c r="A65" s="574"/>
      <c r="B65" s="574"/>
      <c r="C65" s="239" t="s">
        <v>587</v>
      </c>
      <c r="D65" s="265" t="s">
        <v>588</v>
      </c>
      <c r="E65" s="616" t="s">
        <v>636</v>
      </c>
      <c r="F65" s="617"/>
      <c r="G65" s="617"/>
      <c r="H65" s="617"/>
      <c r="I65" s="617"/>
      <c r="J65" s="617"/>
      <c r="K65" s="618"/>
      <c r="L65" s="32">
        <f t="shared" ca="1" si="16"/>
        <v>0</v>
      </c>
      <c r="M65" s="130" t="str">
        <f t="shared" ca="1" si="24"/>
        <v>NC</v>
      </c>
      <c r="N65" s="306" t="str">
        <f t="shared" ca="1" si="25"/>
        <v>NC</v>
      </c>
      <c r="O65" s="80"/>
      <c r="P65" s="80"/>
      <c r="Q65" s="80"/>
      <c r="R65" s="80"/>
      <c r="S65" s="426"/>
      <c r="T65" s="208"/>
      <c r="U65" s="208"/>
      <c r="V65" s="208"/>
      <c r="W65" s="208"/>
      <c r="X65" s="208"/>
      <c r="Y65" s="208"/>
      <c r="Z65" s="208"/>
      <c r="AA65" s="208"/>
      <c r="AB65" s="208"/>
      <c r="AC65" s="208"/>
      <c r="AD65" s="208"/>
      <c r="AE65" s="420" t="s">
        <v>587</v>
      </c>
      <c r="AF65" s="420" t="s">
        <v>33</v>
      </c>
      <c r="AG65" s="421" t="str">
        <f t="shared" ca="1" si="26"/>
        <v>NC</v>
      </c>
      <c r="AH65" s="421" t="str">
        <f t="shared" ca="1" si="26"/>
        <v>NC</v>
      </c>
      <c r="AI65" s="208" t="s">
        <v>728</v>
      </c>
      <c r="AJ65" s="208">
        <f ca="1">VLOOKUP(AI65,'SYNTHESE DES DOSSIERS'!$AL$283:$AM$408,2,FALSE)</f>
        <v>0</v>
      </c>
      <c r="AK65" s="208" t="s">
        <v>750</v>
      </c>
      <c r="AL65" s="208">
        <f ca="1">VLOOKUP(AK65,'SYNTHESE DES DOSSIERS'!$AL$283:$AN$408,3,"FAUX")</f>
        <v>0</v>
      </c>
      <c r="AM65" s="208" t="s">
        <v>913</v>
      </c>
      <c r="AN65" s="208">
        <f ca="1">VLOOKUP(AM65,'SYNTHESE DES DOSSIERS'!$AL$279:$AP$408,5,"FAUX")</f>
        <v>0</v>
      </c>
      <c r="AO65" s="208" t="s">
        <v>771</v>
      </c>
      <c r="AP65" s="208">
        <f ca="1">VLOOKUP(AO65,'SYNTHESE DES DOSSIERS'!$AL$287:$AQ$408,6,"FAUX")</f>
        <v>0</v>
      </c>
      <c r="AQ65" s="208"/>
      <c r="AR65" s="208"/>
      <c r="AS65" s="208">
        <f t="shared" ca="1" si="17"/>
        <v>1</v>
      </c>
      <c r="AT65" s="208">
        <f ca="1">AS65+COUNTIF(AS65:$AS$82,AS65)-1</f>
        <v>18</v>
      </c>
      <c r="AU65" s="422">
        <f t="shared" ca="1" si="18"/>
        <v>1.7000000000000001E-3</v>
      </c>
      <c r="AV65" s="208"/>
      <c r="AW65" s="427">
        <v>4</v>
      </c>
      <c r="AX65" s="208">
        <f t="shared" ca="1" si="27"/>
        <v>0</v>
      </c>
      <c r="AY65" s="422">
        <f t="shared" ca="1" si="19"/>
        <v>1.7000000000000001E-3</v>
      </c>
      <c r="AZ65" s="208" t="str">
        <f t="shared" ca="1" si="20"/>
        <v>OMI_4</v>
      </c>
      <c r="BA65" s="208">
        <f t="shared" ca="1" si="21"/>
        <v>0</v>
      </c>
      <c r="BB65" s="208">
        <f t="shared" ca="1" si="22"/>
        <v>0</v>
      </c>
      <c r="BC65" s="208">
        <f t="shared" ca="1" si="23"/>
        <v>0</v>
      </c>
      <c r="BD65" s="208"/>
      <c r="BE65" s="208"/>
      <c r="BF65" s="208"/>
      <c r="BG65" s="208"/>
      <c r="BH65" s="208"/>
      <c r="BI65" s="208"/>
      <c r="BJ65" s="219"/>
      <c r="BK65" s="219"/>
      <c r="BL65" s="219"/>
      <c r="BM65" s="219"/>
      <c r="BN65" s="219"/>
      <c r="BO65" s="219"/>
    </row>
    <row r="66" spans="1:67" ht="39" customHeight="1">
      <c r="A66" s="574"/>
      <c r="B66" s="574"/>
      <c r="C66" s="240" t="s">
        <v>589</v>
      </c>
      <c r="D66" s="266" t="s">
        <v>590</v>
      </c>
      <c r="E66" s="621" t="s">
        <v>652</v>
      </c>
      <c r="F66" s="622"/>
      <c r="G66" s="622"/>
      <c r="H66" s="622"/>
      <c r="I66" s="622"/>
      <c r="J66" s="622"/>
      <c r="K66" s="623"/>
      <c r="L66" s="32">
        <f t="shared" ca="1" si="16"/>
        <v>0</v>
      </c>
      <c r="M66" s="130" t="str">
        <f t="shared" ca="1" si="24"/>
        <v>NC</v>
      </c>
      <c r="N66" s="306" t="str">
        <f t="shared" ca="1" si="25"/>
        <v>NC</v>
      </c>
      <c r="O66" s="80"/>
      <c r="P66" s="80"/>
      <c r="Q66" s="80"/>
      <c r="R66" s="80"/>
      <c r="S66" s="426"/>
      <c r="T66" s="208"/>
      <c r="U66" s="208"/>
      <c r="V66" s="208"/>
      <c r="W66" s="208"/>
      <c r="X66" s="208"/>
      <c r="Y66" s="208"/>
      <c r="Z66" s="208"/>
      <c r="AA66" s="208"/>
      <c r="AB66" s="208"/>
      <c r="AC66" s="208"/>
      <c r="AD66" s="208"/>
      <c r="AE66" s="420" t="s">
        <v>589</v>
      </c>
      <c r="AF66" s="420" t="s">
        <v>33</v>
      </c>
      <c r="AG66" s="421" t="str">
        <f t="shared" ca="1" si="26"/>
        <v>NC</v>
      </c>
      <c r="AH66" s="421" t="str">
        <f t="shared" ca="1" si="26"/>
        <v>NC</v>
      </c>
      <c r="AI66" s="208" t="s">
        <v>729</v>
      </c>
      <c r="AJ66" s="208">
        <f ca="1">VLOOKUP(AI66,'SYNTHESE DES DOSSIERS'!$AL$283:$AM$408,2,FALSE)</f>
        <v>0</v>
      </c>
      <c r="AK66" s="208" t="s">
        <v>751</v>
      </c>
      <c r="AL66" s="208">
        <f ca="1">VLOOKUP(AK66,'SYNTHESE DES DOSSIERS'!$AL$283:$AN$408,3,"FAUX")</f>
        <v>0</v>
      </c>
      <c r="AM66" s="208" t="s">
        <v>916</v>
      </c>
      <c r="AN66" s="208">
        <f ca="1">VLOOKUP(AM66,'SYNTHESE DES DOSSIERS'!$AL$279:$AP$408,5,"FAUX")</f>
        <v>0</v>
      </c>
      <c r="AO66" s="208" t="s">
        <v>772</v>
      </c>
      <c r="AP66" s="208">
        <f ca="1">VLOOKUP(AO66,'SYNTHESE DES DOSSIERS'!$AL$287:$AQ$408,6,"FAUX")</f>
        <v>0</v>
      </c>
      <c r="AQ66" s="208"/>
      <c r="AR66" s="208"/>
      <c r="AS66" s="208">
        <f t="shared" ca="1" si="17"/>
        <v>1</v>
      </c>
      <c r="AT66" s="208">
        <f ca="1">AS66+COUNTIF(AS66:$AS$82,AS66)-1</f>
        <v>17</v>
      </c>
      <c r="AU66" s="422">
        <f t="shared" ca="1" si="18"/>
        <v>1.6000000000000001E-3</v>
      </c>
      <c r="AV66" s="208"/>
      <c r="AW66" s="427">
        <v>5</v>
      </c>
      <c r="AX66" s="208">
        <f t="shared" ca="1" si="27"/>
        <v>0</v>
      </c>
      <c r="AY66" s="422">
        <f t="shared" ca="1" si="19"/>
        <v>1.6000000000000001E-3</v>
      </c>
      <c r="AZ66" s="208" t="str">
        <f t="shared" ca="1" si="20"/>
        <v>OMI_5</v>
      </c>
      <c r="BA66" s="208">
        <f t="shared" ca="1" si="21"/>
        <v>0</v>
      </c>
      <c r="BB66" s="208">
        <f t="shared" ca="1" si="22"/>
        <v>0</v>
      </c>
      <c r="BC66" s="208">
        <f t="shared" ca="1" si="23"/>
        <v>0</v>
      </c>
      <c r="BD66" s="208"/>
      <c r="BE66" s="208"/>
      <c r="BF66" s="208"/>
      <c r="BG66" s="208"/>
      <c r="BH66" s="208"/>
      <c r="BI66" s="208"/>
      <c r="BJ66" s="219"/>
      <c r="BK66" s="219"/>
      <c r="BL66" s="219"/>
      <c r="BM66" s="219"/>
      <c r="BN66" s="219"/>
      <c r="BO66" s="219"/>
    </row>
    <row r="67" spans="1:67" ht="39.6" customHeight="1">
      <c r="A67" s="574"/>
      <c r="B67" s="574"/>
      <c r="C67" s="241" t="s">
        <v>591</v>
      </c>
      <c r="D67" s="267" t="s">
        <v>592</v>
      </c>
      <c r="E67" s="572" t="s">
        <v>593</v>
      </c>
      <c r="F67" s="619"/>
      <c r="G67" s="619"/>
      <c r="H67" s="619"/>
      <c r="I67" s="619"/>
      <c r="J67" s="619"/>
      <c r="K67" s="620"/>
      <c r="L67" s="32">
        <f t="shared" ca="1" si="16"/>
        <v>0</v>
      </c>
      <c r="M67" s="130" t="str">
        <f t="shared" ca="1" si="24"/>
        <v>NC</v>
      </c>
      <c r="N67" s="306" t="str">
        <f t="shared" ca="1" si="25"/>
        <v>NC</v>
      </c>
      <c r="O67" s="80"/>
      <c r="P67" s="80"/>
      <c r="Q67" s="80"/>
      <c r="R67" s="80"/>
      <c r="S67" s="426"/>
      <c r="T67" s="208"/>
      <c r="U67" s="208"/>
      <c r="V67" s="208"/>
      <c r="W67" s="208"/>
      <c r="X67" s="208"/>
      <c r="Y67" s="208"/>
      <c r="Z67" s="208"/>
      <c r="AA67" s="208"/>
      <c r="AB67" s="208"/>
      <c r="AC67" s="208"/>
      <c r="AD67" s="208"/>
      <c r="AE67" s="420" t="s">
        <v>591</v>
      </c>
      <c r="AF67" s="420" t="s">
        <v>33</v>
      </c>
      <c r="AG67" s="421" t="str">
        <f t="shared" ca="1" si="26"/>
        <v>NC</v>
      </c>
      <c r="AH67" s="421" t="str">
        <f t="shared" ca="1" si="26"/>
        <v>NC</v>
      </c>
      <c r="AI67" s="208" t="s">
        <v>730</v>
      </c>
      <c r="AJ67" s="208">
        <f ca="1">VLOOKUP(AI67,'SYNTHESE DES DOSSIERS'!$AL$283:$AM$408,2,FALSE)</f>
        <v>0</v>
      </c>
      <c r="AK67" s="208" t="s">
        <v>752</v>
      </c>
      <c r="AL67" s="208">
        <f ca="1">VLOOKUP(AK67,'SYNTHESE DES DOSSIERS'!$AL$283:$AN$408,3,"FAUX")</f>
        <v>0</v>
      </c>
      <c r="AM67" s="208" t="s">
        <v>919</v>
      </c>
      <c r="AN67" s="208">
        <f ca="1">VLOOKUP(AM67,'SYNTHESE DES DOSSIERS'!$AL$279:$AP$408,5,"FAUX")</f>
        <v>0</v>
      </c>
      <c r="AO67" s="208" t="s">
        <v>773</v>
      </c>
      <c r="AP67" s="208">
        <f ca="1">VLOOKUP(AO67,'SYNTHESE DES DOSSIERS'!$AL$287:$AQ$408,6,"FAUX")</f>
        <v>0</v>
      </c>
      <c r="AQ67" s="208"/>
      <c r="AR67" s="208"/>
      <c r="AS67" s="208">
        <f t="shared" ca="1" si="17"/>
        <v>1</v>
      </c>
      <c r="AT67" s="208">
        <f ca="1">AS67+COUNTIF(AS67:$AS$82,AS67)-1</f>
        <v>16</v>
      </c>
      <c r="AU67" s="422">
        <f t="shared" ca="1" si="18"/>
        <v>1.5E-3</v>
      </c>
      <c r="AV67" s="208"/>
      <c r="AW67" s="427">
        <v>6</v>
      </c>
      <c r="AX67" s="208">
        <f t="shared" ca="1" si="27"/>
        <v>0</v>
      </c>
      <c r="AY67" s="422">
        <f t="shared" ca="1" si="19"/>
        <v>1.5E-3</v>
      </c>
      <c r="AZ67" s="208" t="str">
        <f t="shared" ca="1" si="20"/>
        <v>OMI_6</v>
      </c>
      <c r="BA67" s="208">
        <f t="shared" ca="1" si="21"/>
        <v>0</v>
      </c>
      <c r="BB67" s="208">
        <f t="shared" ca="1" si="22"/>
        <v>0</v>
      </c>
      <c r="BC67" s="208">
        <f t="shared" ca="1" si="23"/>
        <v>0</v>
      </c>
      <c r="BD67" s="208"/>
      <c r="BE67" s="208"/>
      <c r="BF67" s="208"/>
      <c r="BG67" s="208"/>
      <c r="BH67" s="208"/>
      <c r="BI67" s="208"/>
      <c r="BJ67" s="219"/>
      <c r="BK67" s="219"/>
      <c r="BL67" s="219"/>
      <c r="BM67" s="219"/>
      <c r="BN67" s="219"/>
      <c r="BO67" s="219"/>
    </row>
    <row r="68" spans="1:67" ht="30.6" customHeight="1">
      <c r="A68" s="610" t="s">
        <v>101</v>
      </c>
      <c r="B68" s="611"/>
      <c r="C68" s="241" t="s">
        <v>594</v>
      </c>
      <c r="D68" s="267" t="s">
        <v>595</v>
      </c>
      <c r="E68" s="572" t="s">
        <v>661</v>
      </c>
      <c r="F68" s="619"/>
      <c r="G68" s="619"/>
      <c r="H68" s="619"/>
      <c r="I68" s="619"/>
      <c r="J68" s="619"/>
      <c r="K68" s="620"/>
      <c r="L68" s="32">
        <f t="shared" ca="1" si="16"/>
        <v>0</v>
      </c>
      <c r="M68" s="130" t="str">
        <f t="shared" ca="1" si="24"/>
        <v>NC</v>
      </c>
      <c r="N68" s="306" t="str">
        <f t="shared" ca="1" si="25"/>
        <v>NC</v>
      </c>
      <c r="O68" s="80"/>
      <c r="P68" s="80"/>
      <c r="Q68" s="80"/>
      <c r="R68" s="80"/>
      <c r="S68" s="426"/>
      <c r="T68" s="208"/>
      <c r="U68" s="208"/>
      <c r="V68" s="208"/>
      <c r="W68" s="208"/>
      <c r="X68" s="208"/>
      <c r="Y68" s="208"/>
      <c r="Z68" s="208"/>
      <c r="AA68" s="208"/>
      <c r="AB68" s="208"/>
      <c r="AC68" s="208"/>
      <c r="AD68" s="208"/>
      <c r="AE68" s="420" t="s">
        <v>594</v>
      </c>
      <c r="AF68" s="420" t="s">
        <v>101</v>
      </c>
      <c r="AG68" s="421" t="str">
        <f t="shared" ca="1" si="26"/>
        <v>NC</v>
      </c>
      <c r="AH68" s="421" t="str">
        <f t="shared" ca="1" si="26"/>
        <v>NC</v>
      </c>
      <c r="AI68" s="208" t="s">
        <v>731</v>
      </c>
      <c r="AJ68" s="208">
        <f ca="1">VLOOKUP(AI68,'SYNTHESE DES DOSSIERS'!$AL$283:$AM$408,2,FALSE)</f>
        <v>0</v>
      </c>
      <c r="AK68" s="208" t="s">
        <v>753</v>
      </c>
      <c r="AL68" s="208">
        <f ca="1">VLOOKUP(AK68,'SYNTHESE DES DOSSIERS'!$AL$283:$AN$408,3,"FAUX")</f>
        <v>0</v>
      </c>
      <c r="AM68" s="208" t="s">
        <v>922</v>
      </c>
      <c r="AN68" s="208">
        <f ca="1">VLOOKUP(AM68,'SYNTHESE DES DOSSIERS'!$AL$279:$AP$408,5,"FAUX")</f>
        <v>0</v>
      </c>
      <c r="AO68" s="208" t="s">
        <v>774</v>
      </c>
      <c r="AP68" s="208">
        <f ca="1">VLOOKUP(AO68,'SYNTHESE DES DOSSIERS'!$AL$287:$AQ$408,6,"FAUX")</f>
        <v>0</v>
      </c>
      <c r="AQ68" s="208"/>
      <c r="AR68" s="208"/>
      <c r="AS68" s="208">
        <f t="shared" ca="1" si="17"/>
        <v>1</v>
      </c>
      <c r="AT68" s="208">
        <f ca="1">AS68+COUNTIF(AS68:$AS$82,AS68)-1</f>
        <v>15</v>
      </c>
      <c r="AU68" s="422">
        <f t="shared" ca="1" si="18"/>
        <v>1.4E-3</v>
      </c>
      <c r="AV68" s="208"/>
      <c r="AW68" s="427">
        <v>7</v>
      </c>
      <c r="AX68" s="208">
        <f t="shared" ca="1" si="27"/>
        <v>0</v>
      </c>
      <c r="AY68" s="422">
        <f t="shared" ca="1" si="19"/>
        <v>1.4E-3</v>
      </c>
      <c r="AZ68" s="208" t="str">
        <f t="shared" ca="1" si="20"/>
        <v>OMI_7</v>
      </c>
      <c r="BA68" s="208">
        <f t="shared" ca="1" si="21"/>
        <v>0</v>
      </c>
      <c r="BB68" s="208">
        <f t="shared" ca="1" si="22"/>
        <v>0</v>
      </c>
      <c r="BC68" s="208">
        <f t="shared" ca="1" si="23"/>
        <v>0</v>
      </c>
      <c r="BD68" s="208"/>
      <c r="BE68" s="208"/>
      <c r="BF68" s="208"/>
      <c r="BG68" s="208"/>
      <c r="BH68" s="208"/>
      <c r="BI68" s="208"/>
      <c r="BJ68" s="219"/>
      <c r="BK68" s="219"/>
      <c r="BL68" s="219"/>
      <c r="BM68" s="219"/>
      <c r="BN68" s="219"/>
      <c r="BO68" s="219"/>
    </row>
    <row r="69" spans="1:67" ht="68.45" customHeight="1">
      <c r="A69" s="604" t="s">
        <v>59</v>
      </c>
      <c r="B69" s="605"/>
      <c r="C69" s="242" t="s">
        <v>596</v>
      </c>
      <c r="D69" s="267" t="s">
        <v>597</v>
      </c>
      <c r="E69" s="639" t="s">
        <v>598</v>
      </c>
      <c r="F69" s="640"/>
      <c r="G69" s="640"/>
      <c r="H69" s="640"/>
      <c r="I69" s="640"/>
      <c r="J69" s="640"/>
      <c r="K69" s="641"/>
      <c r="L69" s="32">
        <f t="shared" ca="1" si="16"/>
        <v>0</v>
      </c>
      <c r="M69" s="130" t="str">
        <f t="shared" ca="1" si="24"/>
        <v>NC</v>
      </c>
      <c r="N69" s="306" t="str">
        <f t="shared" ca="1" si="25"/>
        <v>NC</v>
      </c>
      <c r="O69" s="80"/>
      <c r="P69" s="80"/>
      <c r="Q69" s="80"/>
      <c r="R69" s="80"/>
      <c r="S69" s="426"/>
      <c r="T69" s="208"/>
      <c r="U69" s="208"/>
      <c r="V69" s="208"/>
      <c r="W69" s="208"/>
      <c r="X69" s="208"/>
      <c r="Y69" s="208"/>
      <c r="Z69" s="208"/>
      <c r="AA69" s="208"/>
      <c r="AB69" s="208"/>
      <c r="AC69" s="208"/>
      <c r="AD69" s="208"/>
      <c r="AE69" s="420" t="s">
        <v>596</v>
      </c>
      <c r="AF69" s="420" t="s">
        <v>59</v>
      </c>
      <c r="AG69" s="421" t="str">
        <f t="shared" ca="1" si="26"/>
        <v>NC</v>
      </c>
      <c r="AH69" s="421" t="str">
        <f t="shared" ca="1" si="26"/>
        <v>NC</v>
      </c>
      <c r="AI69" s="208" t="s">
        <v>732</v>
      </c>
      <c r="AJ69" s="208">
        <f ca="1">VLOOKUP(AI69,'SYNTHESE DES DOSSIERS'!$AL$283:$AM$408,2,FALSE)</f>
        <v>0</v>
      </c>
      <c r="AK69" s="208" t="s">
        <v>754</v>
      </c>
      <c r="AL69" s="208">
        <f ca="1">VLOOKUP(AK69,'SYNTHESE DES DOSSIERS'!$AL$283:$AN$408,3,"FAUX")</f>
        <v>0</v>
      </c>
      <c r="AM69" s="208" t="s">
        <v>925</v>
      </c>
      <c r="AN69" s="208">
        <f ca="1">VLOOKUP(AM69,'SYNTHESE DES DOSSIERS'!$AL$279:$AP$408,5,"FAUX")</f>
        <v>0</v>
      </c>
      <c r="AO69" s="208" t="s">
        <v>775</v>
      </c>
      <c r="AP69" s="208">
        <f ca="1">VLOOKUP(AO69,'SYNTHESE DES DOSSIERS'!$AL$287:$AQ$408,6,"FAUX")</f>
        <v>0</v>
      </c>
      <c r="AQ69" s="208"/>
      <c r="AR69" s="208"/>
      <c r="AS69" s="208">
        <f t="shared" ca="1" si="17"/>
        <v>1</v>
      </c>
      <c r="AT69" s="208">
        <f ca="1">AS69+COUNTIF(AS69:$AS$82,AS69)-1</f>
        <v>14</v>
      </c>
      <c r="AU69" s="422">
        <f t="shared" ca="1" si="18"/>
        <v>1.3000000000000002E-3</v>
      </c>
      <c r="AV69" s="208"/>
      <c r="AW69" s="427">
        <v>8</v>
      </c>
      <c r="AX69" s="208">
        <f t="shared" ca="1" si="27"/>
        <v>0</v>
      </c>
      <c r="AY69" s="422">
        <f t="shared" ca="1" si="19"/>
        <v>1.3000000000000002E-3</v>
      </c>
      <c r="AZ69" s="208" t="str">
        <f t="shared" ca="1" si="20"/>
        <v>OMI_8</v>
      </c>
      <c r="BA69" s="208">
        <f t="shared" ca="1" si="21"/>
        <v>0</v>
      </c>
      <c r="BB69" s="208">
        <f t="shared" ca="1" si="22"/>
        <v>0</v>
      </c>
      <c r="BC69" s="208">
        <f t="shared" ca="1" si="23"/>
        <v>0</v>
      </c>
      <c r="BD69" s="208"/>
      <c r="BE69" s="208"/>
      <c r="BF69" s="208"/>
      <c r="BG69" s="208"/>
      <c r="BH69" s="208"/>
      <c r="BI69" s="208"/>
      <c r="BJ69" s="219"/>
      <c r="BK69" s="219"/>
      <c r="BL69" s="219"/>
      <c r="BM69" s="219"/>
      <c r="BN69" s="219"/>
      <c r="BO69" s="219"/>
    </row>
    <row r="70" spans="1:67" ht="42" customHeight="1">
      <c r="A70" s="608"/>
      <c r="B70" s="609"/>
      <c r="C70" s="241" t="s">
        <v>599</v>
      </c>
      <c r="D70" s="267" t="s">
        <v>637</v>
      </c>
      <c r="E70" s="572" t="s">
        <v>600</v>
      </c>
      <c r="F70" s="619"/>
      <c r="G70" s="619"/>
      <c r="H70" s="619"/>
      <c r="I70" s="619"/>
      <c r="J70" s="619"/>
      <c r="K70" s="620"/>
      <c r="L70" s="32">
        <f t="shared" ca="1" si="16"/>
        <v>0</v>
      </c>
      <c r="M70" s="130" t="str">
        <f t="shared" ca="1" si="24"/>
        <v>NC</v>
      </c>
      <c r="N70" s="306" t="str">
        <f t="shared" ca="1" si="25"/>
        <v>NC</v>
      </c>
      <c r="O70" s="80"/>
      <c r="P70" s="80"/>
      <c r="Q70" s="80"/>
      <c r="R70" s="80"/>
      <c r="S70" s="426"/>
      <c r="T70" s="208"/>
      <c r="U70" s="208"/>
      <c r="V70" s="208"/>
      <c r="W70" s="208"/>
      <c r="X70" s="208"/>
      <c r="Y70" s="208"/>
      <c r="Z70" s="208"/>
      <c r="AA70" s="208"/>
      <c r="AB70" s="208"/>
      <c r="AC70" s="208"/>
      <c r="AD70" s="208"/>
      <c r="AE70" s="420" t="s">
        <v>599</v>
      </c>
      <c r="AF70" s="420" t="s">
        <v>59</v>
      </c>
      <c r="AG70" s="421" t="str">
        <f t="shared" ca="1" si="26"/>
        <v>NC</v>
      </c>
      <c r="AH70" s="421" t="str">
        <f t="shared" ca="1" si="26"/>
        <v>NC</v>
      </c>
      <c r="AI70" s="208" t="s">
        <v>733</v>
      </c>
      <c r="AJ70" s="208">
        <f ca="1">VLOOKUP(AI70,'SYNTHESE DES DOSSIERS'!$AL$283:$AM$408,2,FALSE)</f>
        <v>0</v>
      </c>
      <c r="AK70" s="208" t="s">
        <v>755</v>
      </c>
      <c r="AL70" s="208">
        <f ca="1">VLOOKUP(AK70,'SYNTHESE DES DOSSIERS'!$AL$283:$AN$408,3,"FAUX")</f>
        <v>0</v>
      </c>
      <c r="AM70" s="208" t="s">
        <v>928</v>
      </c>
      <c r="AN70" s="208">
        <f ca="1">VLOOKUP(AM70,'SYNTHESE DES DOSSIERS'!$AL$279:$AP$408,5,"FAUX")</f>
        <v>0</v>
      </c>
      <c r="AO70" s="208" t="s">
        <v>776</v>
      </c>
      <c r="AP70" s="208">
        <f ca="1">VLOOKUP(AO70,'SYNTHESE DES DOSSIERS'!$AL$287:$AQ$408,6,"FAUX")</f>
        <v>0</v>
      </c>
      <c r="AQ70" s="208"/>
      <c r="AR70" s="208"/>
      <c r="AS70" s="208">
        <f t="shared" ca="1" si="17"/>
        <v>1</v>
      </c>
      <c r="AT70" s="208">
        <f ca="1">AS70+COUNTIF(AS70:$AS$82,AS70)-1</f>
        <v>13</v>
      </c>
      <c r="AU70" s="422">
        <f t="shared" ca="1" si="18"/>
        <v>1.2000000000000001E-3</v>
      </c>
      <c r="AV70" s="208"/>
      <c r="AW70" s="427">
        <v>9</v>
      </c>
      <c r="AX70" s="208">
        <f t="shared" ca="1" si="27"/>
        <v>0</v>
      </c>
      <c r="AY70" s="422">
        <f t="shared" ca="1" si="19"/>
        <v>1.2000000000000001E-3</v>
      </c>
      <c r="AZ70" s="208" t="str">
        <f t="shared" ca="1" si="20"/>
        <v>OMI_9</v>
      </c>
      <c r="BA70" s="208">
        <f t="shared" ca="1" si="21"/>
        <v>0</v>
      </c>
      <c r="BB70" s="208">
        <f t="shared" ca="1" si="22"/>
        <v>0</v>
      </c>
      <c r="BC70" s="208">
        <f t="shared" ca="1" si="23"/>
        <v>0</v>
      </c>
      <c r="BD70" s="208"/>
      <c r="BE70" s="208"/>
      <c r="BF70" s="208"/>
      <c r="BG70" s="208"/>
      <c r="BH70" s="208"/>
      <c r="BI70" s="208"/>
      <c r="BJ70" s="219"/>
      <c r="BK70" s="219"/>
      <c r="BL70" s="219"/>
      <c r="BM70" s="219"/>
      <c r="BN70" s="219"/>
      <c r="BO70" s="219"/>
    </row>
    <row r="71" spans="1:67" ht="30.6" customHeight="1">
      <c r="A71" s="610" t="s">
        <v>601</v>
      </c>
      <c r="B71" s="611"/>
      <c r="C71" s="241" t="s">
        <v>602</v>
      </c>
      <c r="D71" s="267" t="s">
        <v>603</v>
      </c>
      <c r="E71" s="572" t="s">
        <v>638</v>
      </c>
      <c r="F71" s="619"/>
      <c r="G71" s="619"/>
      <c r="H71" s="619"/>
      <c r="I71" s="619"/>
      <c r="J71" s="619"/>
      <c r="K71" s="620"/>
      <c r="L71" s="32">
        <f t="shared" ca="1" si="16"/>
        <v>0</v>
      </c>
      <c r="M71" s="130" t="str">
        <f t="shared" ca="1" si="24"/>
        <v>NC</v>
      </c>
      <c r="N71" s="306" t="str">
        <f t="shared" ca="1" si="25"/>
        <v>NC</v>
      </c>
      <c r="O71" s="80"/>
      <c r="P71" s="80"/>
      <c r="Q71" s="80"/>
      <c r="R71" s="80"/>
      <c r="S71" s="426"/>
      <c r="T71" s="208"/>
      <c r="U71" s="208"/>
      <c r="V71" s="208"/>
      <c r="W71" s="208"/>
      <c r="X71" s="208"/>
      <c r="Y71" s="208"/>
      <c r="Z71" s="208"/>
      <c r="AA71" s="208"/>
      <c r="AB71" s="208"/>
      <c r="AC71" s="208"/>
      <c r="AD71" s="208"/>
      <c r="AE71" s="420" t="s">
        <v>602</v>
      </c>
      <c r="AF71" s="420" t="s">
        <v>723</v>
      </c>
      <c r="AG71" s="421" t="str">
        <f t="shared" ca="1" si="26"/>
        <v>NC</v>
      </c>
      <c r="AH71" s="421" t="str">
        <f t="shared" ca="1" si="26"/>
        <v>NC</v>
      </c>
      <c r="AI71" s="208" t="s">
        <v>734</v>
      </c>
      <c r="AJ71" s="208">
        <f ca="1">VLOOKUP(AI71,'SYNTHESE DES DOSSIERS'!$AL$283:$AM$408,2,FALSE)</f>
        <v>0</v>
      </c>
      <c r="AK71" s="208" t="s">
        <v>756</v>
      </c>
      <c r="AL71" s="208">
        <f ca="1">VLOOKUP(AK71,'SYNTHESE DES DOSSIERS'!$AL$283:$AN$408,3,"FAUX")</f>
        <v>0</v>
      </c>
      <c r="AM71" s="208" t="s">
        <v>931</v>
      </c>
      <c r="AN71" s="208">
        <f ca="1">VLOOKUP(AM71,'SYNTHESE DES DOSSIERS'!$AL$279:$AP$408,5,"FAUX")</f>
        <v>0</v>
      </c>
      <c r="AO71" s="208" t="s">
        <v>777</v>
      </c>
      <c r="AP71" s="208">
        <f ca="1">VLOOKUP(AO71,'SYNTHESE DES DOSSIERS'!$AL$287:$AQ$408,6,"FAUX")</f>
        <v>0</v>
      </c>
      <c r="AQ71" s="208"/>
      <c r="AR71" s="208"/>
      <c r="AS71" s="208">
        <f t="shared" ca="1" si="17"/>
        <v>1</v>
      </c>
      <c r="AT71" s="208">
        <f ca="1">AS71+COUNTIF(AS71:$AS$82,AS71)-1</f>
        <v>12</v>
      </c>
      <c r="AU71" s="422">
        <f t="shared" ca="1" si="18"/>
        <v>1.1000000000000001E-3</v>
      </c>
      <c r="AV71" s="208"/>
      <c r="AW71" s="427">
        <v>10</v>
      </c>
      <c r="AX71" s="208">
        <f t="shared" ca="1" si="27"/>
        <v>0</v>
      </c>
      <c r="AY71" s="422">
        <f t="shared" ca="1" si="19"/>
        <v>1.1000000000000001E-3</v>
      </c>
      <c r="AZ71" s="208" t="str">
        <f t="shared" ca="1" si="20"/>
        <v>OMI_10</v>
      </c>
      <c r="BA71" s="208">
        <f t="shared" ca="1" si="21"/>
        <v>0</v>
      </c>
      <c r="BB71" s="208">
        <f t="shared" ca="1" si="22"/>
        <v>0</v>
      </c>
      <c r="BC71" s="208">
        <f t="shared" ca="1" si="23"/>
        <v>0</v>
      </c>
      <c r="BD71" s="208"/>
      <c r="BE71" s="208"/>
      <c r="BF71" s="208"/>
      <c r="BG71" s="208"/>
      <c r="BH71" s="208"/>
      <c r="BI71" s="208"/>
      <c r="BJ71" s="219"/>
      <c r="BK71" s="219"/>
      <c r="BL71" s="219"/>
      <c r="BM71" s="219"/>
      <c r="BN71" s="219"/>
      <c r="BO71" s="219"/>
    </row>
    <row r="72" spans="1:67" ht="88.9" customHeight="1">
      <c r="A72" s="604" t="s">
        <v>85</v>
      </c>
      <c r="B72" s="605"/>
      <c r="C72" s="242" t="s">
        <v>720</v>
      </c>
      <c r="D72" s="267" t="s">
        <v>605</v>
      </c>
      <c r="E72" s="639" t="s">
        <v>606</v>
      </c>
      <c r="F72" s="640"/>
      <c r="G72" s="640"/>
      <c r="H72" s="640"/>
      <c r="I72" s="640"/>
      <c r="J72" s="640"/>
      <c r="K72" s="641"/>
      <c r="L72" s="32">
        <f t="shared" ca="1" si="16"/>
        <v>0</v>
      </c>
      <c r="M72" s="130" t="str">
        <f t="shared" ca="1" si="24"/>
        <v>NC</v>
      </c>
      <c r="N72" s="306" t="str">
        <f t="shared" ca="1" si="25"/>
        <v>NC</v>
      </c>
      <c r="O72" s="80"/>
      <c r="P72" s="80"/>
      <c r="Q72" s="80"/>
      <c r="R72" s="80"/>
      <c r="S72" s="426"/>
      <c r="T72" s="208"/>
      <c r="U72" s="208"/>
      <c r="V72" s="208"/>
      <c r="W72" s="208"/>
      <c r="X72" s="208"/>
      <c r="Y72" s="208"/>
      <c r="Z72" s="208"/>
      <c r="AA72" s="208"/>
      <c r="AB72" s="208"/>
      <c r="AC72" s="208"/>
      <c r="AD72" s="208"/>
      <c r="AE72" s="420" t="s">
        <v>720</v>
      </c>
      <c r="AF72" s="420" t="s">
        <v>85</v>
      </c>
      <c r="AG72" s="421" t="str">
        <f t="shared" ca="1" si="26"/>
        <v>NC</v>
      </c>
      <c r="AH72" s="421" t="str">
        <f t="shared" ca="1" si="26"/>
        <v>NC</v>
      </c>
      <c r="AI72" s="208" t="s">
        <v>735</v>
      </c>
      <c r="AJ72" s="208">
        <f ca="1">VLOOKUP(AI72,'SYNTHESE DES DOSSIERS'!$AL$283:$AM$408,2,FALSE)</f>
        <v>0</v>
      </c>
      <c r="AK72" s="208" t="s">
        <v>757</v>
      </c>
      <c r="AL72" s="208">
        <f ca="1">VLOOKUP(AK72,'SYNTHESE DES DOSSIERS'!$AL$283:$AN$408,3,"FAUX")</f>
        <v>0</v>
      </c>
      <c r="AM72" s="208" t="s">
        <v>934</v>
      </c>
      <c r="AN72" s="208">
        <f ca="1">VLOOKUP(AM72,'SYNTHESE DES DOSSIERS'!$AL$279:$AP$408,5,"FAUX")</f>
        <v>0</v>
      </c>
      <c r="AO72" s="208" t="s">
        <v>778</v>
      </c>
      <c r="AP72" s="208">
        <f ca="1">VLOOKUP(AO72,'SYNTHESE DES DOSSIERS'!$AL$287:$AQ$408,6,"FAUX")</f>
        <v>0</v>
      </c>
      <c r="AQ72" s="208"/>
      <c r="AR72" s="208"/>
      <c r="AS72" s="208">
        <f t="shared" ca="1" si="17"/>
        <v>1</v>
      </c>
      <c r="AT72" s="208">
        <f ca="1">AS72+COUNTIF(AS72:$AS$82,AS72)-1</f>
        <v>11</v>
      </c>
      <c r="AU72" s="422">
        <f t="shared" ca="1" si="18"/>
        <v>1E-3</v>
      </c>
      <c r="AV72" s="208"/>
      <c r="AW72" s="208"/>
      <c r="AX72" s="208"/>
      <c r="AY72" s="208"/>
      <c r="AZ72" s="208"/>
      <c r="BA72" s="208"/>
      <c r="BB72" s="208"/>
      <c r="BC72" s="208"/>
      <c r="BD72" s="208"/>
      <c r="BE72" s="208"/>
      <c r="BF72" s="208"/>
      <c r="BG72" s="208"/>
      <c r="BH72" s="208"/>
      <c r="BI72" s="208"/>
      <c r="BJ72" s="219"/>
      <c r="BK72" s="219"/>
      <c r="BL72" s="219"/>
      <c r="BM72" s="219"/>
      <c r="BN72" s="219"/>
      <c r="BO72" s="219"/>
    </row>
    <row r="73" spans="1:67" ht="37.15" customHeight="1">
      <c r="A73" s="608"/>
      <c r="B73" s="609"/>
      <c r="C73" s="241" t="s">
        <v>604</v>
      </c>
      <c r="D73" s="267" t="s">
        <v>648</v>
      </c>
      <c r="E73" s="642" t="s">
        <v>639</v>
      </c>
      <c r="F73" s="640"/>
      <c r="G73" s="640"/>
      <c r="H73" s="640"/>
      <c r="I73" s="640"/>
      <c r="J73" s="640"/>
      <c r="K73" s="641"/>
      <c r="L73" s="32">
        <f t="shared" ca="1" si="16"/>
        <v>0</v>
      </c>
      <c r="M73" s="130" t="str">
        <f t="shared" ca="1" si="24"/>
        <v>NC</v>
      </c>
      <c r="N73" s="306" t="str">
        <f t="shared" ca="1" si="25"/>
        <v>NC</v>
      </c>
      <c r="O73" s="80"/>
      <c r="P73" s="80"/>
      <c r="Q73" s="80"/>
      <c r="R73" s="80"/>
      <c r="S73" s="426"/>
      <c r="T73" s="208"/>
      <c r="U73" s="208"/>
      <c r="V73" s="208"/>
      <c r="W73" s="208"/>
      <c r="X73" s="208"/>
      <c r="Y73" s="208"/>
      <c r="Z73" s="208"/>
      <c r="AA73" s="208"/>
      <c r="AB73" s="208"/>
      <c r="AC73" s="208"/>
      <c r="AD73" s="208"/>
      <c r="AE73" s="420" t="s">
        <v>604</v>
      </c>
      <c r="AF73" s="420" t="s">
        <v>85</v>
      </c>
      <c r="AG73" s="421" t="str">
        <f t="shared" ca="1" si="26"/>
        <v>NC</v>
      </c>
      <c r="AH73" s="421" t="str">
        <f t="shared" ca="1" si="26"/>
        <v>NC</v>
      </c>
      <c r="AI73" s="208" t="s">
        <v>736</v>
      </c>
      <c r="AJ73" s="208">
        <f ca="1">VLOOKUP(AI73,'SYNTHESE DES DOSSIERS'!$AL$283:$AM$408,2,FALSE)</f>
        <v>0</v>
      </c>
      <c r="AK73" s="208" t="s">
        <v>758</v>
      </c>
      <c r="AL73" s="208">
        <f ca="1">VLOOKUP(AK73,'SYNTHESE DES DOSSIERS'!$AL$283:$AN$408,3,"FAUX")</f>
        <v>0</v>
      </c>
      <c r="AM73" s="208" t="s">
        <v>937</v>
      </c>
      <c r="AN73" s="208">
        <f ca="1">VLOOKUP(AM73,'SYNTHESE DES DOSSIERS'!$AL$279:$AP$408,5,"FAUX")</f>
        <v>0</v>
      </c>
      <c r="AO73" s="208" t="s">
        <v>779</v>
      </c>
      <c r="AP73" s="208">
        <f ca="1">VLOOKUP(AO73,'SYNTHESE DES DOSSIERS'!$AL$287:$AQ$408,6,"FAUX")</f>
        <v>0</v>
      </c>
      <c r="AQ73" s="208"/>
      <c r="AR73" s="208"/>
      <c r="AS73" s="208">
        <f t="shared" ca="1" si="17"/>
        <v>1</v>
      </c>
      <c r="AT73" s="208">
        <f ca="1">AS73+COUNTIF(AS73:$AS$82,AS73)-1</f>
        <v>10</v>
      </c>
      <c r="AU73" s="422">
        <f t="shared" ca="1" si="18"/>
        <v>9.0000000000000008E-4</v>
      </c>
      <c r="AV73" s="208"/>
      <c r="AW73" s="208"/>
      <c r="AX73" s="208"/>
      <c r="AY73" s="208"/>
      <c r="AZ73" s="208"/>
      <c r="BA73" s="208"/>
      <c r="BB73" s="208"/>
      <c r="BC73" s="208"/>
      <c r="BD73" s="208"/>
      <c r="BE73" s="208"/>
      <c r="BF73" s="208"/>
      <c r="BG73" s="208"/>
      <c r="BH73" s="208"/>
      <c r="BI73" s="208"/>
      <c r="BJ73" s="219"/>
      <c r="BK73" s="219"/>
      <c r="BL73" s="219"/>
      <c r="BM73" s="219"/>
      <c r="BN73" s="219"/>
      <c r="BO73" s="219"/>
    </row>
    <row r="74" spans="1:67" ht="48.6" customHeight="1">
      <c r="A74" s="604" t="s">
        <v>608</v>
      </c>
      <c r="B74" s="605"/>
      <c r="C74" s="241" t="s">
        <v>607</v>
      </c>
      <c r="D74" s="267" t="s">
        <v>640</v>
      </c>
      <c r="E74" s="630" t="s">
        <v>643</v>
      </c>
      <c r="F74" s="631"/>
      <c r="G74" s="631"/>
      <c r="H74" s="631"/>
      <c r="I74" s="631"/>
      <c r="J74" s="631"/>
      <c r="K74" s="632"/>
      <c r="L74" s="32">
        <f t="shared" ca="1" si="16"/>
        <v>0</v>
      </c>
      <c r="M74" s="130" t="str">
        <f t="shared" ca="1" si="24"/>
        <v>NC</v>
      </c>
      <c r="N74" s="306" t="str">
        <f t="shared" ca="1" si="25"/>
        <v>NC</v>
      </c>
      <c r="O74" s="80"/>
      <c r="P74" s="80"/>
      <c r="Q74" s="80"/>
      <c r="R74" s="80"/>
      <c r="S74" s="426"/>
      <c r="T74" s="208"/>
      <c r="U74" s="208"/>
      <c r="V74" s="208"/>
      <c r="W74" s="208"/>
      <c r="X74" s="208"/>
      <c r="Y74" s="208"/>
      <c r="Z74" s="208"/>
      <c r="AA74" s="208"/>
      <c r="AB74" s="208"/>
      <c r="AC74" s="208"/>
      <c r="AD74" s="208"/>
      <c r="AE74" s="420" t="s">
        <v>607</v>
      </c>
      <c r="AF74" s="420" t="s">
        <v>608</v>
      </c>
      <c r="AG74" s="421" t="str">
        <f t="shared" ca="1" si="26"/>
        <v>NC</v>
      </c>
      <c r="AH74" s="421" t="str">
        <f t="shared" ca="1" si="26"/>
        <v>NC</v>
      </c>
      <c r="AI74" s="208" t="s">
        <v>737</v>
      </c>
      <c r="AJ74" s="208">
        <f ca="1">VLOOKUP(AI74,'SYNTHESE DES DOSSIERS'!$AL$283:$AM$408,2,FALSE)</f>
        <v>0</v>
      </c>
      <c r="AK74" s="208" t="s">
        <v>759</v>
      </c>
      <c r="AL74" s="208">
        <f ca="1">VLOOKUP(AK74,'SYNTHESE DES DOSSIERS'!$AL$283:$AN$408,3,"FAUX")</f>
        <v>0</v>
      </c>
      <c r="AM74" s="208" t="s">
        <v>940</v>
      </c>
      <c r="AN74" s="208">
        <f ca="1">VLOOKUP(AM74,'SYNTHESE DES DOSSIERS'!$AL$279:$AP$408,5,"FAUX")</f>
        <v>0</v>
      </c>
      <c r="AO74" s="208" t="s">
        <v>780</v>
      </c>
      <c r="AP74" s="208">
        <f ca="1">VLOOKUP(AO74,'SYNTHESE DES DOSSIERS'!$AL$287:$AQ$408,6,"FAUX")</f>
        <v>0</v>
      </c>
      <c r="AQ74" s="208"/>
      <c r="AR74" s="208"/>
      <c r="AS74" s="208">
        <f t="shared" ca="1" si="17"/>
        <v>1</v>
      </c>
      <c r="AT74" s="208">
        <f ca="1">AS74+COUNTIF(AS74:$AS$82,AS74)-1</f>
        <v>9</v>
      </c>
      <c r="AU74" s="422">
        <f t="shared" ca="1" si="18"/>
        <v>8.0000000000000004E-4</v>
      </c>
      <c r="AV74" s="208"/>
      <c r="AW74" s="208"/>
      <c r="AX74" s="208"/>
      <c r="AY74" s="208"/>
      <c r="AZ74" s="208"/>
      <c r="BA74" s="208"/>
      <c r="BB74" s="208"/>
      <c r="BC74" s="208"/>
      <c r="BD74" s="208"/>
      <c r="BE74" s="208"/>
      <c r="BF74" s="208"/>
      <c r="BG74" s="208"/>
      <c r="BH74" s="208"/>
      <c r="BI74" s="208"/>
      <c r="BJ74" s="219"/>
      <c r="BK74" s="219"/>
      <c r="BL74" s="219"/>
      <c r="BM74" s="219"/>
      <c r="BN74" s="219"/>
      <c r="BO74" s="219"/>
    </row>
    <row r="75" spans="1:67" ht="55.9" customHeight="1">
      <c r="A75" s="606"/>
      <c r="B75" s="607"/>
      <c r="C75" s="246" t="s">
        <v>609</v>
      </c>
      <c r="D75" s="267" t="s">
        <v>611</v>
      </c>
      <c r="E75" s="627" t="s">
        <v>662</v>
      </c>
      <c r="F75" s="628"/>
      <c r="G75" s="628"/>
      <c r="H75" s="628"/>
      <c r="I75" s="628"/>
      <c r="J75" s="628"/>
      <c r="K75" s="629"/>
      <c r="L75" s="32">
        <f t="shared" ca="1" si="16"/>
        <v>0</v>
      </c>
      <c r="M75" s="130" t="str">
        <f t="shared" ca="1" si="24"/>
        <v>NC</v>
      </c>
      <c r="N75" s="306" t="str">
        <f t="shared" ca="1" si="25"/>
        <v>NC</v>
      </c>
      <c r="O75" s="80"/>
      <c r="P75" s="80"/>
      <c r="Q75" s="80"/>
      <c r="R75" s="80"/>
      <c r="S75" s="426"/>
      <c r="T75" s="208"/>
      <c r="U75" s="208"/>
      <c r="V75" s="208"/>
      <c r="W75" s="208"/>
      <c r="X75" s="208"/>
      <c r="Y75" s="208"/>
      <c r="Z75" s="208"/>
      <c r="AA75" s="208"/>
      <c r="AB75" s="208"/>
      <c r="AC75" s="208"/>
      <c r="AD75" s="208"/>
      <c r="AE75" s="420" t="s">
        <v>609</v>
      </c>
      <c r="AF75" s="420" t="s">
        <v>608</v>
      </c>
      <c r="AG75" s="421" t="str">
        <f t="shared" ca="1" si="26"/>
        <v>NC</v>
      </c>
      <c r="AH75" s="421" t="str">
        <f t="shared" ca="1" si="26"/>
        <v>NC</v>
      </c>
      <c r="AI75" s="208" t="s">
        <v>738</v>
      </c>
      <c r="AJ75" s="208">
        <f ca="1">VLOOKUP(AI75,'SYNTHESE DES DOSSIERS'!$AL$283:$AM$408,2,FALSE)</f>
        <v>0</v>
      </c>
      <c r="AK75" s="208" t="s">
        <v>760</v>
      </c>
      <c r="AL75" s="208">
        <f ca="1">VLOOKUP(AK75,'SYNTHESE DES DOSSIERS'!$AL$283:$AN$408,3,"FAUX")</f>
        <v>0</v>
      </c>
      <c r="AM75" s="208" t="s">
        <v>943</v>
      </c>
      <c r="AN75" s="208">
        <f ca="1">VLOOKUP(AM75,'SYNTHESE DES DOSSIERS'!$AL$279:$AP$408,5,"FAUX")</f>
        <v>0</v>
      </c>
      <c r="AO75" s="208" t="s">
        <v>781</v>
      </c>
      <c r="AP75" s="208">
        <f ca="1">VLOOKUP(AO75,'SYNTHESE DES DOSSIERS'!$AL$287:$AQ$408,6,"FAUX")</f>
        <v>0</v>
      </c>
      <c r="AQ75" s="208"/>
      <c r="AR75" s="208"/>
      <c r="AS75" s="208">
        <f t="shared" ca="1" si="17"/>
        <v>1</v>
      </c>
      <c r="AT75" s="208">
        <f ca="1">AS75+COUNTIF(AS75:$AS$82,AS75)-1</f>
        <v>8</v>
      </c>
      <c r="AU75" s="422">
        <f t="shared" ca="1" si="18"/>
        <v>6.9999999999999999E-4</v>
      </c>
      <c r="AV75" s="208"/>
      <c r="AW75" s="208"/>
      <c r="AX75" s="208"/>
      <c r="AY75" s="208"/>
      <c r="AZ75" s="208"/>
      <c r="BA75" s="208"/>
      <c r="BB75" s="208"/>
      <c r="BC75" s="208"/>
      <c r="BD75" s="208"/>
      <c r="BE75" s="208"/>
      <c r="BF75" s="208"/>
      <c r="BG75" s="208"/>
      <c r="BH75" s="208"/>
      <c r="BI75" s="208"/>
      <c r="BJ75" s="219"/>
      <c r="BK75" s="219"/>
      <c r="BL75" s="219"/>
      <c r="BM75" s="219"/>
      <c r="BN75" s="219"/>
      <c r="BO75" s="219"/>
    </row>
    <row r="76" spans="1:67" ht="61.15" customHeight="1">
      <c r="A76" s="606"/>
      <c r="B76" s="607"/>
      <c r="C76" s="241" t="s">
        <v>610</v>
      </c>
      <c r="D76" s="267" t="s">
        <v>641</v>
      </c>
      <c r="E76" s="572" t="s">
        <v>642</v>
      </c>
      <c r="F76" s="619"/>
      <c r="G76" s="619"/>
      <c r="H76" s="619"/>
      <c r="I76" s="619"/>
      <c r="J76" s="619"/>
      <c r="K76" s="620"/>
      <c r="L76" s="32">
        <f t="shared" ca="1" si="16"/>
        <v>0</v>
      </c>
      <c r="M76" s="130" t="str">
        <f t="shared" ca="1" si="24"/>
        <v>NC</v>
      </c>
      <c r="N76" s="306" t="str">
        <f t="shared" ca="1" si="25"/>
        <v>NC</v>
      </c>
      <c r="O76" s="80"/>
      <c r="P76" s="80"/>
      <c r="Q76" s="80"/>
      <c r="R76" s="80"/>
      <c r="S76" s="426"/>
      <c r="T76" s="208"/>
      <c r="U76" s="208"/>
      <c r="V76" s="208"/>
      <c r="W76" s="208"/>
      <c r="X76" s="208"/>
      <c r="Y76" s="208"/>
      <c r="Z76" s="208"/>
      <c r="AA76" s="208"/>
      <c r="AB76" s="208"/>
      <c r="AC76" s="208"/>
      <c r="AD76" s="208"/>
      <c r="AE76" s="420" t="s">
        <v>610</v>
      </c>
      <c r="AF76" s="420" t="s">
        <v>608</v>
      </c>
      <c r="AG76" s="421" t="str">
        <f t="shared" ca="1" si="26"/>
        <v>NC</v>
      </c>
      <c r="AH76" s="421" t="str">
        <f t="shared" ca="1" si="26"/>
        <v>NC</v>
      </c>
      <c r="AI76" s="208" t="s">
        <v>739</v>
      </c>
      <c r="AJ76" s="208">
        <f ca="1">VLOOKUP(AI76,'SYNTHESE DES DOSSIERS'!$AL$283:$AM$408,2,FALSE)</f>
        <v>0</v>
      </c>
      <c r="AK76" s="208" t="s">
        <v>762</v>
      </c>
      <c r="AL76" s="208">
        <f ca="1">VLOOKUP(AK76,'SYNTHESE DES DOSSIERS'!$AL$283:$AN$408,3,"FAUX")</f>
        <v>0</v>
      </c>
      <c r="AM76" s="208" t="s">
        <v>946</v>
      </c>
      <c r="AN76" s="208">
        <f ca="1">VLOOKUP(AM76,'SYNTHESE DES DOSSIERS'!$AL$279:$AP$408,5,"FAUX")</f>
        <v>0</v>
      </c>
      <c r="AO76" s="208" t="s">
        <v>782</v>
      </c>
      <c r="AP76" s="208">
        <f ca="1">VLOOKUP(AO76,'SYNTHESE DES DOSSIERS'!$AL$287:$AQ$408,6,"FAUX")</f>
        <v>0</v>
      </c>
      <c r="AQ76" s="208"/>
      <c r="AR76" s="208"/>
      <c r="AS76" s="208">
        <f t="shared" ca="1" si="17"/>
        <v>1</v>
      </c>
      <c r="AT76" s="208">
        <f ca="1">AS76+COUNTIF(AS76:$AS$82,AS76)-1</f>
        <v>7</v>
      </c>
      <c r="AU76" s="422">
        <f t="shared" ca="1" si="18"/>
        <v>6.0000000000000006E-4</v>
      </c>
      <c r="AV76" s="208"/>
      <c r="AW76" s="208"/>
      <c r="AX76" s="208"/>
      <c r="AY76" s="208"/>
      <c r="AZ76" s="208"/>
      <c r="BA76" s="208"/>
      <c r="BB76" s="208"/>
      <c r="BC76" s="208"/>
      <c r="BD76" s="208"/>
      <c r="BE76" s="208"/>
      <c r="BF76" s="208"/>
      <c r="BG76" s="208"/>
      <c r="BH76" s="208"/>
      <c r="BI76" s="208"/>
      <c r="BJ76" s="219"/>
      <c r="BK76" s="219"/>
      <c r="BL76" s="219"/>
      <c r="BM76" s="219"/>
      <c r="BN76" s="219"/>
      <c r="BO76" s="219"/>
    </row>
    <row r="77" spans="1:67" ht="38.65" customHeight="1">
      <c r="A77" s="608"/>
      <c r="B77" s="609"/>
      <c r="C77" s="247" t="s">
        <v>612</v>
      </c>
      <c r="D77" s="267" t="s">
        <v>614</v>
      </c>
      <c r="E77" s="572" t="s">
        <v>646</v>
      </c>
      <c r="F77" s="619"/>
      <c r="G77" s="619"/>
      <c r="H77" s="619"/>
      <c r="I77" s="619"/>
      <c r="J77" s="619"/>
      <c r="K77" s="620"/>
      <c r="L77" s="32">
        <f t="shared" ca="1" si="16"/>
        <v>0</v>
      </c>
      <c r="M77" s="130" t="str">
        <f t="shared" ca="1" si="24"/>
        <v>NC</v>
      </c>
      <c r="N77" s="306" t="str">
        <f t="shared" ca="1" si="25"/>
        <v>NC</v>
      </c>
      <c r="O77" s="80"/>
      <c r="P77" s="80"/>
      <c r="Q77" s="80"/>
      <c r="R77" s="80"/>
      <c r="S77" s="426"/>
      <c r="T77" s="208"/>
      <c r="U77" s="208"/>
      <c r="V77" s="208"/>
      <c r="W77" s="208"/>
      <c r="X77" s="208"/>
      <c r="Y77" s="208"/>
      <c r="Z77" s="208"/>
      <c r="AA77" s="208"/>
      <c r="AB77" s="208"/>
      <c r="AC77" s="208"/>
      <c r="AD77" s="208"/>
      <c r="AE77" s="420" t="s">
        <v>612</v>
      </c>
      <c r="AF77" s="420" t="s">
        <v>608</v>
      </c>
      <c r="AG77" s="421" t="str">
        <f t="shared" ca="1" si="26"/>
        <v>NC</v>
      </c>
      <c r="AH77" s="421" t="str">
        <f t="shared" ca="1" si="26"/>
        <v>NC</v>
      </c>
      <c r="AI77" s="208" t="s">
        <v>740</v>
      </c>
      <c r="AJ77" s="208">
        <f ca="1">VLOOKUP(AI77,'SYNTHESE DES DOSSIERS'!$AL$283:$AM$408,2,FALSE)</f>
        <v>0</v>
      </c>
      <c r="AK77" s="208" t="s">
        <v>761</v>
      </c>
      <c r="AL77" s="208">
        <f ca="1">VLOOKUP(AK77,'SYNTHESE DES DOSSIERS'!$AL$283:$AN$408,3,"FAUX")</f>
        <v>0</v>
      </c>
      <c r="AM77" s="208" t="s">
        <v>949</v>
      </c>
      <c r="AN77" s="208">
        <f ca="1">VLOOKUP(AM77,'SYNTHESE DES DOSSIERS'!$AL$279:$AP$408,5,"FAUX")</f>
        <v>0</v>
      </c>
      <c r="AO77" s="208" t="s">
        <v>783</v>
      </c>
      <c r="AP77" s="208">
        <f ca="1">VLOOKUP(AO77,'SYNTHESE DES DOSSIERS'!$AL$287:$AQ$408,6,"FAUX")</f>
        <v>0</v>
      </c>
      <c r="AQ77" s="208"/>
      <c r="AR77" s="208"/>
      <c r="AS77" s="208">
        <f t="shared" ca="1" si="17"/>
        <v>1</v>
      </c>
      <c r="AT77" s="208">
        <f ca="1">AS77+COUNTIF(AS77:$AS$82,AS77)-1</f>
        <v>6</v>
      </c>
      <c r="AU77" s="422">
        <f t="shared" ca="1" si="18"/>
        <v>5.0000000000000001E-4</v>
      </c>
      <c r="AV77" s="208"/>
      <c r="AW77" s="208"/>
      <c r="AX77" s="208"/>
      <c r="AY77" s="208"/>
      <c r="AZ77" s="208"/>
      <c r="BA77" s="208"/>
      <c r="BB77" s="208"/>
      <c r="BC77" s="208"/>
      <c r="BD77" s="208"/>
      <c r="BE77" s="208"/>
      <c r="BF77" s="208"/>
      <c r="BG77" s="208"/>
      <c r="BH77" s="208"/>
      <c r="BI77" s="208"/>
      <c r="BJ77" s="219"/>
      <c r="BK77" s="219"/>
      <c r="BL77" s="219"/>
      <c r="BM77" s="219"/>
      <c r="BN77" s="219"/>
      <c r="BO77" s="219"/>
    </row>
    <row r="78" spans="1:67" ht="22.15" customHeight="1">
      <c r="A78" s="610" t="s">
        <v>106</v>
      </c>
      <c r="B78" s="611"/>
      <c r="C78" s="241" t="s">
        <v>613</v>
      </c>
      <c r="D78" s="267" t="s">
        <v>644</v>
      </c>
      <c r="E78" s="572" t="s">
        <v>645</v>
      </c>
      <c r="F78" s="619"/>
      <c r="G78" s="619"/>
      <c r="H78" s="619"/>
      <c r="I78" s="619"/>
      <c r="J78" s="619"/>
      <c r="K78" s="620"/>
      <c r="L78" s="32">
        <f t="shared" ca="1" si="16"/>
        <v>0</v>
      </c>
      <c r="M78" s="130" t="str">
        <f t="shared" ca="1" si="24"/>
        <v>NC</v>
      </c>
      <c r="N78" s="306" t="str">
        <f t="shared" ca="1" si="25"/>
        <v>NC</v>
      </c>
      <c r="O78" s="80"/>
      <c r="P78" s="80"/>
      <c r="Q78" s="80"/>
      <c r="R78" s="80"/>
      <c r="S78" s="426"/>
      <c r="T78" s="208"/>
      <c r="U78" s="208"/>
      <c r="V78" s="208"/>
      <c r="W78" s="208"/>
      <c r="X78" s="208"/>
      <c r="Y78" s="208"/>
      <c r="Z78" s="208"/>
      <c r="AA78" s="208"/>
      <c r="AB78" s="208"/>
      <c r="AC78" s="208"/>
      <c r="AD78" s="208"/>
      <c r="AE78" s="420" t="s">
        <v>613</v>
      </c>
      <c r="AF78" s="420" t="s">
        <v>106</v>
      </c>
      <c r="AG78" s="421" t="str">
        <f t="shared" ca="1" si="26"/>
        <v>NC</v>
      </c>
      <c r="AH78" s="421" t="str">
        <f t="shared" ca="1" si="26"/>
        <v>NC</v>
      </c>
      <c r="AI78" s="208" t="s">
        <v>741</v>
      </c>
      <c r="AJ78" s="208">
        <f ca="1">VLOOKUP(AI78,'SYNTHESE DES DOSSIERS'!$AL$283:$AM$408,2,FALSE)</f>
        <v>0</v>
      </c>
      <c r="AK78" s="208" t="s">
        <v>763</v>
      </c>
      <c r="AL78" s="208">
        <f ca="1">VLOOKUP(AK78,'SYNTHESE DES DOSSIERS'!$AL$283:$AN$408,3,"FAUX")</f>
        <v>0</v>
      </c>
      <c r="AM78" s="208" t="s">
        <v>952</v>
      </c>
      <c r="AN78" s="208">
        <f ca="1">VLOOKUP(AM78,'SYNTHESE DES DOSSIERS'!$AL$279:$AP$408,5,"FAUX")</f>
        <v>0</v>
      </c>
      <c r="AO78" s="208" t="s">
        <v>784</v>
      </c>
      <c r="AP78" s="208">
        <f ca="1">VLOOKUP(AO78,'SYNTHESE DES DOSSIERS'!$AL$287:$AQ$408,6,"FAUX")</f>
        <v>0</v>
      </c>
      <c r="AQ78" s="208"/>
      <c r="AR78" s="208"/>
      <c r="AS78" s="208">
        <f t="shared" ca="1" si="17"/>
        <v>1</v>
      </c>
      <c r="AT78" s="208">
        <f ca="1">AS78+COUNTIF(AS78:$AS$82,AS78)-1</f>
        <v>5</v>
      </c>
      <c r="AU78" s="422">
        <f t="shared" ca="1" si="18"/>
        <v>4.0000000000000002E-4</v>
      </c>
      <c r="AV78" s="208"/>
      <c r="AW78" s="208"/>
      <c r="AX78" s="208"/>
      <c r="AY78" s="208"/>
      <c r="AZ78" s="208"/>
      <c r="BA78" s="208"/>
      <c r="BB78" s="208"/>
      <c r="BC78" s="208"/>
      <c r="BD78" s="208"/>
      <c r="BE78" s="208"/>
      <c r="BF78" s="208"/>
      <c r="BG78" s="208"/>
      <c r="BH78" s="208"/>
      <c r="BI78" s="208"/>
      <c r="BJ78" s="219"/>
      <c r="BK78" s="219"/>
      <c r="BL78" s="219"/>
      <c r="BM78" s="219"/>
      <c r="BN78" s="219"/>
      <c r="BO78" s="219"/>
    </row>
    <row r="79" spans="1:67" ht="15.6" customHeight="1">
      <c r="A79" s="610" t="s">
        <v>96</v>
      </c>
      <c r="B79" s="611"/>
      <c r="C79" s="241" t="s">
        <v>616</v>
      </c>
      <c r="D79" s="267" t="s">
        <v>623</v>
      </c>
      <c r="E79" s="572" t="s">
        <v>663</v>
      </c>
      <c r="F79" s="619"/>
      <c r="G79" s="619"/>
      <c r="H79" s="619"/>
      <c r="I79" s="619"/>
      <c r="J79" s="619"/>
      <c r="K79" s="620"/>
      <c r="L79" s="32">
        <f t="shared" ca="1" si="16"/>
        <v>0</v>
      </c>
      <c r="M79" s="130" t="str">
        <f t="shared" ca="1" si="24"/>
        <v>NC</v>
      </c>
      <c r="N79" s="306" t="str">
        <f t="shared" ca="1" si="25"/>
        <v>NC</v>
      </c>
      <c r="O79" s="80"/>
      <c r="P79" s="80"/>
      <c r="Q79" s="80"/>
      <c r="R79" s="80"/>
      <c r="S79" s="426"/>
      <c r="T79" s="208"/>
      <c r="U79" s="208"/>
      <c r="V79" s="208"/>
      <c r="W79" s="208"/>
      <c r="X79" s="208"/>
      <c r="Y79" s="208"/>
      <c r="Z79" s="208"/>
      <c r="AA79" s="208"/>
      <c r="AB79" s="208"/>
      <c r="AC79" s="208"/>
      <c r="AD79" s="208"/>
      <c r="AE79" s="420" t="s">
        <v>616</v>
      </c>
      <c r="AF79" s="420" t="s">
        <v>96</v>
      </c>
      <c r="AG79" s="421" t="str">
        <f t="shared" ca="1" si="26"/>
        <v>NC</v>
      </c>
      <c r="AH79" s="421" t="str">
        <f t="shared" ca="1" si="26"/>
        <v>NC</v>
      </c>
      <c r="AI79" s="208" t="s">
        <v>742</v>
      </c>
      <c r="AJ79" s="208">
        <f ca="1">VLOOKUP(AI79,'SYNTHESE DES DOSSIERS'!$AL$283:$AM$408,2,FALSE)</f>
        <v>0</v>
      </c>
      <c r="AK79" s="208" t="s">
        <v>764</v>
      </c>
      <c r="AL79" s="208">
        <f ca="1">VLOOKUP(AK79,'SYNTHESE DES DOSSIERS'!$AL$283:$AN$408,3,"FAUX")</f>
        <v>0</v>
      </c>
      <c r="AM79" s="208" t="s">
        <v>955</v>
      </c>
      <c r="AN79" s="208">
        <f ca="1">VLOOKUP(AM79,'SYNTHESE DES DOSSIERS'!$AL$279:$AP$408,5,"FAUX")</f>
        <v>0</v>
      </c>
      <c r="AO79" s="208" t="s">
        <v>785</v>
      </c>
      <c r="AP79" s="208">
        <f ca="1">VLOOKUP(AO79,'SYNTHESE DES DOSSIERS'!$AL$287:$AQ$408,6,"FAUX")</f>
        <v>0</v>
      </c>
      <c r="AQ79" s="208"/>
      <c r="AR79" s="208"/>
      <c r="AS79" s="208">
        <f t="shared" ca="1" si="17"/>
        <v>1</v>
      </c>
      <c r="AT79" s="208">
        <f ca="1">AS79+COUNTIF(AS79:$AS$82,AS79)-1</f>
        <v>4</v>
      </c>
      <c r="AU79" s="422">
        <f t="shared" ca="1" si="18"/>
        <v>3.0000000000000003E-4</v>
      </c>
      <c r="AV79" s="208"/>
      <c r="AW79" s="208"/>
      <c r="AX79" s="208"/>
      <c r="AY79" s="208"/>
      <c r="AZ79" s="208"/>
      <c r="BA79" s="208"/>
      <c r="BB79" s="208"/>
      <c r="BC79" s="208"/>
      <c r="BD79" s="208"/>
      <c r="BE79" s="208"/>
      <c r="BF79" s="208"/>
      <c r="BG79" s="208"/>
      <c r="BH79" s="208"/>
      <c r="BI79" s="208"/>
      <c r="BJ79" s="219"/>
      <c r="BK79" s="219"/>
      <c r="BL79" s="219"/>
      <c r="BM79" s="219"/>
      <c r="BN79" s="219"/>
      <c r="BO79" s="219"/>
    </row>
    <row r="80" spans="1:67" ht="25.9" customHeight="1">
      <c r="A80" s="604" t="s">
        <v>615</v>
      </c>
      <c r="B80" s="636"/>
      <c r="C80" s="250" t="s">
        <v>619</v>
      </c>
      <c r="D80" s="245" t="s">
        <v>617</v>
      </c>
      <c r="E80" s="633" t="s">
        <v>618</v>
      </c>
      <c r="F80" s="634"/>
      <c r="G80" s="634"/>
      <c r="H80" s="634"/>
      <c r="I80" s="634"/>
      <c r="J80" s="634"/>
      <c r="K80" s="635"/>
      <c r="L80" s="32">
        <f t="shared" ca="1" si="16"/>
        <v>0</v>
      </c>
      <c r="M80" s="130" t="str">
        <f t="shared" ca="1" si="24"/>
        <v>NC</v>
      </c>
      <c r="N80" s="306" t="str">
        <f t="shared" ca="1" si="25"/>
        <v>NC</v>
      </c>
      <c r="O80" s="80"/>
      <c r="P80" s="80"/>
      <c r="Q80" s="80"/>
      <c r="R80" s="80"/>
      <c r="S80" s="426"/>
      <c r="T80" s="208"/>
      <c r="U80" s="208"/>
      <c r="V80" s="208"/>
      <c r="W80" s="208"/>
      <c r="X80" s="208"/>
      <c r="Y80" s="208"/>
      <c r="Z80" s="208"/>
      <c r="AA80" s="208"/>
      <c r="AB80" s="208"/>
      <c r="AC80" s="208"/>
      <c r="AD80" s="208"/>
      <c r="AE80" s="420" t="s">
        <v>619</v>
      </c>
      <c r="AF80" s="420" t="s">
        <v>681</v>
      </c>
      <c r="AG80" s="421" t="str">
        <f t="shared" ca="1" si="26"/>
        <v>NC</v>
      </c>
      <c r="AH80" s="421" t="str">
        <f t="shared" ca="1" si="26"/>
        <v>NC</v>
      </c>
      <c r="AI80" s="208" t="s">
        <v>743</v>
      </c>
      <c r="AJ80" s="208">
        <f ca="1">VLOOKUP(AI80,'SYNTHESE DES DOSSIERS'!$AL$283:$AM$408,2,FALSE)</f>
        <v>0</v>
      </c>
      <c r="AK80" s="208" t="s">
        <v>765</v>
      </c>
      <c r="AL80" s="208">
        <f ca="1">VLOOKUP(AK80,'SYNTHESE DES DOSSIERS'!$AL$283:$AN$408,3,"FAUX")</f>
        <v>0</v>
      </c>
      <c r="AM80" s="208" t="s">
        <v>958</v>
      </c>
      <c r="AN80" s="208">
        <f ca="1">VLOOKUP(AM80,'SYNTHESE DES DOSSIERS'!$AL$279:$AP$408,5,"FAUX")</f>
        <v>0</v>
      </c>
      <c r="AO80" s="208" t="s">
        <v>786</v>
      </c>
      <c r="AP80" s="208">
        <f ca="1">VLOOKUP(AO80,'SYNTHESE DES DOSSIERS'!$AL$287:$AQ$408,6,"FAUX")</f>
        <v>0</v>
      </c>
      <c r="AQ80" s="208"/>
      <c r="AR80" s="208"/>
      <c r="AS80" s="208">
        <f t="shared" ca="1" si="17"/>
        <v>1</v>
      </c>
      <c r="AT80" s="208">
        <f ca="1">AS80+COUNTIF(AS80:$AS$82,AS80)-1</f>
        <v>3</v>
      </c>
      <c r="AU80" s="422">
        <f t="shared" ca="1" si="18"/>
        <v>2.0000000000000001E-4</v>
      </c>
      <c r="AV80" s="208"/>
      <c r="AW80" s="208"/>
      <c r="AX80" s="208"/>
      <c r="AY80" s="208"/>
      <c r="AZ80" s="208"/>
      <c r="BA80" s="208"/>
      <c r="BB80" s="208"/>
      <c r="BC80" s="208"/>
      <c r="BD80" s="208"/>
      <c r="BE80" s="208"/>
      <c r="BF80" s="208"/>
      <c r="BG80" s="208"/>
      <c r="BH80" s="208"/>
      <c r="BI80" s="208"/>
      <c r="BJ80" s="219"/>
      <c r="BK80" s="219"/>
      <c r="BL80" s="219"/>
      <c r="BM80" s="219"/>
      <c r="BN80" s="219"/>
      <c r="BO80" s="219"/>
    </row>
    <row r="81" spans="1:67" ht="52.5" customHeight="1">
      <c r="A81" s="606"/>
      <c r="B81" s="637"/>
      <c r="C81" s="250" t="s">
        <v>621</v>
      </c>
      <c r="D81" s="58" t="s">
        <v>620</v>
      </c>
      <c r="E81" s="643" t="s">
        <v>1052</v>
      </c>
      <c r="F81" s="644"/>
      <c r="G81" s="644"/>
      <c r="H81" s="644"/>
      <c r="I81" s="644"/>
      <c r="J81" s="644"/>
      <c r="K81" s="645"/>
      <c r="L81" s="32">
        <f t="shared" ca="1" si="16"/>
        <v>0</v>
      </c>
      <c r="M81" s="130" t="str">
        <f t="shared" ca="1" si="24"/>
        <v>NC</v>
      </c>
      <c r="N81" s="306" t="str">
        <f t="shared" ca="1" si="25"/>
        <v>NC</v>
      </c>
      <c r="O81" s="80"/>
      <c r="P81" s="80"/>
      <c r="Q81" s="80"/>
      <c r="R81" s="80"/>
      <c r="S81" s="426"/>
      <c r="T81" s="208"/>
      <c r="U81" s="208"/>
      <c r="V81" s="208"/>
      <c r="W81" s="208"/>
      <c r="X81" s="208"/>
      <c r="Y81" s="208"/>
      <c r="Z81" s="208"/>
      <c r="AA81" s="208"/>
      <c r="AB81" s="208"/>
      <c r="AC81" s="208"/>
      <c r="AD81" s="208"/>
      <c r="AE81" s="420" t="s">
        <v>621</v>
      </c>
      <c r="AF81" s="420" t="s">
        <v>681</v>
      </c>
      <c r="AG81" s="421" t="str">
        <f t="shared" ca="1" si="26"/>
        <v>NC</v>
      </c>
      <c r="AH81" s="421" t="str">
        <f t="shared" ca="1" si="26"/>
        <v>NC</v>
      </c>
      <c r="AI81" s="208" t="s">
        <v>744</v>
      </c>
      <c r="AJ81" s="208">
        <f ca="1">VLOOKUP(AI81,'SYNTHESE DES DOSSIERS'!$AL$283:$AM$408,2,FALSE)</f>
        <v>0</v>
      </c>
      <c r="AK81" s="208" t="s">
        <v>766</v>
      </c>
      <c r="AL81" s="208">
        <f ca="1">VLOOKUP(AK81,'SYNTHESE DES DOSSIERS'!$AL$283:$AN$408,3,"FAUX")</f>
        <v>0</v>
      </c>
      <c r="AM81" s="208" t="s">
        <v>961</v>
      </c>
      <c r="AN81" s="208">
        <f ca="1">VLOOKUP(AM81,'SYNTHESE DES DOSSIERS'!$AL$279:$AP$408,5,"FAUX")</f>
        <v>0</v>
      </c>
      <c r="AO81" s="208" t="s">
        <v>787</v>
      </c>
      <c r="AP81" s="208">
        <f ca="1">VLOOKUP(AO81,'SYNTHESE DES DOSSIERS'!$AL$287:$AQ$408,6,"FAUX")</f>
        <v>0</v>
      </c>
      <c r="AQ81" s="208"/>
      <c r="AR81" s="208"/>
      <c r="AS81" s="208">
        <f t="shared" ca="1" si="17"/>
        <v>1</v>
      </c>
      <c r="AT81" s="208">
        <f ca="1">AS81+COUNTIF(AS81:$AS$82,AS81)-1</f>
        <v>2</v>
      </c>
      <c r="AU81" s="422">
        <f t="shared" ca="1" si="18"/>
        <v>1E-4</v>
      </c>
      <c r="AV81" s="208"/>
      <c r="AW81" s="208"/>
      <c r="AX81" s="208"/>
      <c r="AY81" s="208"/>
      <c r="AZ81" s="208"/>
      <c r="BA81" s="208"/>
      <c r="BB81" s="208"/>
      <c r="BC81" s="208"/>
      <c r="BD81" s="208"/>
      <c r="BE81" s="208"/>
      <c r="BF81" s="208"/>
      <c r="BG81" s="208"/>
      <c r="BH81" s="208"/>
      <c r="BI81" s="208"/>
      <c r="BJ81" s="219"/>
      <c r="BK81" s="219"/>
      <c r="BL81" s="219"/>
      <c r="BM81" s="219"/>
      <c r="BN81" s="219"/>
      <c r="BO81" s="219"/>
    </row>
    <row r="82" spans="1:67" ht="15.6" customHeight="1">
      <c r="A82" s="608"/>
      <c r="B82" s="638"/>
      <c r="C82" s="250" t="s">
        <v>622</v>
      </c>
      <c r="D82" s="58" t="s">
        <v>647</v>
      </c>
      <c r="E82" s="627" t="s">
        <v>1053</v>
      </c>
      <c r="F82" s="628"/>
      <c r="G82" s="628"/>
      <c r="H82" s="628"/>
      <c r="I82" s="628"/>
      <c r="J82" s="628"/>
      <c r="K82" s="629"/>
      <c r="L82" s="32">
        <f t="shared" ca="1" si="16"/>
        <v>0</v>
      </c>
      <c r="M82" s="130" t="str">
        <f t="shared" ca="1" si="24"/>
        <v>NC</v>
      </c>
      <c r="N82" s="306" t="str">
        <f t="shared" ca="1" si="25"/>
        <v>NC</v>
      </c>
      <c r="O82" s="80"/>
      <c r="P82" s="80"/>
      <c r="Q82" s="80"/>
      <c r="R82" s="80"/>
      <c r="S82" s="426"/>
      <c r="T82" s="208"/>
      <c r="U82" s="208"/>
      <c r="V82" s="208"/>
      <c r="W82" s="208"/>
      <c r="X82" s="208"/>
      <c r="Y82" s="208"/>
      <c r="Z82" s="208"/>
      <c r="AA82" s="208"/>
      <c r="AB82" s="208"/>
      <c r="AC82" s="208"/>
      <c r="AD82" s="208"/>
      <c r="AE82" s="420" t="s">
        <v>622</v>
      </c>
      <c r="AF82" s="420" t="s">
        <v>681</v>
      </c>
      <c r="AG82" s="421" t="str">
        <f t="shared" ca="1" si="26"/>
        <v>NC</v>
      </c>
      <c r="AH82" s="421" t="str">
        <f t="shared" ca="1" si="26"/>
        <v>NC</v>
      </c>
      <c r="AI82" s="208" t="s">
        <v>745</v>
      </c>
      <c r="AJ82" s="208">
        <f ca="1">VLOOKUP(AI82,'SYNTHESE DES DOSSIERS'!$AL$283:$AM$408,2,FALSE)</f>
        <v>0</v>
      </c>
      <c r="AK82" s="208" t="s">
        <v>767</v>
      </c>
      <c r="AL82" s="208">
        <f ca="1">VLOOKUP(AK82,'SYNTHESE DES DOSSIERS'!$AL$283:$AN$408,3,"FAUX")</f>
        <v>0</v>
      </c>
      <c r="AM82" s="208" t="s">
        <v>964</v>
      </c>
      <c r="AN82" s="208">
        <f ca="1">VLOOKUP(AM82,'SYNTHESE DES DOSSIERS'!$AL$279:$AP$408,5,"FAUX")</f>
        <v>0</v>
      </c>
      <c r="AO82" s="208" t="s">
        <v>788</v>
      </c>
      <c r="AP82" s="208">
        <f ca="1">VLOOKUP(AO82,'SYNTHESE DES DOSSIERS'!$AL$287:$AQ$408,6,"FAUX")</f>
        <v>0</v>
      </c>
      <c r="AQ82" s="208"/>
      <c r="AR82" s="208"/>
      <c r="AS82" s="208">
        <f t="shared" ca="1" si="17"/>
        <v>1</v>
      </c>
      <c r="AT82" s="208">
        <f ca="1">AS82+COUNTIF(AS82:$AS$82,AS82)-1</f>
        <v>1</v>
      </c>
      <c r="AU82" s="422">
        <f t="shared" ca="1" si="18"/>
        <v>0</v>
      </c>
      <c r="AV82" s="208"/>
      <c r="AW82" s="208"/>
      <c r="AX82" s="208"/>
      <c r="AY82" s="208"/>
      <c r="AZ82" s="208"/>
      <c r="BA82" s="208"/>
      <c r="BB82" s="208"/>
      <c r="BC82" s="208"/>
      <c r="BD82" s="208"/>
      <c r="BE82" s="208"/>
      <c r="BF82" s="208"/>
      <c r="BG82" s="208"/>
      <c r="BH82" s="208"/>
      <c r="BI82" s="208"/>
      <c r="BJ82" s="219"/>
      <c r="BK82" s="219"/>
      <c r="BL82" s="219"/>
      <c r="BM82" s="219"/>
      <c r="BN82" s="219"/>
      <c r="BO82" s="219"/>
    </row>
    <row r="83" spans="1:67" ht="15.75">
      <c r="A83" s="592" t="s">
        <v>172</v>
      </c>
      <c r="B83" s="592"/>
      <c r="C83" s="69" t="s">
        <v>677</v>
      </c>
      <c r="D83" s="599" t="s">
        <v>172</v>
      </c>
      <c r="E83" s="600"/>
      <c r="F83" s="600"/>
      <c r="G83" s="600"/>
      <c r="H83" s="600"/>
      <c r="I83" s="600"/>
      <c r="J83" s="600"/>
      <c r="K83" s="601"/>
      <c r="L83" s="100">
        <f ca="1">SUM(L62:L82)</f>
        <v>0</v>
      </c>
      <c r="M83" s="108" t="str">
        <f ca="1">IFERROR(ROUND(L83/$L$83,3),"NC")</f>
        <v>NC</v>
      </c>
      <c r="N83" s="81"/>
      <c r="O83" s="81"/>
      <c r="P83" s="81"/>
      <c r="Q83" s="81"/>
      <c r="R83" s="81"/>
      <c r="S83" s="429"/>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c r="BI83" s="208"/>
      <c r="BJ83" s="219"/>
      <c r="BK83" s="219"/>
      <c r="BL83" s="219"/>
      <c r="BM83" s="219"/>
      <c r="BN83" s="219"/>
      <c r="BO83" s="219"/>
    </row>
    <row r="84" spans="1:67">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c r="BI84" s="208"/>
      <c r="BJ84" s="219"/>
      <c r="BK84" s="219"/>
      <c r="BL84" s="219"/>
      <c r="BM84" s="219"/>
      <c r="BN84" s="219"/>
      <c r="BO84" s="219"/>
    </row>
    <row r="85" spans="1:67">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c r="BI85" s="208"/>
      <c r="BJ85" s="219"/>
      <c r="BK85" s="219"/>
      <c r="BL85" s="219"/>
      <c r="BM85" s="219"/>
      <c r="BN85" s="219"/>
      <c r="BO85" s="219"/>
    </row>
    <row r="86" spans="1:67">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c r="BI86" s="208"/>
      <c r="BJ86" s="219"/>
      <c r="BK86" s="219"/>
      <c r="BL86" s="219"/>
      <c r="BM86" s="219"/>
      <c r="BN86" s="219"/>
      <c r="BO86" s="219"/>
    </row>
    <row r="87" spans="1:67">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c r="BG87" s="208"/>
      <c r="BH87" s="208"/>
      <c r="BI87" s="208"/>
    </row>
    <row r="88" spans="1:67">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c r="BG88" s="208"/>
      <c r="BH88" s="208"/>
      <c r="BI88" s="208"/>
    </row>
    <row r="89" spans="1:67">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c r="BG89" s="208"/>
      <c r="BH89" s="208"/>
      <c r="BI89" s="208"/>
    </row>
    <row r="90" spans="1:67">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c r="BG90" s="208"/>
      <c r="BH90" s="208"/>
      <c r="BI90" s="208"/>
    </row>
    <row r="91" spans="1:67">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c r="BG91" s="208"/>
      <c r="BH91" s="208"/>
      <c r="BI91" s="208"/>
    </row>
    <row r="92" spans="1:67">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c r="BG92" s="208"/>
      <c r="BH92" s="208"/>
      <c r="BI92" s="208"/>
    </row>
    <row r="93" spans="1:67">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c r="BG93" s="208"/>
      <c r="BH93" s="208"/>
      <c r="BI93" s="208"/>
    </row>
    <row r="94" spans="1:67">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c r="BG94" s="208"/>
      <c r="BH94" s="208"/>
      <c r="BI94" s="208"/>
    </row>
    <row r="95" spans="1:67">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c r="BG95" s="208"/>
      <c r="BH95" s="208"/>
      <c r="BI95" s="208"/>
    </row>
    <row r="96" spans="1:67">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c r="BG96" s="208"/>
      <c r="BH96" s="208"/>
      <c r="BI96" s="208"/>
    </row>
    <row r="97" spans="19:61">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c r="BG97" s="208"/>
      <c r="BH97" s="208"/>
      <c r="BI97" s="208"/>
    </row>
    <row r="98" spans="19:61">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c r="BG98" s="208"/>
      <c r="BH98" s="208"/>
      <c r="BI98" s="208"/>
    </row>
    <row r="99" spans="19:61">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c r="BG99" s="208"/>
      <c r="BH99" s="208"/>
      <c r="BI99" s="208"/>
    </row>
    <row r="100" spans="19:61">
      <c r="S100" s="208"/>
      <c r="T100" s="208"/>
      <c r="U100" s="208"/>
      <c r="V100" s="208"/>
      <c r="W100" s="208"/>
      <c r="X100" s="208"/>
      <c r="Y100" s="208"/>
      <c r="Z100" s="208"/>
      <c r="AA100" s="208"/>
      <c r="AB100" s="208"/>
      <c r="AC100" s="208"/>
      <c r="AD100" s="208"/>
      <c r="AE100" s="208"/>
      <c r="AF100" s="208"/>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c r="BG100" s="208"/>
      <c r="BH100" s="208"/>
      <c r="BI100" s="208"/>
    </row>
  </sheetData>
  <sheetProtection algorithmName="SHA-512" hashValue="mnEphAXPt1s6T3nxjujzsu4ekKjWDfJuOd25cloDVg+wKFkiXgfIWjEswj+UP5zG5hpRQhP113PQ6SL/9iXQzw==" saltValue="BaoG7k8/kwtBWyuIyMWnpw==" spinCount="100000" sheet="1" objects="1" scenarios="1"/>
  <mergeCells count="117">
    <mergeCell ref="E70:K70"/>
    <mergeCell ref="A79:B79"/>
    <mergeCell ref="E79:K79"/>
    <mergeCell ref="E82:K82"/>
    <mergeCell ref="E80:K80"/>
    <mergeCell ref="A80:B82"/>
    <mergeCell ref="E69:K69"/>
    <mergeCell ref="A71:B71"/>
    <mergeCell ref="E71:K71"/>
    <mergeCell ref="E73:K73"/>
    <mergeCell ref="E72:K72"/>
    <mergeCell ref="A72:B73"/>
    <mergeCell ref="E78:K78"/>
    <mergeCell ref="E81:K81"/>
    <mergeCell ref="A83:B83"/>
    <mergeCell ref="D83:K83"/>
    <mergeCell ref="C39:D39"/>
    <mergeCell ref="A74:B77"/>
    <mergeCell ref="A78:B78"/>
    <mergeCell ref="A68:B68"/>
    <mergeCell ref="A69:B70"/>
    <mergeCell ref="A62:B67"/>
    <mergeCell ref="L59:M59"/>
    <mergeCell ref="D52:I52"/>
    <mergeCell ref="J52:L52"/>
    <mergeCell ref="D48:I48"/>
    <mergeCell ref="J48:L48"/>
    <mergeCell ref="E62:K62"/>
    <mergeCell ref="E63:K63"/>
    <mergeCell ref="E67:K67"/>
    <mergeCell ref="E66:K66"/>
    <mergeCell ref="E65:K65"/>
    <mergeCell ref="E64:K64"/>
    <mergeCell ref="E77:K77"/>
    <mergeCell ref="E76:K76"/>
    <mergeCell ref="E75:K75"/>
    <mergeCell ref="E74:K74"/>
    <mergeCell ref="E68:K68"/>
    <mergeCell ref="N59:N60"/>
    <mergeCell ref="AW60:BC60"/>
    <mergeCell ref="A61:B61"/>
    <mergeCell ref="AI61:AJ61"/>
    <mergeCell ref="AK61:AL61"/>
    <mergeCell ref="AM61:AN61"/>
    <mergeCell ref="AO61:AP61"/>
    <mergeCell ref="E61:K61"/>
    <mergeCell ref="D54:I54"/>
    <mergeCell ref="J54:L54"/>
    <mergeCell ref="N54:O54"/>
    <mergeCell ref="D55:I55"/>
    <mergeCell ref="J55:L55"/>
    <mergeCell ref="N55:O55"/>
    <mergeCell ref="N52:O52"/>
    <mergeCell ref="D53:I53"/>
    <mergeCell ref="J53:L53"/>
    <mergeCell ref="N53:O53"/>
    <mergeCell ref="D50:I50"/>
    <mergeCell ref="J50:L50"/>
    <mergeCell ref="N50:O50"/>
    <mergeCell ref="D51:I51"/>
    <mergeCell ref="J51:L51"/>
    <mergeCell ref="N51:O51"/>
    <mergeCell ref="N48:O48"/>
    <mergeCell ref="D49:I49"/>
    <mergeCell ref="J49:L49"/>
    <mergeCell ref="N49:O49"/>
    <mergeCell ref="N45:O45"/>
    <mergeCell ref="D46:I46"/>
    <mergeCell ref="J46:L46"/>
    <mergeCell ref="N46:O46"/>
    <mergeCell ref="D47:I47"/>
    <mergeCell ref="J47:L47"/>
    <mergeCell ref="N47:O47"/>
    <mergeCell ref="C37:D37"/>
    <mergeCell ref="C40:D40"/>
    <mergeCell ref="A43:C43"/>
    <mergeCell ref="D45:I45"/>
    <mergeCell ref="J45:L45"/>
    <mergeCell ref="C32:D32"/>
    <mergeCell ref="C33:D33"/>
    <mergeCell ref="C34:D34"/>
    <mergeCell ref="C35:D35"/>
    <mergeCell ref="C36:D36"/>
    <mergeCell ref="A28:C28"/>
    <mergeCell ref="E29:F29"/>
    <mergeCell ref="G29:I29"/>
    <mergeCell ref="J29:L29"/>
    <mergeCell ref="C31:D31"/>
    <mergeCell ref="M21:M22"/>
    <mergeCell ref="N21:N22"/>
    <mergeCell ref="O21:O22"/>
    <mergeCell ref="P21:Q21"/>
    <mergeCell ref="A23:C23"/>
    <mergeCell ref="M24:Q24"/>
    <mergeCell ref="A18:J18"/>
    <mergeCell ref="D20:H20"/>
    <mergeCell ref="I20:L20"/>
    <mergeCell ref="M20:Q20"/>
    <mergeCell ref="D21:D22"/>
    <mergeCell ref="E21:E22"/>
    <mergeCell ref="F21:F22"/>
    <mergeCell ref="G21:H21"/>
    <mergeCell ref="I21:J21"/>
    <mergeCell ref="K21:L21"/>
    <mergeCell ref="B9:D9"/>
    <mergeCell ref="G9:J9"/>
    <mergeCell ref="B10:D10"/>
    <mergeCell ref="B11:D11"/>
    <mergeCell ref="B12:D12"/>
    <mergeCell ref="B13:D13"/>
    <mergeCell ref="A2:N2"/>
    <mergeCell ref="A4:B4"/>
    <mergeCell ref="C4:E4"/>
    <mergeCell ref="G4:H4"/>
    <mergeCell ref="I4:J4"/>
    <mergeCell ref="A5:B5"/>
    <mergeCell ref="C5:E5"/>
  </mergeCells>
  <conditionalFormatting sqref="B46:B58">
    <cfRule type="colorScale" priority="1">
      <colorScale>
        <cfvo type="min"/>
        <cfvo type="max"/>
        <color rgb="FFF8696B"/>
        <color theme="5" tint="0.39997558519241921"/>
      </colorScale>
    </cfRule>
  </conditionalFormatting>
  <pageMargins left="0.7" right="0.7" top="0.75" bottom="0.75" header="0.3" footer="0.3"/>
  <pageSetup paperSize="9" orientation="portrait"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79C95-A48E-4B3E-B70C-B08285137F66}">
  <sheetPr>
    <tabColor theme="9" tint="0.59999389629810485"/>
  </sheetPr>
  <dimension ref="A1:AX426"/>
  <sheetViews>
    <sheetView zoomScale="60" zoomScaleNormal="60" workbookViewId="0">
      <selection activeCell="B2" sqref="B2"/>
    </sheetView>
  </sheetViews>
  <sheetFormatPr baseColWidth="10" defaultColWidth="11.42578125" defaultRowHeight="15"/>
  <cols>
    <col min="2" max="2" width="18.7109375" customWidth="1"/>
    <col min="6" max="37" width="11.42578125" customWidth="1"/>
    <col min="38" max="38" width="15.140625" customWidth="1"/>
    <col min="39" max="39" width="11.42578125" customWidth="1"/>
    <col min="40" max="40" width="20.28515625" customWidth="1"/>
    <col min="41" max="41" width="23.7109375" customWidth="1"/>
    <col min="42" max="42" width="26.7109375" customWidth="1"/>
    <col min="43" max="43" width="25.7109375" customWidth="1"/>
  </cols>
  <sheetData>
    <row r="1" spans="2:50" ht="15.75" thickBot="1"/>
    <row r="2" spans="2:50" ht="42.6" customHeight="1" thickBot="1">
      <c r="E2" s="74" t="s">
        <v>124</v>
      </c>
      <c r="F2" s="74" t="s">
        <v>125</v>
      </c>
      <c r="G2" s="74" t="s">
        <v>126</v>
      </c>
      <c r="H2" s="74" t="s">
        <v>127</v>
      </c>
      <c r="I2" s="74" t="s">
        <v>128</v>
      </c>
      <c r="J2" s="74" t="s">
        <v>129</v>
      </c>
      <c r="K2" s="74" t="s">
        <v>130</v>
      </c>
      <c r="L2" s="74" t="s">
        <v>131</v>
      </c>
      <c r="M2" s="74" t="s">
        <v>132</v>
      </c>
      <c r="N2" s="74" t="s">
        <v>133</v>
      </c>
      <c r="O2" s="74" t="s">
        <v>134</v>
      </c>
      <c r="P2" s="74" t="s">
        <v>135</v>
      </c>
      <c r="Q2" s="74" t="s">
        <v>136</v>
      </c>
      <c r="R2" s="74" t="s">
        <v>137</v>
      </c>
      <c r="S2" s="74" t="s">
        <v>138</v>
      </c>
      <c r="T2" s="74" t="s">
        <v>139</v>
      </c>
      <c r="U2" s="74" t="s">
        <v>140</v>
      </c>
      <c r="V2" s="74" t="s">
        <v>141</v>
      </c>
      <c r="W2" s="74" t="s">
        <v>142</v>
      </c>
      <c r="X2" s="74" t="s">
        <v>143</v>
      </c>
      <c r="Y2" s="74" t="s">
        <v>144</v>
      </c>
      <c r="Z2" s="74" t="s">
        <v>145</v>
      </c>
      <c r="AA2" s="74" t="s">
        <v>146</v>
      </c>
      <c r="AB2" s="74" t="s">
        <v>147</v>
      </c>
      <c r="AC2" s="74" t="s">
        <v>148</v>
      </c>
      <c r="AD2" s="74" t="s">
        <v>149</v>
      </c>
      <c r="AE2" s="74" t="s">
        <v>150</v>
      </c>
      <c r="AF2" s="74" t="s">
        <v>151</v>
      </c>
      <c r="AG2" s="74" t="s">
        <v>152</v>
      </c>
      <c r="AH2" s="74" t="s">
        <v>153</v>
      </c>
    </row>
    <row r="3" spans="2:50" ht="16.5" customHeight="1" thickBot="1">
      <c r="B3" s="767" t="s">
        <v>16</v>
      </c>
      <c r="C3" s="768"/>
      <c r="D3" s="769"/>
      <c r="E3" cm="1">
        <f t="array" aca="1" ref="E3" ca="1">INDIRECT(E$2&amp;"!C4")</f>
        <v>0</v>
      </c>
      <c r="F3" cm="1">
        <f t="array" aca="1" ref="F3" ca="1">INDIRECT(F$2&amp;"!C4")</f>
        <v>0</v>
      </c>
      <c r="G3" cm="1">
        <f t="array" aca="1" ref="G3" ca="1">INDIRECT(G$2&amp;"!C4")</f>
        <v>0</v>
      </c>
      <c r="H3" cm="1">
        <f t="array" aca="1" ref="H3" ca="1">INDIRECT(H$2&amp;"!C4")</f>
        <v>0</v>
      </c>
      <c r="I3" cm="1">
        <f t="array" aca="1" ref="I3" ca="1">INDIRECT(I$2&amp;"!C4")</f>
        <v>0</v>
      </c>
      <c r="J3" cm="1">
        <f t="array" aca="1" ref="J3" ca="1">INDIRECT(J$2&amp;"!C4")</f>
        <v>0</v>
      </c>
      <c r="K3" cm="1">
        <f t="array" aca="1" ref="K3" ca="1">INDIRECT(K$2&amp;"!C4")</f>
        <v>0</v>
      </c>
      <c r="L3" cm="1">
        <f t="array" aca="1" ref="L3" ca="1">INDIRECT(L$2&amp;"!C4")</f>
        <v>0</v>
      </c>
      <c r="M3" cm="1">
        <f t="array" aca="1" ref="M3" ca="1">INDIRECT(M$2&amp;"!C4")</f>
        <v>0</v>
      </c>
      <c r="N3" cm="1">
        <f t="array" aca="1" ref="N3" ca="1">INDIRECT(N$2&amp;"!C4")</f>
        <v>0</v>
      </c>
      <c r="O3" cm="1">
        <f t="array" aca="1" ref="O3" ca="1">INDIRECT(O$2&amp;"!C4")</f>
        <v>0</v>
      </c>
      <c r="P3" cm="1">
        <f t="array" aca="1" ref="P3" ca="1">INDIRECT(P$2&amp;"!C4")</f>
        <v>0</v>
      </c>
      <c r="Q3" cm="1">
        <f t="array" aca="1" ref="Q3" ca="1">INDIRECT(Q$2&amp;"!C4")</f>
        <v>0</v>
      </c>
      <c r="R3" cm="1">
        <f t="array" aca="1" ref="R3" ca="1">INDIRECT(R$2&amp;"!C4")</f>
        <v>0</v>
      </c>
      <c r="S3" cm="1">
        <f t="array" aca="1" ref="S3" ca="1">INDIRECT(S$2&amp;"!C4")</f>
        <v>0</v>
      </c>
      <c r="T3" cm="1">
        <f t="array" aca="1" ref="T3" ca="1">INDIRECT(T$2&amp;"!C4")</f>
        <v>0</v>
      </c>
      <c r="U3" cm="1">
        <f t="array" aca="1" ref="U3" ca="1">INDIRECT(U$2&amp;"!C4")</f>
        <v>0</v>
      </c>
      <c r="V3" cm="1">
        <f t="array" aca="1" ref="V3" ca="1">INDIRECT(V$2&amp;"!C4")</f>
        <v>0</v>
      </c>
      <c r="W3" cm="1">
        <f t="array" aca="1" ref="W3" ca="1">INDIRECT(W$2&amp;"!C4")</f>
        <v>0</v>
      </c>
      <c r="X3" cm="1">
        <f t="array" aca="1" ref="X3" ca="1">INDIRECT(X$2&amp;"!C4")</f>
        <v>0</v>
      </c>
      <c r="Y3" cm="1">
        <f t="array" aca="1" ref="Y3" ca="1">INDIRECT(Y$2&amp;"!C4")</f>
        <v>0</v>
      </c>
      <c r="Z3" cm="1">
        <f t="array" aca="1" ref="Z3" ca="1">INDIRECT(Z$2&amp;"!C4")</f>
        <v>0</v>
      </c>
      <c r="AA3" cm="1">
        <f t="array" aca="1" ref="AA3" ca="1">INDIRECT(AA$2&amp;"!C4")</f>
        <v>0</v>
      </c>
      <c r="AB3" cm="1">
        <f t="array" aca="1" ref="AB3" ca="1">INDIRECT(AB$2&amp;"!C4")</f>
        <v>0</v>
      </c>
      <c r="AC3" cm="1">
        <f t="array" aca="1" ref="AC3" ca="1">INDIRECT(AC$2&amp;"!C4")</f>
        <v>0</v>
      </c>
      <c r="AD3" cm="1">
        <f t="array" aca="1" ref="AD3" ca="1">INDIRECT(AD$2&amp;"!C4")</f>
        <v>0</v>
      </c>
      <c r="AE3" cm="1">
        <f t="array" aca="1" ref="AE3" ca="1">INDIRECT(AE$2&amp;"!C4")</f>
        <v>0</v>
      </c>
      <c r="AF3" cm="1">
        <f t="array" aca="1" ref="AF3" ca="1">INDIRECT(AF$2&amp;"!C4")</f>
        <v>0</v>
      </c>
      <c r="AG3" cm="1">
        <f t="array" aca="1" ref="AG3" ca="1">INDIRECT(AG$2&amp;"!C4")</f>
        <v>0</v>
      </c>
      <c r="AH3" cm="1">
        <f t="array" aca="1" ref="AH3" ca="1">INDIRECT(AH$2&amp;"!C4")</f>
        <v>0</v>
      </c>
    </row>
    <row r="4" spans="2:50" ht="16.5" thickBot="1">
      <c r="B4" s="767" t="s">
        <v>19</v>
      </c>
      <c r="C4" s="768"/>
      <c r="D4" s="769"/>
      <c r="E4" cm="1">
        <f t="array" aca="1" ref="E4" ca="1">INDIRECT(E$2&amp;"!C5")</f>
        <v>0</v>
      </c>
      <c r="F4" cm="1">
        <f t="array" aca="1" ref="F4" ca="1">INDIRECT(F$2&amp;"!C5")</f>
        <v>0</v>
      </c>
      <c r="G4" cm="1">
        <f t="array" aca="1" ref="G4" ca="1">INDIRECT(G$2&amp;"!C5")</f>
        <v>0</v>
      </c>
      <c r="H4" cm="1">
        <f t="array" aca="1" ref="H4" ca="1">INDIRECT(H$2&amp;"!C5")</f>
        <v>0</v>
      </c>
      <c r="I4" cm="1">
        <f t="array" aca="1" ref="I4" ca="1">INDIRECT(I$2&amp;"!C5")</f>
        <v>0</v>
      </c>
      <c r="J4" cm="1">
        <f t="array" aca="1" ref="J4" ca="1">INDIRECT(J$2&amp;"!C5")</f>
        <v>0</v>
      </c>
      <c r="K4" cm="1">
        <f t="array" aca="1" ref="K4" ca="1">INDIRECT(K$2&amp;"!C5")</f>
        <v>0</v>
      </c>
      <c r="L4" cm="1">
        <f t="array" aca="1" ref="L4" ca="1">INDIRECT(L$2&amp;"!C5")</f>
        <v>0</v>
      </c>
      <c r="M4" cm="1">
        <f t="array" aca="1" ref="M4" ca="1">INDIRECT(M$2&amp;"!C5")</f>
        <v>0</v>
      </c>
      <c r="N4" cm="1">
        <f t="array" aca="1" ref="N4" ca="1">INDIRECT(N$2&amp;"!C5")</f>
        <v>0</v>
      </c>
      <c r="O4" cm="1">
        <f t="array" aca="1" ref="O4" ca="1">INDIRECT(O$2&amp;"!C5")</f>
        <v>0</v>
      </c>
      <c r="P4" cm="1">
        <f t="array" aca="1" ref="P4" ca="1">INDIRECT(P$2&amp;"!C5")</f>
        <v>0</v>
      </c>
      <c r="Q4" cm="1">
        <f t="array" aca="1" ref="Q4" ca="1">INDIRECT(Q$2&amp;"!C5")</f>
        <v>0</v>
      </c>
      <c r="R4" cm="1">
        <f t="array" aca="1" ref="R4" ca="1">INDIRECT(R$2&amp;"!C5")</f>
        <v>0</v>
      </c>
      <c r="S4" cm="1">
        <f t="array" aca="1" ref="S4" ca="1">INDIRECT(S$2&amp;"!C5")</f>
        <v>0</v>
      </c>
      <c r="T4" cm="1">
        <f t="array" aca="1" ref="T4" ca="1">INDIRECT(T$2&amp;"!C5")</f>
        <v>0</v>
      </c>
      <c r="U4" cm="1">
        <f t="array" aca="1" ref="U4" ca="1">INDIRECT(U$2&amp;"!C5")</f>
        <v>0</v>
      </c>
      <c r="V4" cm="1">
        <f t="array" aca="1" ref="V4" ca="1">INDIRECT(V$2&amp;"!C5")</f>
        <v>0</v>
      </c>
      <c r="W4" cm="1">
        <f t="array" aca="1" ref="W4" ca="1">INDIRECT(W$2&amp;"!C5")</f>
        <v>0</v>
      </c>
      <c r="X4" cm="1">
        <f t="array" aca="1" ref="X4" ca="1">INDIRECT(X$2&amp;"!C5")</f>
        <v>0</v>
      </c>
      <c r="Y4" cm="1">
        <f t="array" aca="1" ref="Y4" ca="1">INDIRECT(Y$2&amp;"!C5")</f>
        <v>0</v>
      </c>
      <c r="Z4" cm="1">
        <f t="array" aca="1" ref="Z4" ca="1">INDIRECT(Z$2&amp;"!C5")</f>
        <v>0</v>
      </c>
      <c r="AA4" cm="1">
        <f t="array" aca="1" ref="AA4" ca="1">INDIRECT(AA$2&amp;"!C5")</f>
        <v>0</v>
      </c>
      <c r="AB4" cm="1">
        <f t="array" aca="1" ref="AB4" ca="1">INDIRECT(AB$2&amp;"!C5")</f>
        <v>0</v>
      </c>
      <c r="AC4" cm="1">
        <f t="array" aca="1" ref="AC4" ca="1">INDIRECT(AC$2&amp;"!C5")</f>
        <v>0</v>
      </c>
      <c r="AD4" cm="1">
        <f t="array" aca="1" ref="AD4" ca="1">INDIRECT(AD$2&amp;"!C5")</f>
        <v>0</v>
      </c>
      <c r="AE4" cm="1">
        <f t="array" aca="1" ref="AE4" ca="1">INDIRECT(AE$2&amp;"!C5")</f>
        <v>0</v>
      </c>
      <c r="AF4" cm="1">
        <f t="array" aca="1" ref="AF4" ca="1">INDIRECT(AF$2&amp;"!C5")</f>
        <v>0</v>
      </c>
      <c r="AG4" cm="1">
        <f t="array" aca="1" ref="AG4" ca="1">INDIRECT(AG$2&amp;"!C5")</f>
        <v>0</v>
      </c>
      <c r="AH4" cm="1">
        <f t="array" aca="1" ref="AH4" ca="1">INDIRECT(AH$2&amp;"!C5")</f>
        <v>0</v>
      </c>
    </row>
    <row r="5" spans="2:50" ht="16.5" thickBot="1">
      <c r="B5" s="767" t="s">
        <v>18</v>
      </c>
      <c r="C5" s="768"/>
      <c r="D5" s="769"/>
      <c r="E5" cm="1">
        <f t="array" aca="1" ref="E5" ca="1">INDIRECT(E$2&amp;"!C6")</f>
        <v>0</v>
      </c>
      <c r="F5" cm="1">
        <f t="array" aca="1" ref="F5" ca="1">INDIRECT(F$2&amp;"!C6")</f>
        <v>0</v>
      </c>
      <c r="G5" cm="1">
        <f t="array" aca="1" ref="G5" ca="1">INDIRECT(G$2&amp;"!C6")</f>
        <v>0</v>
      </c>
      <c r="H5" cm="1">
        <f t="array" aca="1" ref="H5" ca="1">INDIRECT(H$2&amp;"!C6")</f>
        <v>0</v>
      </c>
      <c r="I5" cm="1">
        <f t="array" aca="1" ref="I5" ca="1">INDIRECT(I$2&amp;"!C6")</f>
        <v>0</v>
      </c>
      <c r="J5" cm="1">
        <f t="array" aca="1" ref="J5" ca="1">INDIRECT(J$2&amp;"!C6")</f>
        <v>0</v>
      </c>
      <c r="K5" cm="1">
        <f t="array" aca="1" ref="K5" ca="1">INDIRECT(K$2&amp;"!C6")</f>
        <v>0</v>
      </c>
      <c r="L5" cm="1">
        <f t="array" aca="1" ref="L5" ca="1">INDIRECT(L$2&amp;"!C6")</f>
        <v>0</v>
      </c>
      <c r="M5" cm="1">
        <f t="array" aca="1" ref="M5" ca="1">INDIRECT(M$2&amp;"!C6")</f>
        <v>0</v>
      </c>
      <c r="N5" cm="1">
        <f t="array" aca="1" ref="N5" ca="1">INDIRECT(N$2&amp;"!C6")</f>
        <v>0</v>
      </c>
      <c r="O5" cm="1">
        <f t="array" aca="1" ref="O5" ca="1">INDIRECT(O$2&amp;"!C6")</f>
        <v>0</v>
      </c>
      <c r="P5" cm="1">
        <f t="array" aca="1" ref="P5" ca="1">INDIRECT(P$2&amp;"!C6")</f>
        <v>0</v>
      </c>
      <c r="Q5" cm="1">
        <f t="array" aca="1" ref="Q5" ca="1">INDIRECT(Q$2&amp;"!C6")</f>
        <v>0</v>
      </c>
      <c r="R5" cm="1">
        <f t="array" aca="1" ref="R5" ca="1">INDIRECT(R$2&amp;"!C6")</f>
        <v>0</v>
      </c>
      <c r="S5" cm="1">
        <f t="array" aca="1" ref="S5" ca="1">INDIRECT(S$2&amp;"!C6")</f>
        <v>0</v>
      </c>
      <c r="T5" cm="1">
        <f t="array" aca="1" ref="T5" ca="1">INDIRECT(T$2&amp;"!C6")</f>
        <v>0</v>
      </c>
      <c r="U5" cm="1">
        <f t="array" aca="1" ref="U5" ca="1">INDIRECT(U$2&amp;"!C6")</f>
        <v>0</v>
      </c>
      <c r="V5" cm="1">
        <f t="array" aca="1" ref="V5" ca="1">INDIRECT(V$2&amp;"!C6")</f>
        <v>0</v>
      </c>
      <c r="W5" cm="1">
        <f t="array" aca="1" ref="W5" ca="1">INDIRECT(W$2&amp;"!C6")</f>
        <v>0</v>
      </c>
      <c r="X5" cm="1">
        <f t="array" aca="1" ref="X5" ca="1">INDIRECT(X$2&amp;"!C6")</f>
        <v>0</v>
      </c>
      <c r="Y5" cm="1">
        <f t="array" aca="1" ref="Y5" ca="1">INDIRECT(Y$2&amp;"!C6")</f>
        <v>0</v>
      </c>
      <c r="Z5" cm="1">
        <f t="array" aca="1" ref="Z5" ca="1">INDIRECT(Z$2&amp;"!C6")</f>
        <v>0</v>
      </c>
      <c r="AA5" cm="1">
        <f t="array" aca="1" ref="AA5" ca="1">INDIRECT(AA$2&amp;"!C6")</f>
        <v>0</v>
      </c>
      <c r="AB5" cm="1">
        <f t="array" aca="1" ref="AB5" ca="1">INDIRECT(AB$2&amp;"!C6")</f>
        <v>0</v>
      </c>
      <c r="AC5" cm="1">
        <f t="array" aca="1" ref="AC5" ca="1">INDIRECT(AC$2&amp;"!C6")</f>
        <v>0</v>
      </c>
      <c r="AD5" cm="1">
        <f t="array" aca="1" ref="AD5" ca="1">INDIRECT(AD$2&amp;"!C6")</f>
        <v>0</v>
      </c>
      <c r="AE5" cm="1">
        <f t="array" aca="1" ref="AE5" ca="1">INDIRECT(AE$2&amp;"!C6")</f>
        <v>0</v>
      </c>
      <c r="AF5" cm="1">
        <f t="array" aca="1" ref="AF5" ca="1">INDIRECT(AF$2&amp;"!C6")</f>
        <v>0</v>
      </c>
      <c r="AG5" cm="1">
        <f t="array" aca="1" ref="AG5" ca="1">INDIRECT(AG$2&amp;"!C6")</f>
        <v>0</v>
      </c>
      <c r="AH5" cm="1">
        <f t="array" aca="1" ref="AH5" ca="1">INDIRECT(AH$2&amp;"!C6")</f>
        <v>0</v>
      </c>
    </row>
    <row r="6" spans="2:50" ht="16.5" customHeight="1" thickBot="1">
      <c r="B6" s="771" t="s">
        <v>20</v>
      </c>
      <c r="C6" s="772"/>
      <c r="D6" s="773"/>
      <c r="E6" s="76" cm="1">
        <f t="array" aca="1" ref="E6" ca="1">INDIRECT(E$2&amp;"!G4")</f>
        <v>0</v>
      </c>
      <c r="F6" s="76" cm="1">
        <f t="array" aca="1" ref="F6" ca="1">INDIRECT(F$2&amp;"!G4")</f>
        <v>0</v>
      </c>
      <c r="G6" s="76" cm="1">
        <f t="array" aca="1" ref="G6" ca="1">INDIRECT(G$2&amp;"!G4")</f>
        <v>0</v>
      </c>
      <c r="H6" s="76" cm="1">
        <f t="array" aca="1" ref="H6" ca="1">INDIRECT(H$2&amp;"!G4")</f>
        <v>0</v>
      </c>
      <c r="I6" s="76" cm="1">
        <f t="array" aca="1" ref="I6" ca="1">INDIRECT(I$2&amp;"!G4")</f>
        <v>0</v>
      </c>
      <c r="J6" s="76" cm="1">
        <f t="array" aca="1" ref="J6" ca="1">INDIRECT(J$2&amp;"!G4")</f>
        <v>0</v>
      </c>
      <c r="K6" s="76" cm="1">
        <f t="array" aca="1" ref="K6" ca="1">INDIRECT(K$2&amp;"!G4")</f>
        <v>0</v>
      </c>
      <c r="L6" s="76" cm="1">
        <f t="array" aca="1" ref="L6" ca="1">INDIRECT(L$2&amp;"!G4")</f>
        <v>0</v>
      </c>
      <c r="M6" s="76" cm="1">
        <f t="array" aca="1" ref="M6" ca="1">INDIRECT(M$2&amp;"!G4")</f>
        <v>0</v>
      </c>
      <c r="N6" s="76" cm="1">
        <f t="array" aca="1" ref="N6" ca="1">INDIRECT(N$2&amp;"!G4")</f>
        <v>0</v>
      </c>
      <c r="O6" s="76" cm="1">
        <f t="array" aca="1" ref="O6" ca="1">INDIRECT(O$2&amp;"!G4")</f>
        <v>0</v>
      </c>
      <c r="P6" s="76" cm="1">
        <f t="array" aca="1" ref="P6" ca="1">INDIRECT(P$2&amp;"!G4")</f>
        <v>0</v>
      </c>
      <c r="Q6" s="76" cm="1">
        <f t="array" aca="1" ref="Q6" ca="1">INDIRECT(Q$2&amp;"!G4")</f>
        <v>0</v>
      </c>
      <c r="R6" s="76" cm="1">
        <f t="array" aca="1" ref="R6" ca="1">INDIRECT(R$2&amp;"!G4")</f>
        <v>0</v>
      </c>
      <c r="S6" s="76" cm="1">
        <f t="array" aca="1" ref="S6" ca="1">INDIRECT(S$2&amp;"!G4")</f>
        <v>0</v>
      </c>
      <c r="T6" s="76" cm="1">
        <f t="array" aca="1" ref="T6" ca="1">INDIRECT(T$2&amp;"!G4")</f>
        <v>0</v>
      </c>
      <c r="U6" s="76" cm="1">
        <f t="array" aca="1" ref="U6" ca="1">INDIRECT(U$2&amp;"!G4")</f>
        <v>0</v>
      </c>
      <c r="V6" s="76" cm="1">
        <f t="array" aca="1" ref="V6" ca="1">INDIRECT(V$2&amp;"!G4")</f>
        <v>0</v>
      </c>
      <c r="W6" s="76" cm="1">
        <f t="array" aca="1" ref="W6" ca="1">INDIRECT(W$2&amp;"!G4")</f>
        <v>0</v>
      </c>
      <c r="X6" s="76" cm="1">
        <f t="array" aca="1" ref="X6" ca="1">INDIRECT(X$2&amp;"!G4")</f>
        <v>0</v>
      </c>
      <c r="Y6" s="76" cm="1">
        <f t="array" aca="1" ref="Y6" ca="1">INDIRECT(Y$2&amp;"!G4")</f>
        <v>0</v>
      </c>
      <c r="Z6" s="76" cm="1">
        <f t="array" aca="1" ref="Z6" ca="1">INDIRECT(Z$2&amp;"!G4")</f>
        <v>0</v>
      </c>
      <c r="AA6" s="76" cm="1">
        <f t="array" aca="1" ref="AA6" ca="1">INDIRECT(AA$2&amp;"!G4")</f>
        <v>0</v>
      </c>
      <c r="AB6" s="76" cm="1">
        <f t="array" aca="1" ref="AB6" ca="1">INDIRECT(AB$2&amp;"!G4")</f>
        <v>0</v>
      </c>
      <c r="AC6" s="76" cm="1">
        <f t="array" aca="1" ref="AC6" ca="1">INDIRECT(AC$2&amp;"!G4")</f>
        <v>0</v>
      </c>
      <c r="AD6" s="76" cm="1">
        <f t="array" aca="1" ref="AD6" ca="1">INDIRECT(AD$2&amp;"!G4")</f>
        <v>0</v>
      </c>
      <c r="AE6" s="76" cm="1">
        <f t="array" aca="1" ref="AE6" ca="1">INDIRECT(AE$2&amp;"!G4")</f>
        <v>0</v>
      </c>
      <c r="AF6" s="76" cm="1">
        <f t="array" aca="1" ref="AF6" ca="1">INDIRECT(AF$2&amp;"!G4")</f>
        <v>0</v>
      </c>
      <c r="AG6" s="76" cm="1">
        <f t="array" aca="1" ref="AG6" ca="1">INDIRECT(AG$2&amp;"!G4")</f>
        <v>0</v>
      </c>
      <c r="AH6" s="76" cm="1">
        <f t="array" aca="1" ref="AH6" ca="1">INDIRECT(AH$2&amp;"!G4")</f>
        <v>0</v>
      </c>
      <c r="AL6" t="s">
        <v>349</v>
      </c>
      <c r="AM6" t="s">
        <v>1017</v>
      </c>
      <c r="AN6" t="s">
        <v>432</v>
      </c>
      <c r="AO6" t="s">
        <v>433</v>
      </c>
      <c r="AP6" t="s">
        <v>1021</v>
      </c>
      <c r="AQ6" t="s">
        <v>434</v>
      </c>
      <c r="AT6" t="s">
        <v>1099</v>
      </c>
      <c r="AU6" t="s">
        <v>1100</v>
      </c>
      <c r="AV6" t="s">
        <v>265</v>
      </c>
      <c r="AW6" t="s">
        <v>121</v>
      </c>
      <c r="AX6" t="s">
        <v>414</v>
      </c>
    </row>
    <row r="7" spans="2:50" ht="16.149999999999999" customHeight="1" thickBot="1">
      <c r="B7" s="770" t="s">
        <v>33</v>
      </c>
      <c r="C7" s="54" t="s">
        <v>34</v>
      </c>
      <c r="D7" s="48" t="s">
        <v>23</v>
      </c>
      <c r="E7" s="141" t="str" cm="1">
        <f t="array" aca="1" ref="E7" ca="1">INDIRECT(E$2&amp;"!C13")</f>
        <v>Non concerné</v>
      </c>
      <c r="F7" s="141" t="str" cm="1">
        <f t="array" aca="1" ref="F7" ca="1">INDIRECT(F$2&amp;"!C13")</f>
        <v>Non concerné</v>
      </c>
      <c r="G7" s="141" t="str" cm="1">
        <f t="array" aca="1" ref="G7" ca="1">INDIRECT(G$2&amp;"!C13")</f>
        <v>Non concerné</v>
      </c>
      <c r="H7" s="141" t="str" cm="1">
        <f t="array" aca="1" ref="H7" ca="1">INDIRECT(H$2&amp;"!C13")</f>
        <v>Non concerné</v>
      </c>
      <c r="I7" s="141" t="str" cm="1">
        <f t="array" aca="1" ref="I7" ca="1">INDIRECT(I$2&amp;"!C13")</f>
        <v>Non concerné</v>
      </c>
      <c r="J7" s="141" t="str" cm="1">
        <f t="array" aca="1" ref="J7" ca="1">INDIRECT(J$2&amp;"!C13")</f>
        <v>Non concerné</v>
      </c>
      <c r="K7" s="141" t="str" cm="1">
        <f t="array" aca="1" ref="K7" ca="1">INDIRECT(K$2&amp;"!C13")</f>
        <v>Non concerné</v>
      </c>
      <c r="L7" s="141" t="str" cm="1">
        <f t="array" aca="1" ref="L7" ca="1">INDIRECT(L$2&amp;"!C13")</f>
        <v>Non concerné</v>
      </c>
      <c r="M7" s="141" t="str" cm="1">
        <f t="array" aca="1" ref="M7" ca="1">INDIRECT(M$2&amp;"!C13")</f>
        <v>Non concerné</v>
      </c>
      <c r="N7" s="141" t="str" cm="1">
        <f t="array" aca="1" ref="N7" ca="1">INDIRECT(N$2&amp;"!C13")</f>
        <v>Non concerné</v>
      </c>
      <c r="O7" s="141" t="str" cm="1">
        <f t="array" aca="1" ref="O7" ca="1">INDIRECT(O$2&amp;"!C13")</f>
        <v>Non concerné</v>
      </c>
      <c r="P7" s="141" t="str" cm="1">
        <f t="array" aca="1" ref="P7" ca="1">INDIRECT(P$2&amp;"!C13")</f>
        <v>Non concerné</v>
      </c>
      <c r="Q7" s="141" t="str" cm="1">
        <f t="array" aca="1" ref="Q7" ca="1">INDIRECT(Q$2&amp;"!C13")</f>
        <v>Non concerné</v>
      </c>
      <c r="R7" s="141" t="str" cm="1">
        <f t="array" aca="1" ref="R7" ca="1">INDIRECT(R$2&amp;"!C13")</f>
        <v>Non concerné</v>
      </c>
      <c r="S7" s="141" t="str" cm="1">
        <f t="array" aca="1" ref="S7" ca="1">INDIRECT(S$2&amp;"!C13")</f>
        <v>Non concerné</v>
      </c>
      <c r="T7" s="141" t="str" cm="1">
        <f t="array" aca="1" ref="T7" ca="1">INDIRECT(T$2&amp;"!C13")</f>
        <v>Non concerné</v>
      </c>
      <c r="U7" s="141" t="str" cm="1">
        <f t="array" aca="1" ref="U7" ca="1">INDIRECT(U$2&amp;"!C13")</f>
        <v>Non concerné</v>
      </c>
      <c r="V7" s="141" t="str" cm="1">
        <f t="array" aca="1" ref="V7" ca="1">INDIRECT(V$2&amp;"!C13")</f>
        <v>Non concerné</v>
      </c>
      <c r="W7" s="141" t="str" cm="1">
        <f t="array" aca="1" ref="W7" ca="1">INDIRECT(W$2&amp;"!C13")</f>
        <v>Non concerné</v>
      </c>
      <c r="X7" s="141" t="str" cm="1">
        <f t="array" aca="1" ref="X7" ca="1">INDIRECT(X$2&amp;"!C13")</f>
        <v>Non concerné</v>
      </c>
      <c r="Y7" s="141" t="str" cm="1">
        <f t="array" aca="1" ref="Y7" ca="1">INDIRECT(Y$2&amp;"!C13")</f>
        <v>Non concerné</v>
      </c>
      <c r="Z7" s="141" t="str" cm="1">
        <f t="array" aca="1" ref="Z7" ca="1">INDIRECT(Z$2&amp;"!C13")</f>
        <v>Non concerné</v>
      </c>
      <c r="AA7" s="141" t="str" cm="1">
        <f t="array" aca="1" ref="AA7" ca="1">INDIRECT(AA$2&amp;"!C13")</f>
        <v>Non concerné</v>
      </c>
      <c r="AB7" s="141" t="str" cm="1">
        <f t="array" aca="1" ref="AB7" ca="1">INDIRECT(AB$2&amp;"!C13")</f>
        <v>Non concerné</v>
      </c>
      <c r="AC7" s="141" t="str" cm="1">
        <f t="array" aca="1" ref="AC7" ca="1">INDIRECT(AC$2&amp;"!C13")</f>
        <v>Non concerné</v>
      </c>
      <c r="AD7" s="141" t="str" cm="1">
        <f t="array" aca="1" ref="AD7" ca="1">INDIRECT(AD$2&amp;"!C13")</f>
        <v>Non concerné</v>
      </c>
      <c r="AE7" s="141" t="str" cm="1">
        <f t="array" aca="1" ref="AE7" ca="1">INDIRECT(AE$2&amp;"!C13")</f>
        <v>Non concerné</v>
      </c>
      <c r="AF7" s="141" t="str" cm="1">
        <f t="array" aca="1" ref="AF7" ca="1">INDIRECT(AF$2&amp;"!C13")</f>
        <v>Non concerné</v>
      </c>
      <c r="AG7" s="141" t="str" cm="1">
        <f t="array" aca="1" ref="AG7" ca="1">INDIRECT(AG$2&amp;"!C13")</f>
        <v>Non concerné</v>
      </c>
      <c r="AH7" s="141" t="str" cm="1">
        <f t="array" aca="1" ref="AH7" ca="1">INDIRECT(AH$2&amp;"!C13")</f>
        <v>Non concerné</v>
      </c>
      <c r="AJ7" s="75" t="str">
        <f t="shared" ref="AJ7:AJ70" si="0">C7</f>
        <v>MPI_1</v>
      </c>
      <c r="AK7" s="75" t="str">
        <f t="shared" ref="AK7:AK70" si="1">D7</f>
        <v>Q1</v>
      </c>
      <c r="AL7" t="s">
        <v>351</v>
      </c>
      <c r="AM7">
        <f t="shared" ref="AM7:AM70" ca="1" si="2">COUNTIF(E7:AH7,"oui")</f>
        <v>0</v>
      </c>
    </row>
    <row r="8" spans="2:50" ht="16.5" thickBot="1">
      <c r="B8" s="770"/>
      <c r="C8" s="60" t="s">
        <v>34</v>
      </c>
      <c r="D8" s="50" t="s">
        <v>24</v>
      </c>
      <c r="E8" s="141" cm="1">
        <f t="array" aca="1" ref="E8" ca="1">INDIRECT(E$2&amp;"!D13")</f>
        <v>0</v>
      </c>
      <c r="F8" s="141" cm="1">
        <f t="array" aca="1" ref="F8" ca="1">INDIRECT(F$2&amp;"!D13")</f>
        <v>0</v>
      </c>
      <c r="G8" s="141" cm="1">
        <f t="array" aca="1" ref="G8" ca="1">INDIRECT(G$2&amp;"!D13")</f>
        <v>0</v>
      </c>
      <c r="H8" s="141" cm="1">
        <f t="array" aca="1" ref="H8" ca="1">INDIRECT(H$2&amp;"!D13")</f>
        <v>0</v>
      </c>
      <c r="I8" s="141" cm="1">
        <f t="array" aca="1" ref="I8" ca="1">INDIRECT(I$2&amp;"!D13")</f>
        <v>0</v>
      </c>
      <c r="J8" s="141" cm="1">
        <f t="array" aca="1" ref="J8" ca="1">INDIRECT(J$2&amp;"!D13")</f>
        <v>0</v>
      </c>
      <c r="K8" s="141" cm="1">
        <f t="array" aca="1" ref="K8" ca="1">INDIRECT(K$2&amp;"!D13")</f>
        <v>0</v>
      </c>
      <c r="L8" s="141" cm="1">
        <f t="array" aca="1" ref="L8" ca="1">INDIRECT(L$2&amp;"!D13")</f>
        <v>0</v>
      </c>
      <c r="M8" s="141" cm="1">
        <f t="array" aca="1" ref="M8" ca="1">INDIRECT(M$2&amp;"!D13")</f>
        <v>0</v>
      </c>
      <c r="N8" s="141" cm="1">
        <f t="array" aca="1" ref="N8" ca="1">INDIRECT(N$2&amp;"!D13")</f>
        <v>0</v>
      </c>
      <c r="O8" s="141" cm="1">
        <f t="array" aca="1" ref="O8" ca="1">INDIRECT(O$2&amp;"!D13")</f>
        <v>0</v>
      </c>
      <c r="P8" s="141" cm="1">
        <f t="array" aca="1" ref="P8" ca="1">INDIRECT(P$2&amp;"!D13")</f>
        <v>0</v>
      </c>
      <c r="Q8" s="141" cm="1">
        <f t="array" aca="1" ref="Q8" ca="1">INDIRECT(Q$2&amp;"!D13")</f>
        <v>0</v>
      </c>
      <c r="R8" s="141" cm="1">
        <f t="array" aca="1" ref="R8" ca="1">INDIRECT(R$2&amp;"!D13")</f>
        <v>0</v>
      </c>
      <c r="S8" s="141" cm="1">
        <f t="array" aca="1" ref="S8" ca="1">INDIRECT(S$2&amp;"!D13")</f>
        <v>0</v>
      </c>
      <c r="T8" s="141" cm="1">
        <f t="array" aca="1" ref="T8" ca="1">INDIRECT(T$2&amp;"!D13")</f>
        <v>0</v>
      </c>
      <c r="U8" s="141" cm="1">
        <f t="array" aca="1" ref="U8" ca="1">INDIRECT(U$2&amp;"!D13")</f>
        <v>0</v>
      </c>
      <c r="V8" s="141" cm="1">
        <f t="array" aca="1" ref="V8" ca="1">INDIRECT(V$2&amp;"!D13")</f>
        <v>0</v>
      </c>
      <c r="W8" s="141" cm="1">
        <f t="array" aca="1" ref="W8" ca="1">INDIRECT(W$2&amp;"!D13")</f>
        <v>0</v>
      </c>
      <c r="X8" s="141" cm="1">
        <f t="array" aca="1" ref="X8" ca="1">INDIRECT(X$2&amp;"!D13")</f>
        <v>0</v>
      </c>
      <c r="Y8" s="141" cm="1">
        <f t="array" aca="1" ref="Y8" ca="1">INDIRECT(Y$2&amp;"!D13")</f>
        <v>0</v>
      </c>
      <c r="Z8" s="141" cm="1">
        <f t="array" aca="1" ref="Z8" ca="1">INDIRECT(Z$2&amp;"!D13")</f>
        <v>0</v>
      </c>
      <c r="AA8" s="141" cm="1">
        <f t="array" aca="1" ref="AA8" ca="1">INDIRECT(AA$2&amp;"!D13")</f>
        <v>0</v>
      </c>
      <c r="AB8" s="141" cm="1">
        <f t="array" aca="1" ref="AB8" ca="1">INDIRECT(AB$2&amp;"!D13")</f>
        <v>0</v>
      </c>
      <c r="AC8" s="141" cm="1">
        <f t="array" aca="1" ref="AC8" ca="1">INDIRECT(AC$2&amp;"!D13")</f>
        <v>0</v>
      </c>
      <c r="AD8" s="141" cm="1">
        <f t="array" aca="1" ref="AD8" ca="1">INDIRECT(AD$2&amp;"!D13")</f>
        <v>0</v>
      </c>
      <c r="AE8" s="141" cm="1">
        <f t="array" aca="1" ref="AE8" ca="1">INDIRECT(AE$2&amp;"!D13")</f>
        <v>0</v>
      </c>
      <c r="AF8" s="141" cm="1">
        <f t="array" aca="1" ref="AF8" ca="1">INDIRECT(AF$2&amp;"!D13")</f>
        <v>0</v>
      </c>
      <c r="AG8" s="141" cm="1">
        <f t="array" aca="1" ref="AG8" ca="1">INDIRECT(AG$2&amp;"!D13")</f>
        <v>0</v>
      </c>
      <c r="AH8" s="141" cm="1">
        <f t="array" aca="1" ref="AH8" ca="1">INDIRECT(AH$2&amp;"!D13")</f>
        <v>0</v>
      </c>
      <c r="AJ8" s="75" t="str">
        <f t="shared" si="0"/>
        <v>MPI_1</v>
      </c>
      <c r="AK8" s="75" t="str">
        <f t="shared" si="1"/>
        <v>Q2.1</v>
      </c>
      <c r="AL8" t="s">
        <v>310</v>
      </c>
      <c r="AM8">
        <f t="shared" ca="1" si="2"/>
        <v>0</v>
      </c>
      <c r="AN8">
        <f t="shared" ref="AN8:AN71" ca="1" si="3">COUNTIFS(E7:AH7,"Oui",E8:AH8,"Oui")</f>
        <v>0</v>
      </c>
    </row>
    <row r="9" spans="2:50" ht="16.5" thickBot="1">
      <c r="B9" s="770"/>
      <c r="C9" s="60" t="s">
        <v>34</v>
      </c>
      <c r="D9" s="50" t="s">
        <v>25</v>
      </c>
      <c r="E9" s="141" cm="1">
        <f t="array" aca="1" ref="E9" ca="1">INDIRECT(E$2&amp;"!E13")</f>
        <v>0</v>
      </c>
      <c r="F9" s="141" cm="1">
        <f t="array" aca="1" ref="F9" ca="1">INDIRECT(F$2&amp;"!E13")</f>
        <v>0</v>
      </c>
      <c r="G9" s="141" cm="1">
        <f t="array" aca="1" ref="G9" ca="1">INDIRECT(G$2&amp;"!E13")</f>
        <v>0</v>
      </c>
      <c r="H9" s="141" cm="1">
        <f t="array" aca="1" ref="H9" ca="1">INDIRECT(H$2&amp;"!E13")</f>
        <v>0</v>
      </c>
      <c r="I9" s="141" cm="1">
        <f t="array" aca="1" ref="I9" ca="1">INDIRECT(I$2&amp;"!E13")</f>
        <v>0</v>
      </c>
      <c r="J9" s="141" cm="1">
        <f t="array" aca="1" ref="J9" ca="1">INDIRECT(J$2&amp;"!E13")</f>
        <v>0</v>
      </c>
      <c r="K9" s="141" cm="1">
        <f t="array" aca="1" ref="K9" ca="1">INDIRECT(K$2&amp;"!E13")</f>
        <v>0</v>
      </c>
      <c r="L9" s="141" cm="1">
        <f t="array" aca="1" ref="L9" ca="1">INDIRECT(L$2&amp;"!E13")</f>
        <v>0</v>
      </c>
      <c r="M9" s="141" cm="1">
        <f t="array" aca="1" ref="M9" ca="1">INDIRECT(M$2&amp;"!E13")</f>
        <v>0</v>
      </c>
      <c r="N9" s="141" cm="1">
        <f t="array" aca="1" ref="N9" ca="1">INDIRECT(N$2&amp;"!E13")</f>
        <v>0</v>
      </c>
      <c r="O9" s="141" cm="1">
        <f t="array" aca="1" ref="O9" ca="1">INDIRECT(O$2&amp;"!E13")</f>
        <v>0</v>
      </c>
      <c r="P9" s="141" cm="1">
        <f t="array" aca="1" ref="P9" ca="1">INDIRECT(P$2&amp;"!E13")</f>
        <v>0</v>
      </c>
      <c r="Q9" s="141" cm="1">
        <f t="array" aca="1" ref="Q9" ca="1">INDIRECT(Q$2&amp;"!E13")</f>
        <v>0</v>
      </c>
      <c r="R9" s="141" cm="1">
        <f t="array" aca="1" ref="R9" ca="1">INDIRECT(R$2&amp;"!E13")</f>
        <v>0</v>
      </c>
      <c r="S9" s="141" cm="1">
        <f t="array" aca="1" ref="S9" ca="1">INDIRECT(S$2&amp;"!E13")</f>
        <v>0</v>
      </c>
      <c r="T9" s="141" cm="1">
        <f t="array" aca="1" ref="T9" ca="1">INDIRECT(T$2&amp;"!E13")</f>
        <v>0</v>
      </c>
      <c r="U9" s="141" cm="1">
        <f t="array" aca="1" ref="U9" ca="1">INDIRECT(U$2&amp;"!E13")</f>
        <v>0</v>
      </c>
      <c r="V9" s="141" cm="1">
        <f t="array" aca="1" ref="V9" ca="1">INDIRECT(V$2&amp;"!E13")</f>
        <v>0</v>
      </c>
      <c r="W9" s="141" cm="1">
        <f t="array" aca="1" ref="W9" ca="1">INDIRECT(W$2&amp;"!E13")</f>
        <v>0</v>
      </c>
      <c r="X9" s="141" cm="1">
        <f t="array" aca="1" ref="X9" ca="1">INDIRECT(X$2&amp;"!E13")</f>
        <v>0</v>
      </c>
      <c r="Y9" s="141" cm="1">
        <f t="array" aca="1" ref="Y9" ca="1">INDIRECT(Y$2&amp;"!E13")</f>
        <v>0</v>
      </c>
      <c r="Z9" s="141" cm="1">
        <f t="array" aca="1" ref="Z9" ca="1">INDIRECT(Z$2&amp;"!E13")</f>
        <v>0</v>
      </c>
      <c r="AA9" s="141" cm="1">
        <f t="array" aca="1" ref="AA9" ca="1">INDIRECT(AA$2&amp;"!E13")</f>
        <v>0</v>
      </c>
      <c r="AB9" s="141" cm="1">
        <f t="array" aca="1" ref="AB9" ca="1">INDIRECT(AB$2&amp;"!E13")</f>
        <v>0</v>
      </c>
      <c r="AC9" s="141" cm="1">
        <f t="array" aca="1" ref="AC9" ca="1">INDIRECT(AC$2&amp;"!E13")</f>
        <v>0</v>
      </c>
      <c r="AD9" s="141" cm="1">
        <f t="array" aca="1" ref="AD9" ca="1">INDIRECT(AD$2&amp;"!E13")</f>
        <v>0</v>
      </c>
      <c r="AE9" s="141" cm="1">
        <f t="array" aca="1" ref="AE9" ca="1">INDIRECT(AE$2&amp;"!E13")</f>
        <v>0</v>
      </c>
      <c r="AF9" s="141" cm="1">
        <f t="array" aca="1" ref="AF9" ca="1">INDIRECT(AF$2&amp;"!E13")</f>
        <v>0</v>
      </c>
      <c r="AG9" s="141" cm="1">
        <f t="array" aca="1" ref="AG9" ca="1">INDIRECT(AG$2&amp;"!E13")</f>
        <v>0</v>
      </c>
      <c r="AH9" s="141" cm="1">
        <f t="array" aca="1" ref="AH9" ca="1">INDIRECT(AH$2&amp;"!E13")</f>
        <v>0</v>
      </c>
      <c r="AJ9" s="75" t="str">
        <f t="shared" si="0"/>
        <v>MPI_1</v>
      </c>
      <c r="AK9" s="75" t="str">
        <f t="shared" si="1"/>
        <v>Q2.2</v>
      </c>
      <c r="AL9" t="s">
        <v>789</v>
      </c>
      <c r="AM9">
        <f t="shared" ca="1" si="2"/>
        <v>0</v>
      </c>
      <c r="AN9">
        <f t="shared" ca="1" si="3"/>
        <v>0</v>
      </c>
      <c r="AT9">
        <f ca="1">COUNTIF(E9:AH9,"Arrêt")</f>
        <v>0</v>
      </c>
      <c r="AU9">
        <f ca="1">COUNTIF(E9:AH9,"Changement de molécule")</f>
        <v>0</v>
      </c>
      <c r="AV9">
        <f ca="1">COUNTIF(E9:AH9,"Adaptation posologique")</f>
        <v>0</v>
      </c>
      <c r="AW9">
        <f ca="1">COUNTIF(E9:AH9,"Autre")</f>
        <v>0</v>
      </c>
      <c r="AX9">
        <f ca="1">COUNTIF(E9:AH9,"Ne sait pas")</f>
        <v>0</v>
      </c>
    </row>
    <row r="10" spans="2:50" ht="16.5" thickBot="1">
      <c r="B10" s="770"/>
      <c r="C10" s="60" t="s">
        <v>34</v>
      </c>
      <c r="D10" s="50" t="s">
        <v>26</v>
      </c>
      <c r="E10" s="141" cm="1">
        <f t="array" aca="1" ref="E10" ca="1">INDIRECT(E$2&amp;"!F13")</f>
        <v>0</v>
      </c>
      <c r="F10" s="141" cm="1">
        <f t="array" aca="1" ref="F10" ca="1">INDIRECT(F$2&amp;"!F13")</f>
        <v>0</v>
      </c>
      <c r="G10" s="141" cm="1">
        <f t="array" aca="1" ref="G10" ca="1">INDIRECT(G$2&amp;"!F13")</f>
        <v>0</v>
      </c>
      <c r="H10" s="141" cm="1">
        <f t="array" aca="1" ref="H10" ca="1">INDIRECT(H$2&amp;"!F13")</f>
        <v>0</v>
      </c>
      <c r="I10" s="141" cm="1">
        <f t="array" aca="1" ref="I10" ca="1">INDIRECT(I$2&amp;"!F13")</f>
        <v>0</v>
      </c>
      <c r="J10" s="141" cm="1">
        <f t="array" aca="1" ref="J10" ca="1">INDIRECT(J$2&amp;"!F13")</f>
        <v>0</v>
      </c>
      <c r="K10" s="141" cm="1">
        <f t="array" aca="1" ref="K10" ca="1">INDIRECT(K$2&amp;"!F13")</f>
        <v>0</v>
      </c>
      <c r="L10" s="141" cm="1">
        <f t="array" aca="1" ref="L10" ca="1">INDIRECT(L$2&amp;"!F13")</f>
        <v>0</v>
      </c>
      <c r="M10" s="141" cm="1">
        <f t="array" aca="1" ref="M10" ca="1">INDIRECT(M$2&amp;"!F13")</f>
        <v>0</v>
      </c>
      <c r="N10" s="141" cm="1">
        <f t="array" aca="1" ref="N10" ca="1">INDIRECT(N$2&amp;"!F13")</f>
        <v>0</v>
      </c>
      <c r="O10" s="141" cm="1">
        <f t="array" aca="1" ref="O10" ca="1">INDIRECT(O$2&amp;"!F13")</f>
        <v>0</v>
      </c>
      <c r="P10" s="141" cm="1">
        <f t="array" aca="1" ref="P10" ca="1">INDIRECT(P$2&amp;"!F13")</f>
        <v>0</v>
      </c>
      <c r="Q10" s="141" cm="1">
        <f t="array" aca="1" ref="Q10" ca="1">INDIRECT(Q$2&amp;"!F13")</f>
        <v>0</v>
      </c>
      <c r="R10" s="141" cm="1">
        <f t="array" aca="1" ref="R10" ca="1">INDIRECT(R$2&amp;"!F13")</f>
        <v>0</v>
      </c>
      <c r="S10" s="141" cm="1">
        <f t="array" aca="1" ref="S10" ca="1">INDIRECT(S$2&amp;"!F13")</f>
        <v>0</v>
      </c>
      <c r="T10" s="141" cm="1">
        <f t="array" aca="1" ref="T10" ca="1">INDIRECT(T$2&amp;"!F13")</f>
        <v>0</v>
      </c>
      <c r="U10" s="141" cm="1">
        <f t="array" aca="1" ref="U10" ca="1">INDIRECT(U$2&amp;"!F13")</f>
        <v>0</v>
      </c>
      <c r="V10" s="141" cm="1">
        <f t="array" aca="1" ref="V10" ca="1">INDIRECT(V$2&amp;"!F13")</f>
        <v>0</v>
      </c>
      <c r="W10" s="141" cm="1">
        <f t="array" aca="1" ref="W10" ca="1">INDIRECT(W$2&amp;"!F13")</f>
        <v>0</v>
      </c>
      <c r="X10" s="141" cm="1">
        <f t="array" aca="1" ref="X10" ca="1">INDIRECT(X$2&amp;"!F13")</f>
        <v>0</v>
      </c>
      <c r="Y10" s="141" cm="1">
        <f t="array" aca="1" ref="Y10" ca="1">INDIRECT(Y$2&amp;"!F13")</f>
        <v>0</v>
      </c>
      <c r="Z10" s="141" cm="1">
        <f t="array" aca="1" ref="Z10" ca="1">INDIRECT(Z$2&amp;"!F13")</f>
        <v>0</v>
      </c>
      <c r="AA10" s="141" cm="1">
        <f t="array" aca="1" ref="AA10" ca="1">INDIRECT(AA$2&amp;"!F13")</f>
        <v>0</v>
      </c>
      <c r="AB10" s="141" cm="1">
        <f t="array" aca="1" ref="AB10" ca="1">INDIRECT(AB$2&amp;"!F13")</f>
        <v>0</v>
      </c>
      <c r="AC10" s="141" cm="1">
        <f t="array" aca="1" ref="AC10" ca="1">INDIRECT(AC$2&amp;"!F13")</f>
        <v>0</v>
      </c>
      <c r="AD10" s="141" cm="1">
        <f t="array" aca="1" ref="AD10" ca="1">INDIRECT(AD$2&amp;"!F13")</f>
        <v>0</v>
      </c>
      <c r="AE10" s="141" cm="1">
        <f t="array" aca="1" ref="AE10" ca="1">INDIRECT(AE$2&amp;"!F13")</f>
        <v>0</v>
      </c>
      <c r="AF10" s="141" cm="1">
        <f t="array" aca="1" ref="AF10" ca="1">INDIRECT(AF$2&amp;"!F13")</f>
        <v>0</v>
      </c>
      <c r="AG10" s="141" cm="1">
        <f t="array" aca="1" ref="AG10" ca="1">INDIRECT(AG$2&amp;"!F13")</f>
        <v>0</v>
      </c>
      <c r="AH10" s="141" cm="1">
        <f t="array" aca="1" ref="AH10" ca="1">INDIRECT(AH$2&amp;"!F13")</f>
        <v>0</v>
      </c>
      <c r="AJ10" s="75" t="str">
        <f t="shared" si="0"/>
        <v>MPI_1</v>
      </c>
      <c r="AK10" s="75" t="str">
        <f t="shared" si="1"/>
        <v>Q2.3</v>
      </c>
      <c r="AL10" t="s">
        <v>790</v>
      </c>
      <c r="AM10">
        <f t="shared" ca="1" si="2"/>
        <v>0</v>
      </c>
      <c r="AN10">
        <f t="shared" ca="1" si="3"/>
        <v>0</v>
      </c>
      <c r="AT10">
        <f ca="1">COUNTIF(E10:AH10,"Arrêt")</f>
        <v>0</v>
      </c>
      <c r="AU10">
        <f t="shared" ref="AU10:AU73" ca="1" si="4">COUNTIF(E10:AH10,"Changement de molécule")</f>
        <v>0</v>
      </c>
      <c r="AV10">
        <f t="shared" ref="AV10:AV73" ca="1" si="5">COUNTIF(E10:AH10,"Adaptation posologique")</f>
        <v>0</v>
      </c>
      <c r="AW10">
        <f t="shared" ref="AW10:AW73" ca="1" si="6">COUNTIF(E10:AH10,"Autre")</f>
        <v>0</v>
      </c>
      <c r="AX10">
        <f t="shared" ref="AX10:AX73" ca="1" si="7">COUNTIF(E10:AH10,"Ne sait pas")</f>
        <v>0</v>
      </c>
    </row>
    <row r="11" spans="2:50" ht="16.5" thickBot="1">
      <c r="B11" s="770"/>
      <c r="C11" s="60" t="s">
        <v>34</v>
      </c>
      <c r="D11" s="50" t="s">
        <v>27</v>
      </c>
      <c r="E11" s="141" cm="1">
        <f t="array" aca="1" ref="E11" ca="1">INDIRECT(E$2&amp;"!G13")</f>
        <v>0</v>
      </c>
      <c r="F11" s="141" cm="1">
        <f t="array" aca="1" ref="F11" ca="1">INDIRECT(F$2&amp;"!G13")</f>
        <v>0</v>
      </c>
      <c r="G11" s="141" cm="1">
        <f t="array" aca="1" ref="G11" ca="1">INDIRECT(G$2&amp;"!G13")</f>
        <v>0</v>
      </c>
      <c r="H11" s="141" cm="1">
        <f t="array" aca="1" ref="H11" ca="1">INDIRECT(H$2&amp;"!G13")</f>
        <v>0</v>
      </c>
      <c r="I11" s="141" cm="1">
        <f t="array" aca="1" ref="I11" ca="1">INDIRECT(I$2&amp;"!G13")</f>
        <v>0</v>
      </c>
      <c r="J11" s="141" cm="1">
        <f t="array" aca="1" ref="J11" ca="1">INDIRECT(J$2&amp;"!G13")</f>
        <v>0</v>
      </c>
      <c r="K11" s="141" cm="1">
        <f t="array" aca="1" ref="K11" ca="1">INDIRECT(K$2&amp;"!G13")</f>
        <v>0</v>
      </c>
      <c r="L11" s="141" cm="1">
        <f t="array" aca="1" ref="L11" ca="1">INDIRECT(L$2&amp;"!G13")</f>
        <v>0</v>
      </c>
      <c r="M11" s="141" cm="1">
        <f t="array" aca="1" ref="M11" ca="1">INDIRECT(M$2&amp;"!G13")</f>
        <v>0</v>
      </c>
      <c r="N11" s="141" cm="1">
        <f t="array" aca="1" ref="N11" ca="1">INDIRECT(N$2&amp;"!G13")</f>
        <v>0</v>
      </c>
      <c r="O11" s="141" cm="1">
        <f t="array" aca="1" ref="O11" ca="1">INDIRECT(O$2&amp;"!G13")</f>
        <v>0</v>
      </c>
      <c r="P11" s="141" cm="1">
        <f t="array" aca="1" ref="P11" ca="1">INDIRECT(P$2&amp;"!G13")</f>
        <v>0</v>
      </c>
      <c r="Q11" s="141" cm="1">
        <f t="array" aca="1" ref="Q11" ca="1">INDIRECT(Q$2&amp;"!G13")</f>
        <v>0</v>
      </c>
      <c r="R11" s="141" cm="1">
        <f t="array" aca="1" ref="R11" ca="1">INDIRECT(R$2&amp;"!G13")</f>
        <v>0</v>
      </c>
      <c r="S11" s="141" cm="1">
        <f t="array" aca="1" ref="S11" ca="1">INDIRECT(S$2&amp;"!G13")</f>
        <v>0</v>
      </c>
      <c r="T11" s="141" cm="1">
        <f t="array" aca="1" ref="T11" ca="1">INDIRECT(T$2&amp;"!G13")</f>
        <v>0</v>
      </c>
      <c r="U11" s="141" cm="1">
        <f t="array" aca="1" ref="U11" ca="1">INDIRECT(U$2&amp;"!G13")</f>
        <v>0</v>
      </c>
      <c r="V11" s="141" cm="1">
        <f t="array" aca="1" ref="V11" ca="1">INDIRECT(V$2&amp;"!G13")</f>
        <v>0</v>
      </c>
      <c r="W11" s="141" cm="1">
        <f t="array" aca="1" ref="W11" ca="1">INDIRECT(W$2&amp;"!G13")</f>
        <v>0</v>
      </c>
      <c r="X11" s="141" cm="1">
        <f t="array" aca="1" ref="X11" ca="1">INDIRECT(X$2&amp;"!G13")</f>
        <v>0</v>
      </c>
      <c r="Y11" s="141" cm="1">
        <f t="array" aca="1" ref="Y11" ca="1">INDIRECT(Y$2&amp;"!G13")</f>
        <v>0</v>
      </c>
      <c r="Z11" s="141" cm="1">
        <f t="array" aca="1" ref="Z11" ca="1">INDIRECT(Z$2&amp;"!G13")</f>
        <v>0</v>
      </c>
      <c r="AA11" s="141" cm="1">
        <f t="array" aca="1" ref="AA11" ca="1">INDIRECT(AA$2&amp;"!G13")</f>
        <v>0</v>
      </c>
      <c r="AB11" s="141" cm="1">
        <f t="array" aca="1" ref="AB11" ca="1">INDIRECT(AB$2&amp;"!G13")</f>
        <v>0</v>
      </c>
      <c r="AC11" s="141" cm="1">
        <f t="array" aca="1" ref="AC11" ca="1">INDIRECT(AC$2&amp;"!G13")</f>
        <v>0</v>
      </c>
      <c r="AD11" s="141" cm="1">
        <f t="array" aca="1" ref="AD11" ca="1">INDIRECT(AD$2&amp;"!G13")</f>
        <v>0</v>
      </c>
      <c r="AE11" s="141" cm="1">
        <f t="array" aca="1" ref="AE11" ca="1">INDIRECT(AE$2&amp;"!G13")</f>
        <v>0</v>
      </c>
      <c r="AF11" s="141" cm="1">
        <f t="array" aca="1" ref="AF11" ca="1">INDIRECT(AF$2&amp;"!G13")</f>
        <v>0</v>
      </c>
      <c r="AG11" s="141" cm="1">
        <f t="array" aca="1" ref="AG11" ca="1">INDIRECT(AG$2&amp;"!G13")</f>
        <v>0</v>
      </c>
      <c r="AH11" s="141" cm="1">
        <f t="array" aca="1" ref="AH11" ca="1">INDIRECT(AH$2&amp;"!G13")</f>
        <v>0</v>
      </c>
      <c r="AJ11" s="75" t="str">
        <f t="shared" si="0"/>
        <v>MPI_1</v>
      </c>
      <c r="AK11" s="75" t="str">
        <f t="shared" si="1"/>
        <v>Q2.4</v>
      </c>
      <c r="AL11" t="s">
        <v>474</v>
      </c>
      <c r="AM11">
        <f t="shared" ca="1" si="2"/>
        <v>0</v>
      </c>
      <c r="AN11">
        <f t="shared" ca="1" si="3"/>
        <v>0</v>
      </c>
      <c r="AP11">
        <f t="shared" ref="AP11:AP74" ca="1" si="8">COUNTIFS(E11:AH11,"Oui",E8:AH8,"Non",E7:AH7,"Oui")</f>
        <v>0</v>
      </c>
      <c r="AT11">
        <f t="shared" ref="AT11:AT73" ca="1" si="9">COUNTIF(E11:AH11,"Arrêt")</f>
        <v>0</v>
      </c>
      <c r="AU11">
        <f t="shared" ca="1" si="4"/>
        <v>0</v>
      </c>
      <c r="AV11">
        <f t="shared" ca="1" si="5"/>
        <v>0</v>
      </c>
      <c r="AW11">
        <f t="shared" ca="1" si="6"/>
        <v>0</v>
      </c>
      <c r="AX11">
        <f t="shared" ca="1" si="7"/>
        <v>0</v>
      </c>
    </row>
    <row r="12" spans="2:50" ht="16.5" thickBot="1">
      <c r="B12" s="770"/>
      <c r="C12" s="60" t="s">
        <v>34</v>
      </c>
      <c r="D12" s="50" t="s">
        <v>28</v>
      </c>
      <c r="E12" s="141" cm="1">
        <f t="array" aca="1" ref="E12" ca="1">INDIRECT(E$2&amp;"!H13")</f>
        <v>0</v>
      </c>
      <c r="F12" s="141" cm="1">
        <f t="array" aca="1" ref="F12" ca="1">INDIRECT(F$2&amp;"!H13")</f>
        <v>0</v>
      </c>
      <c r="G12" s="141" cm="1">
        <f t="array" aca="1" ref="G12" ca="1">INDIRECT(G$2&amp;"!H13")</f>
        <v>0</v>
      </c>
      <c r="H12" s="141" cm="1">
        <f t="array" aca="1" ref="H12" ca="1">INDIRECT(H$2&amp;"!H13")</f>
        <v>0</v>
      </c>
      <c r="I12" s="141" cm="1">
        <f t="array" aca="1" ref="I12" ca="1">INDIRECT(I$2&amp;"!H13")</f>
        <v>0</v>
      </c>
      <c r="J12" s="141" cm="1">
        <f t="array" aca="1" ref="J12" ca="1">INDIRECT(J$2&amp;"!H13")</f>
        <v>0</v>
      </c>
      <c r="K12" s="141" cm="1">
        <f t="array" aca="1" ref="K12" ca="1">INDIRECT(K$2&amp;"!H13")</f>
        <v>0</v>
      </c>
      <c r="L12" s="141" cm="1">
        <f t="array" aca="1" ref="L12" ca="1">INDIRECT(L$2&amp;"!H13")</f>
        <v>0</v>
      </c>
      <c r="M12" s="141" cm="1">
        <f t="array" aca="1" ref="M12" ca="1">INDIRECT(M$2&amp;"!H13")</f>
        <v>0</v>
      </c>
      <c r="N12" s="141" cm="1">
        <f t="array" aca="1" ref="N12" ca="1">INDIRECT(N$2&amp;"!H13")</f>
        <v>0</v>
      </c>
      <c r="O12" s="141" cm="1">
        <f t="array" aca="1" ref="O12" ca="1">INDIRECT(O$2&amp;"!H13")</f>
        <v>0</v>
      </c>
      <c r="P12" s="141" cm="1">
        <f t="array" aca="1" ref="P12" ca="1">INDIRECT(P$2&amp;"!H13")</f>
        <v>0</v>
      </c>
      <c r="Q12" s="141" cm="1">
        <f t="array" aca="1" ref="Q12" ca="1">INDIRECT(Q$2&amp;"!H13")</f>
        <v>0</v>
      </c>
      <c r="R12" s="141" cm="1">
        <f t="array" aca="1" ref="R12" ca="1">INDIRECT(R$2&amp;"!H13")</f>
        <v>0</v>
      </c>
      <c r="S12" s="141" cm="1">
        <f t="array" aca="1" ref="S12" ca="1">INDIRECT(S$2&amp;"!H13")</f>
        <v>0</v>
      </c>
      <c r="T12" s="141" cm="1">
        <f t="array" aca="1" ref="T12" ca="1">INDIRECT(T$2&amp;"!H13")</f>
        <v>0</v>
      </c>
      <c r="U12" s="141" cm="1">
        <f t="array" aca="1" ref="U12" ca="1">INDIRECT(U$2&amp;"!H13")</f>
        <v>0</v>
      </c>
      <c r="V12" s="141" cm="1">
        <f t="array" aca="1" ref="V12" ca="1">INDIRECT(V$2&amp;"!H13")</f>
        <v>0</v>
      </c>
      <c r="W12" s="141" cm="1">
        <f t="array" aca="1" ref="W12" ca="1">INDIRECT(W$2&amp;"!H13")</f>
        <v>0</v>
      </c>
      <c r="X12" s="141" cm="1">
        <f t="array" aca="1" ref="X12" ca="1">INDIRECT(X$2&amp;"!H13")</f>
        <v>0</v>
      </c>
      <c r="Y12" s="141" cm="1">
        <f t="array" aca="1" ref="Y12" ca="1">INDIRECT(Y$2&amp;"!H13")</f>
        <v>0</v>
      </c>
      <c r="Z12" s="141" cm="1">
        <f t="array" aca="1" ref="Z12" ca="1">INDIRECT(Z$2&amp;"!H13")</f>
        <v>0</v>
      </c>
      <c r="AA12" s="141" cm="1">
        <f t="array" aca="1" ref="AA12" ca="1">INDIRECT(AA$2&amp;"!H13")</f>
        <v>0</v>
      </c>
      <c r="AB12" s="141" cm="1">
        <f t="array" aca="1" ref="AB12" ca="1">INDIRECT(AB$2&amp;"!H13")</f>
        <v>0</v>
      </c>
      <c r="AC12" s="141" cm="1">
        <f t="array" aca="1" ref="AC12" ca="1">INDIRECT(AC$2&amp;"!H13")</f>
        <v>0</v>
      </c>
      <c r="AD12" s="141" cm="1">
        <f t="array" aca="1" ref="AD12" ca="1">INDIRECT(AD$2&amp;"!H13")</f>
        <v>0</v>
      </c>
      <c r="AE12" s="141" cm="1">
        <f t="array" aca="1" ref="AE12" ca="1">INDIRECT(AE$2&amp;"!H13")</f>
        <v>0</v>
      </c>
      <c r="AF12" s="141" cm="1">
        <f t="array" aca="1" ref="AF12" ca="1">INDIRECT(AF$2&amp;"!H13")</f>
        <v>0</v>
      </c>
      <c r="AG12" s="141" cm="1">
        <f t="array" aca="1" ref="AG12" ca="1">INDIRECT(AG$2&amp;"!H13")</f>
        <v>0</v>
      </c>
      <c r="AH12" s="141" cm="1">
        <f t="array" aca="1" ref="AH12" ca="1">INDIRECT(AH$2&amp;"!H13")</f>
        <v>0</v>
      </c>
      <c r="AJ12" s="75" t="str">
        <f t="shared" si="0"/>
        <v>MPI_1</v>
      </c>
      <c r="AK12" s="75" t="str">
        <f t="shared" si="1"/>
        <v>Q3.1</v>
      </c>
      <c r="AL12" t="s">
        <v>435</v>
      </c>
      <c r="AM12">
        <f t="shared" ca="1" si="2"/>
        <v>0</v>
      </c>
      <c r="AN12">
        <f t="shared" ca="1" si="3"/>
        <v>0</v>
      </c>
      <c r="AP12">
        <f t="shared" ca="1" si="8"/>
        <v>0</v>
      </c>
      <c r="AQ12">
        <f t="shared" ref="AQ12:AQ75" ca="1" si="10">COUNTIFS(E12:AH12,"Acceptée",E8:AH8,"Oui",E7:AH7,"Oui")</f>
        <v>0</v>
      </c>
      <c r="AT12">
        <f t="shared" ca="1" si="9"/>
        <v>0</v>
      </c>
      <c r="AU12">
        <f t="shared" ca="1" si="4"/>
        <v>0</v>
      </c>
      <c r="AV12">
        <f t="shared" ca="1" si="5"/>
        <v>0</v>
      </c>
      <c r="AW12">
        <f t="shared" ca="1" si="6"/>
        <v>0</v>
      </c>
      <c r="AX12">
        <f t="shared" ca="1" si="7"/>
        <v>0</v>
      </c>
    </row>
    <row r="13" spans="2:50" ht="16.5" thickBot="1">
      <c r="B13" s="770"/>
      <c r="C13" s="55" t="s">
        <v>34</v>
      </c>
      <c r="D13" s="53" t="s">
        <v>29</v>
      </c>
      <c r="E13" s="141" cm="1">
        <f t="array" aca="1" ref="E13" ca="1">INDIRECT(E$2&amp;"!I13")</f>
        <v>0</v>
      </c>
      <c r="F13" s="141" cm="1">
        <f t="array" aca="1" ref="F13" ca="1">INDIRECT(F$2&amp;"!I13")</f>
        <v>0</v>
      </c>
      <c r="G13" s="141" cm="1">
        <f t="array" aca="1" ref="G13" ca="1">INDIRECT(G$2&amp;"!I13")</f>
        <v>0</v>
      </c>
      <c r="H13" s="141" cm="1">
        <f t="array" aca="1" ref="H13" ca="1">INDIRECT(H$2&amp;"!I13")</f>
        <v>0</v>
      </c>
      <c r="I13" s="141" cm="1">
        <f t="array" aca="1" ref="I13" ca="1">INDIRECT(I$2&amp;"!I13")</f>
        <v>0</v>
      </c>
      <c r="J13" s="141" cm="1">
        <f t="array" aca="1" ref="J13" ca="1">INDIRECT(J$2&amp;"!I13")</f>
        <v>0</v>
      </c>
      <c r="K13" s="141" cm="1">
        <f t="array" aca="1" ref="K13" ca="1">INDIRECT(K$2&amp;"!I13")</f>
        <v>0</v>
      </c>
      <c r="L13" s="141" cm="1">
        <f t="array" aca="1" ref="L13" ca="1">INDIRECT(L$2&amp;"!I13")</f>
        <v>0</v>
      </c>
      <c r="M13" s="141" cm="1">
        <f t="array" aca="1" ref="M13" ca="1">INDIRECT(M$2&amp;"!I13")</f>
        <v>0</v>
      </c>
      <c r="N13" s="141" cm="1">
        <f t="array" aca="1" ref="N13" ca="1">INDIRECT(N$2&amp;"!I13")</f>
        <v>0</v>
      </c>
      <c r="O13" s="141" cm="1">
        <f t="array" aca="1" ref="O13" ca="1">INDIRECT(O$2&amp;"!I13")</f>
        <v>0</v>
      </c>
      <c r="P13" s="141" cm="1">
        <f t="array" aca="1" ref="P13" ca="1">INDIRECT(P$2&amp;"!I13")</f>
        <v>0</v>
      </c>
      <c r="Q13" s="141" cm="1">
        <f t="array" aca="1" ref="Q13" ca="1">INDIRECT(Q$2&amp;"!I13")</f>
        <v>0</v>
      </c>
      <c r="R13" s="141" cm="1">
        <f t="array" aca="1" ref="R13" ca="1">INDIRECT(R$2&amp;"!I13")</f>
        <v>0</v>
      </c>
      <c r="S13" s="141" cm="1">
        <f t="array" aca="1" ref="S13" ca="1">INDIRECT(S$2&amp;"!I13")</f>
        <v>0</v>
      </c>
      <c r="T13" s="141" cm="1">
        <f t="array" aca="1" ref="T13" ca="1">INDIRECT(T$2&amp;"!I13")</f>
        <v>0</v>
      </c>
      <c r="U13" s="141" cm="1">
        <f t="array" aca="1" ref="U13" ca="1">INDIRECT(U$2&amp;"!I13")</f>
        <v>0</v>
      </c>
      <c r="V13" s="141" cm="1">
        <f t="array" aca="1" ref="V13" ca="1">INDIRECT(V$2&amp;"!I13")</f>
        <v>0</v>
      </c>
      <c r="W13" s="141" cm="1">
        <f t="array" aca="1" ref="W13" ca="1">INDIRECT(W$2&amp;"!I13")</f>
        <v>0</v>
      </c>
      <c r="X13" s="141" cm="1">
        <f t="array" aca="1" ref="X13" ca="1">INDIRECT(X$2&amp;"!I13")</f>
        <v>0</v>
      </c>
      <c r="Y13" s="141" cm="1">
        <f t="array" aca="1" ref="Y13" ca="1">INDIRECT(Y$2&amp;"!I13")</f>
        <v>0</v>
      </c>
      <c r="Z13" s="141" cm="1">
        <f t="array" aca="1" ref="Z13" ca="1">INDIRECT(Z$2&amp;"!I13")</f>
        <v>0</v>
      </c>
      <c r="AA13" s="141" cm="1">
        <f t="array" aca="1" ref="AA13" ca="1">INDIRECT(AA$2&amp;"!I13")</f>
        <v>0</v>
      </c>
      <c r="AB13" s="141" cm="1">
        <f t="array" aca="1" ref="AB13" ca="1">INDIRECT(AB$2&amp;"!I13")</f>
        <v>0</v>
      </c>
      <c r="AC13" s="141" cm="1">
        <f t="array" aca="1" ref="AC13" ca="1">INDIRECT(AC$2&amp;"!I13")</f>
        <v>0</v>
      </c>
      <c r="AD13" s="141" cm="1">
        <f t="array" aca="1" ref="AD13" ca="1">INDIRECT(AD$2&amp;"!I13")</f>
        <v>0</v>
      </c>
      <c r="AE13" s="141" cm="1">
        <f t="array" aca="1" ref="AE13" ca="1">INDIRECT(AE$2&amp;"!I13")</f>
        <v>0</v>
      </c>
      <c r="AF13" s="141" cm="1">
        <f t="array" aca="1" ref="AF13" ca="1">INDIRECT(AF$2&amp;"!I13")</f>
        <v>0</v>
      </c>
      <c r="AG13" s="141" cm="1">
        <f t="array" aca="1" ref="AG13" ca="1">INDIRECT(AG$2&amp;"!I13")</f>
        <v>0</v>
      </c>
      <c r="AH13" s="141" cm="1">
        <f t="array" aca="1" ref="AH13" ca="1">INDIRECT(AH$2&amp;"!I13")</f>
        <v>0</v>
      </c>
      <c r="AJ13" s="75" t="str">
        <f t="shared" si="0"/>
        <v>MPI_1</v>
      </c>
      <c r="AK13" s="75" t="str">
        <f t="shared" si="1"/>
        <v>Q3.2</v>
      </c>
      <c r="AL13" t="s">
        <v>791</v>
      </c>
      <c r="AM13">
        <f t="shared" ca="1" si="2"/>
        <v>0</v>
      </c>
      <c r="AN13">
        <f t="shared" ca="1" si="3"/>
        <v>0</v>
      </c>
      <c r="AP13">
        <f t="shared" ca="1" si="8"/>
        <v>0</v>
      </c>
      <c r="AQ13">
        <f t="shared" ca="1" si="10"/>
        <v>0</v>
      </c>
      <c r="AT13">
        <f t="shared" ca="1" si="9"/>
        <v>0</v>
      </c>
      <c r="AU13">
        <f t="shared" ca="1" si="4"/>
        <v>0</v>
      </c>
      <c r="AV13">
        <f t="shared" ca="1" si="5"/>
        <v>0</v>
      </c>
      <c r="AW13">
        <f t="shared" ca="1" si="6"/>
        <v>0</v>
      </c>
      <c r="AX13">
        <f t="shared" ca="1" si="7"/>
        <v>0</v>
      </c>
    </row>
    <row r="14" spans="2:50" ht="16.5" thickBot="1">
      <c r="B14" s="770"/>
      <c r="C14" s="54" t="s">
        <v>36</v>
      </c>
      <c r="D14" s="48" t="s">
        <v>23</v>
      </c>
      <c r="E14" t="str" cm="1">
        <f t="array" aca="1" ref="E14" ca="1">INDIRECT(E$2&amp;"!C14")</f>
        <v>Non concerné</v>
      </c>
      <c r="F14" t="str" cm="1">
        <f t="array" aca="1" ref="F14" ca="1">INDIRECT(F$2&amp;"!C14")</f>
        <v>Non concerné</v>
      </c>
      <c r="G14" t="str" cm="1">
        <f t="array" aca="1" ref="G14" ca="1">INDIRECT(G$2&amp;"!C14")</f>
        <v>Non concerné</v>
      </c>
      <c r="H14" t="str" cm="1">
        <f t="array" aca="1" ref="H14" ca="1">INDIRECT(H$2&amp;"!C14")</f>
        <v>Non concerné</v>
      </c>
      <c r="I14" t="str" cm="1">
        <f t="array" aca="1" ref="I14" ca="1">INDIRECT(I$2&amp;"!C14")</f>
        <v>Non concerné</v>
      </c>
      <c r="J14" t="str" cm="1">
        <f t="array" aca="1" ref="J14" ca="1">INDIRECT(J$2&amp;"!C14")</f>
        <v>Non concerné</v>
      </c>
      <c r="K14" t="str" cm="1">
        <f t="array" aca="1" ref="K14" ca="1">INDIRECT(K$2&amp;"!C14")</f>
        <v>Non concerné</v>
      </c>
      <c r="L14" t="str" cm="1">
        <f t="array" aca="1" ref="L14" ca="1">INDIRECT(L$2&amp;"!C14")</f>
        <v>Non concerné</v>
      </c>
      <c r="M14" t="str" cm="1">
        <f t="array" aca="1" ref="M14" ca="1">INDIRECT(M$2&amp;"!C14")</f>
        <v>Non concerné</v>
      </c>
      <c r="N14" t="str" cm="1">
        <f t="array" aca="1" ref="N14" ca="1">INDIRECT(N$2&amp;"!C14")</f>
        <v>Non concerné</v>
      </c>
      <c r="O14" t="str" cm="1">
        <f t="array" aca="1" ref="O14" ca="1">INDIRECT(O$2&amp;"!C14")</f>
        <v>Non concerné</v>
      </c>
      <c r="P14" t="str" cm="1">
        <f t="array" aca="1" ref="P14" ca="1">INDIRECT(P$2&amp;"!C14")</f>
        <v>Non concerné</v>
      </c>
      <c r="Q14" t="str" cm="1">
        <f t="array" aca="1" ref="Q14" ca="1">INDIRECT(Q$2&amp;"!C14")</f>
        <v>Non concerné</v>
      </c>
      <c r="R14" t="str" cm="1">
        <f t="array" aca="1" ref="R14" ca="1">INDIRECT(R$2&amp;"!C14")</f>
        <v>Non concerné</v>
      </c>
      <c r="S14" t="str" cm="1">
        <f t="array" aca="1" ref="S14" ca="1">INDIRECT(S$2&amp;"!C14")</f>
        <v>Non concerné</v>
      </c>
      <c r="T14" t="str" cm="1">
        <f t="array" aca="1" ref="T14" ca="1">INDIRECT(T$2&amp;"!C14")</f>
        <v>Non concerné</v>
      </c>
      <c r="U14" t="str" cm="1">
        <f t="array" aca="1" ref="U14" ca="1">INDIRECT(U$2&amp;"!C14")</f>
        <v>Non concerné</v>
      </c>
      <c r="V14" t="str" cm="1">
        <f t="array" aca="1" ref="V14" ca="1">INDIRECT(V$2&amp;"!C14")</f>
        <v>Non concerné</v>
      </c>
      <c r="W14" t="str" cm="1">
        <f t="array" aca="1" ref="W14" ca="1">INDIRECT(W$2&amp;"!C14")</f>
        <v>Non concerné</v>
      </c>
      <c r="X14" t="str" cm="1">
        <f t="array" aca="1" ref="X14" ca="1">INDIRECT(X$2&amp;"!C14")</f>
        <v>Non concerné</v>
      </c>
      <c r="Y14" t="str" cm="1">
        <f t="array" aca="1" ref="Y14" ca="1">INDIRECT(Y$2&amp;"!C14")</f>
        <v>Non concerné</v>
      </c>
      <c r="Z14" t="str" cm="1">
        <f t="array" aca="1" ref="Z14" ca="1">INDIRECT(Z$2&amp;"!C14")</f>
        <v>Non concerné</v>
      </c>
      <c r="AA14" t="str" cm="1">
        <f t="array" aca="1" ref="AA14" ca="1">INDIRECT(AA$2&amp;"!C14")</f>
        <v>Non concerné</v>
      </c>
      <c r="AB14" t="str" cm="1">
        <f t="array" aca="1" ref="AB14" ca="1">INDIRECT(AB$2&amp;"!C14")</f>
        <v>Non concerné</v>
      </c>
      <c r="AC14" t="str" cm="1">
        <f t="array" aca="1" ref="AC14" ca="1">INDIRECT(AC$2&amp;"!C14")</f>
        <v>Non concerné</v>
      </c>
      <c r="AD14" t="str" cm="1">
        <f t="array" aca="1" ref="AD14" ca="1">INDIRECT(AD$2&amp;"!C14")</f>
        <v>Non concerné</v>
      </c>
      <c r="AE14" t="str" cm="1">
        <f t="array" aca="1" ref="AE14" ca="1">INDIRECT(AE$2&amp;"!C14")</f>
        <v>Non concerné</v>
      </c>
      <c r="AF14" t="str" cm="1">
        <f t="array" aca="1" ref="AF14" ca="1">INDIRECT(AF$2&amp;"!C14")</f>
        <v>Non concerné</v>
      </c>
      <c r="AG14" t="str" cm="1">
        <f t="array" aca="1" ref="AG14" ca="1">INDIRECT(AG$2&amp;"!C14")</f>
        <v>Non concerné</v>
      </c>
      <c r="AH14" t="str" cm="1">
        <f t="array" aca="1" ref="AH14" ca="1">INDIRECT(AH$2&amp;"!C14")</f>
        <v>Non concerné</v>
      </c>
      <c r="AJ14" s="75" t="str">
        <f t="shared" si="0"/>
        <v>MPI_2</v>
      </c>
      <c r="AK14" s="75" t="str">
        <f t="shared" si="1"/>
        <v>Q1</v>
      </c>
      <c r="AL14" t="s">
        <v>352</v>
      </c>
      <c r="AM14">
        <f t="shared" ca="1" si="2"/>
        <v>0</v>
      </c>
      <c r="AN14">
        <f t="shared" ca="1" si="3"/>
        <v>0</v>
      </c>
      <c r="AP14">
        <f t="shared" ca="1" si="8"/>
        <v>0</v>
      </c>
      <c r="AQ14">
        <f t="shared" ca="1" si="10"/>
        <v>0</v>
      </c>
      <c r="AT14">
        <f t="shared" ca="1" si="9"/>
        <v>0</v>
      </c>
      <c r="AU14">
        <f t="shared" ca="1" si="4"/>
        <v>0</v>
      </c>
      <c r="AV14">
        <f t="shared" ca="1" si="5"/>
        <v>0</v>
      </c>
      <c r="AW14">
        <f t="shared" ca="1" si="6"/>
        <v>0</v>
      </c>
      <c r="AX14">
        <f t="shared" ca="1" si="7"/>
        <v>0</v>
      </c>
    </row>
    <row r="15" spans="2:50" ht="16.5" thickBot="1">
      <c r="B15" s="770"/>
      <c r="C15" s="60" t="s">
        <v>36</v>
      </c>
      <c r="D15" s="50" t="s">
        <v>24</v>
      </c>
      <c r="E15" cm="1">
        <f t="array" aca="1" ref="E15" ca="1">INDIRECT(E$2&amp;"!D14")</f>
        <v>0</v>
      </c>
      <c r="F15" cm="1">
        <f t="array" aca="1" ref="F15" ca="1">INDIRECT(F$2&amp;"!D14")</f>
        <v>0</v>
      </c>
      <c r="G15" cm="1">
        <f t="array" aca="1" ref="G15" ca="1">INDIRECT(G$2&amp;"!D14")</f>
        <v>0</v>
      </c>
      <c r="H15" cm="1">
        <f t="array" aca="1" ref="H15" ca="1">INDIRECT(H$2&amp;"!D14")</f>
        <v>0</v>
      </c>
      <c r="I15" cm="1">
        <f t="array" aca="1" ref="I15" ca="1">INDIRECT(I$2&amp;"!D14")</f>
        <v>0</v>
      </c>
      <c r="J15" cm="1">
        <f t="array" aca="1" ref="J15" ca="1">INDIRECT(J$2&amp;"!D14")</f>
        <v>0</v>
      </c>
      <c r="K15" cm="1">
        <f t="array" aca="1" ref="K15" ca="1">INDIRECT(K$2&amp;"!D14")</f>
        <v>0</v>
      </c>
      <c r="L15" cm="1">
        <f t="array" aca="1" ref="L15" ca="1">INDIRECT(L$2&amp;"!D14")</f>
        <v>0</v>
      </c>
      <c r="M15" cm="1">
        <f t="array" aca="1" ref="M15" ca="1">INDIRECT(M$2&amp;"!D14")</f>
        <v>0</v>
      </c>
      <c r="N15" cm="1">
        <f t="array" aca="1" ref="N15" ca="1">INDIRECT(N$2&amp;"!D14")</f>
        <v>0</v>
      </c>
      <c r="O15" cm="1">
        <f t="array" aca="1" ref="O15" ca="1">INDIRECT(O$2&amp;"!D14")</f>
        <v>0</v>
      </c>
      <c r="P15" cm="1">
        <f t="array" aca="1" ref="P15" ca="1">INDIRECT(P$2&amp;"!D14")</f>
        <v>0</v>
      </c>
      <c r="Q15" cm="1">
        <f t="array" aca="1" ref="Q15" ca="1">INDIRECT(Q$2&amp;"!D14")</f>
        <v>0</v>
      </c>
      <c r="R15" cm="1">
        <f t="array" aca="1" ref="R15" ca="1">INDIRECT(R$2&amp;"!D14")</f>
        <v>0</v>
      </c>
      <c r="S15" cm="1">
        <f t="array" aca="1" ref="S15" ca="1">INDIRECT(S$2&amp;"!D14")</f>
        <v>0</v>
      </c>
      <c r="T15" cm="1">
        <f t="array" aca="1" ref="T15" ca="1">INDIRECT(T$2&amp;"!D14")</f>
        <v>0</v>
      </c>
      <c r="U15" cm="1">
        <f t="array" aca="1" ref="U15" ca="1">INDIRECT(U$2&amp;"!D14")</f>
        <v>0</v>
      </c>
      <c r="V15" cm="1">
        <f t="array" aca="1" ref="V15" ca="1">INDIRECT(V$2&amp;"!D14")</f>
        <v>0</v>
      </c>
      <c r="W15" cm="1">
        <f t="array" aca="1" ref="W15" ca="1">INDIRECT(W$2&amp;"!D14")</f>
        <v>0</v>
      </c>
      <c r="X15" cm="1">
        <f t="array" aca="1" ref="X15" ca="1">INDIRECT(X$2&amp;"!D14")</f>
        <v>0</v>
      </c>
      <c r="Y15" cm="1">
        <f t="array" aca="1" ref="Y15" ca="1">INDIRECT(Y$2&amp;"!D14")</f>
        <v>0</v>
      </c>
      <c r="Z15" cm="1">
        <f t="array" aca="1" ref="Z15" ca="1">INDIRECT(Z$2&amp;"!D14")</f>
        <v>0</v>
      </c>
      <c r="AA15" cm="1">
        <f t="array" aca="1" ref="AA15" ca="1">INDIRECT(AA$2&amp;"!D14")</f>
        <v>0</v>
      </c>
      <c r="AB15" cm="1">
        <f t="array" aca="1" ref="AB15" ca="1">INDIRECT(AB$2&amp;"!D14")</f>
        <v>0</v>
      </c>
      <c r="AC15" cm="1">
        <f t="array" aca="1" ref="AC15" ca="1">INDIRECT(AC$2&amp;"!D14")</f>
        <v>0</v>
      </c>
      <c r="AD15" cm="1">
        <f t="array" aca="1" ref="AD15" ca="1">INDIRECT(AD$2&amp;"!D14")</f>
        <v>0</v>
      </c>
      <c r="AE15" cm="1">
        <f t="array" aca="1" ref="AE15" ca="1">INDIRECT(AE$2&amp;"!D14")</f>
        <v>0</v>
      </c>
      <c r="AF15" cm="1">
        <f t="array" aca="1" ref="AF15" ca="1">INDIRECT(AF$2&amp;"!D14")</f>
        <v>0</v>
      </c>
      <c r="AG15" cm="1">
        <f t="array" aca="1" ref="AG15" ca="1">INDIRECT(AG$2&amp;"!D14")</f>
        <v>0</v>
      </c>
      <c r="AH15" cm="1">
        <f t="array" aca="1" ref="AH15" ca="1">INDIRECT(AH$2&amp;"!D14")</f>
        <v>0</v>
      </c>
      <c r="AJ15" s="75" t="str">
        <f t="shared" si="0"/>
        <v>MPI_2</v>
      </c>
      <c r="AK15" s="75" t="str">
        <f t="shared" si="1"/>
        <v>Q2.1</v>
      </c>
      <c r="AL15" t="s">
        <v>311</v>
      </c>
      <c r="AM15">
        <f t="shared" ca="1" si="2"/>
        <v>0</v>
      </c>
      <c r="AN15">
        <f t="shared" ca="1" si="3"/>
        <v>0</v>
      </c>
      <c r="AP15">
        <f t="shared" ca="1" si="8"/>
        <v>0</v>
      </c>
      <c r="AQ15">
        <f t="shared" ca="1" si="10"/>
        <v>0</v>
      </c>
      <c r="AT15">
        <f t="shared" ca="1" si="9"/>
        <v>0</v>
      </c>
      <c r="AU15">
        <f t="shared" ca="1" si="4"/>
        <v>0</v>
      </c>
      <c r="AV15">
        <f t="shared" ca="1" si="5"/>
        <v>0</v>
      </c>
      <c r="AW15">
        <f t="shared" ca="1" si="6"/>
        <v>0</v>
      </c>
      <c r="AX15">
        <f t="shared" ca="1" si="7"/>
        <v>0</v>
      </c>
    </row>
    <row r="16" spans="2:50" ht="16.5" thickBot="1">
      <c r="B16" s="770"/>
      <c r="C16" s="60" t="s">
        <v>36</v>
      </c>
      <c r="D16" s="50" t="s">
        <v>25</v>
      </c>
      <c r="E16" cm="1">
        <f t="array" aca="1" ref="E16" ca="1">INDIRECT(E$2&amp;"!E14")</f>
        <v>0</v>
      </c>
      <c r="F16" cm="1">
        <f t="array" aca="1" ref="F16" ca="1">INDIRECT(F$2&amp;"!E14")</f>
        <v>0</v>
      </c>
      <c r="G16" cm="1">
        <f t="array" aca="1" ref="G16" ca="1">INDIRECT(G$2&amp;"!E14")</f>
        <v>0</v>
      </c>
      <c r="H16" cm="1">
        <f t="array" aca="1" ref="H16" ca="1">INDIRECT(H$2&amp;"!E14")</f>
        <v>0</v>
      </c>
      <c r="I16" cm="1">
        <f t="array" aca="1" ref="I16" ca="1">INDIRECT(I$2&amp;"!E14")</f>
        <v>0</v>
      </c>
      <c r="J16" cm="1">
        <f t="array" aca="1" ref="J16" ca="1">INDIRECT(J$2&amp;"!E14")</f>
        <v>0</v>
      </c>
      <c r="K16" cm="1">
        <f t="array" aca="1" ref="K16" ca="1">INDIRECT(K$2&amp;"!E14")</f>
        <v>0</v>
      </c>
      <c r="L16" cm="1">
        <f t="array" aca="1" ref="L16" ca="1">INDIRECT(L$2&amp;"!E14")</f>
        <v>0</v>
      </c>
      <c r="M16" cm="1">
        <f t="array" aca="1" ref="M16" ca="1">INDIRECT(M$2&amp;"!E14")</f>
        <v>0</v>
      </c>
      <c r="N16" cm="1">
        <f t="array" aca="1" ref="N16" ca="1">INDIRECT(N$2&amp;"!E14")</f>
        <v>0</v>
      </c>
      <c r="O16" cm="1">
        <f t="array" aca="1" ref="O16" ca="1">INDIRECT(O$2&amp;"!E14")</f>
        <v>0</v>
      </c>
      <c r="P16" cm="1">
        <f t="array" aca="1" ref="P16" ca="1">INDIRECT(P$2&amp;"!E14")</f>
        <v>0</v>
      </c>
      <c r="Q16" cm="1">
        <f t="array" aca="1" ref="Q16" ca="1">INDIRECT(Q$2&amp;"!E14")</f>
        <v>0</v>
      </c>
      <c r="R16" cm="1">
        <f t="array" aca="1" ref="R16" ca="1">INDIRECT(R$2&amp;"!E14")</f>
        <v>0</v>
      </c>
      <c r="S16" cm="1">
        <f t="array" aca="1" ref="S16" ca="1">INDIRECT(S$2&amp;"!E14")</f>
        <v>0</v>
      </c>
      <c r="T16" cm="1">
        <f t="array" aca="1" ref="T16" ca="1">INDIRECT(T$2&amp;"!E14")</f>
        <v>0</v>
      </c>
      <c r="U16" cm="1">
        <f t="array" aca="1" ref="U16" ca="1">INDIRECT(U$2&amp;"!E14")</f>
        <v>0</v>
      </c>
      <c r="V16" cm="1">
        <f t="array" aca="1" ref="V16" ca="1">INDIRECT(V$2&amp;"!E14")</f>
        <v>0</v>
      </c>
      <c r="W16" cm="1">
        <f t="array" aca="1" ref="W16" ca="1">INDIRECT(W$2&amp;"!E14")</f>
        <v>0</v>
      </c>
      <c r="X16" cm="1">
        <f t="array" aca="1" ref="X16" ca="1">INDIRECT(X$2&amp;"!E14")</f>
        <v>0</v>
      </c>
      <c r="Y16" cm="1">
        <f t="array" aca="1" ref="Y16" ca="1">INDIRECT(Y$2&amp;"!E14")</f>
        <v>0</v>
      </c>
      <c r="Z16" cm="1">
        <f t="array" aca="1" ref="Z16" ca="1">INDIRECT(Z$2&amp;"!E14")</f>
        <v>0</v>
      </c>
      <c r="AA16" cm="1">
        <f t="array" aca="1" ref="AA16" ca="1">INDIRECT(AA$2&amp;"!E14")</f>
        <v>0</v>
      </c>
      <c r="AB16" cm="1">
        <f t="array" aca="1" ref="AB16" ca="1">INDIRECT(AB$2&amp;"!E14")</f>
        <v>0</v>
      </c>
      <c r="AC16" cm="1">
        <f t="array" aca="1" ref="AC16" ca="1">INDIRECT(AC$2&amp;"!E14")</f>
        <v>0</v>
      </c>
      <c r="AD16" cm="1">
        <f t="array" aca="1" ref="AD16" ca="1">INDIRECT(AD$2&amp;"!E14")</f>
        <v>0</v>
      </c>
      <c r="AE16" cm="1">
        <f t="array" aca="1" ref="AE16" ca="1">INDIRECT(AE$2&amp;"!E14")</f>
        <v>0</v>
      </c>
      <c r="AF16" cm="1">
        <f t="array" aca="1" ref="AF16" ca="1">INDIRECT(AF$2&amp;"!E14")</f>
        <v>0</v>
      </c>
      <c r="AG16" cm="1">
        <f t="array" aca="1" ref="AG16" ca="1">INDIRECT(AG$2&amp;"!E14")</f>
        <v>0</v>
      </c>
      <c r="AH16" cm="1">
        <f t="array" aca="1" ref="AH16" ca="1">INDIRECT(AH$2&amp;"!E14")</f>
        <v>0</v>
      </c>
      <c r="AJ16" s="75" t="str">
        <f t="shared" si="0"/>
        <v>MPI_2</v>
      </c>
      <c r="AK16" s="75" t="str">
        <f t="shared" si="1"/>
        <v>Q2.2</v>
      </c>
      <c r="AL16" t="s">
        <v>792</v>
      </c>
      <c r="AM16">
        <f t="shared" ca="1" si="2"/>
        <v>0</v>
      </c>
      <c r="AN16">
        <f t="shared" ca="1" si="3"/>
        <v>0</v>
      </c>
      <c r="AP16">
        <f t="shared" ca="1" si="8"/>
        <v>0</v>
      </c>
      <c r="AQ16">
        <f t="shared" ca="1" si="10"/>
        <v>0</v>
      </c>
      <c r="AT16">
        <f t="shared" ca="1" si="9"/>
        <v>0</v>
      </c>
      <c r="AU16">
        <f t="shared" ca="1" si="4"/>
        <v>0</v>
      </c>
      <c r="AV16">
        <f t="shared" ca="1" si="5"/>
        <v>0</v>
      </c>
      <c r="AW16">
        <f t="shared" ca="1" si="6"/>
        <v>0</v>
      </c>
      <c r="AX16">
        <f t="shared" ca="1" si="7"/>
        <v>0</v>
      </c>
    </row>
    <row r="17" spans="2:50" ht="16.5" thickBot="1">
      <c r="B17" s="770"/>
      <c r="C17" s="60" t="s">
        <v>36</v>
      </c>
      <c r="D17" s="50" t="s">
        <v>26</v>
      </c>
      <c r="E17" cm="1">
        <f t="array" aca="1" ref="E17" ca="1">INDIRECT(E$2&amp;"!F14")</f>
        <v>0</v>
      </c>
      <c r="F17" cm="1">
        <f t="array" aca="1" ref="F17" ca="1">INDIRECT(F$2&amp;"!F14")</f>
        <v>0</v>
      </c>
      <c r="G17" cm="1">
        <f t="array" aca="1" ref="G17" ca="1">INDIRECT(G$2&amp;"!F14")</f>
        <v>0</v>
      </c>
      <c r="H17" cm="1">
        <f t="array" aca="1" ref="H17" ca="1">INDIRECT(H$2&amp;"!F14")</f>
        <v>0</v>
      </c>
      <c r="I17" cm="1">
        <f t="array" aca="1" ref="I17" ca="1">INDIRECT(I$2&amp;"!F14")</f>
        <v>0</v>
      </c>
      <c r="J17" cm="1">
        <f t="array" aca="1" ref="J17" ca="1">INDIRECT(J$2&amp;"!F14")</f>
        <v>0</v>
      </c>
      <c r="K17" cm="1">
        <f t="array" aca="1" ref="K17" ca="1">INDIRECT(K$2&amp;"!F14")</f>
        <v>0</v>
      </c>
      <c r="L17" cm="1">
        <f t="array" aca="1" ref="L17" ca="1">INDIRECT(L$2&amp;"!F14")</f>
        <v>0</v>
      </c>
      <c r="M17" cm="1">
        <f t="array" aca="1" ref="M17" ca="1">INDIRECT(M$2&amp;"!F14")</f>
        <v>0</v>
      </c>
      <c r="N17" cm="1">
        <f t="array" aca="1" ref="N17" ca="1">INDIRECT(N$2&amp;"!F14")</f>
        <v>0</v>
      </c>
      <c r="O17" cm="1">
        <f t="array" aca="1" ref="O17" ca="1">INDIRECT(O$2&amp;"!F14")</f>
        <v>0</v>
      </c>
      <c r="P17" cm="1">
        <f t="array" aca="1" ref="P17" ca="1">INDIRECT(P$2&amp;"!F14")</f>
        <v>0</v>
      </c>
      <c r="Q17" cm="1">
        <f t="array" aca="1" ref="Q17" ca="1">INDIRECT(Q$2&amp;"!F14")</f>
        <v>0</v>
      </c>
      <c r="R17" cm="1">
        <f t="array" aca="1" ref="R17" ca="1">INDIRECT(R$2&amp;"!F14")</f>
        <v>0</v>
      </c>
      <c r="S17" cm="1">
        <f t="array" aca="1" ref="S17" ca="1">INDIRECT(S$2&amp;"!F14")</f>
        <v>0</v>
      </c>
      <c r="T17" cm="1">
        <f t="array" aca="1" ref="T17" ca="1">INDIRECT(T$2&amp;"!F14")</f>
        <v>0</v>
      </c>
      <c r="U17" cm="1">
        <f t="array" aca="1" ref="U17" ca="1">INDIRECT(U$2&amp;"!F14")</f>
        <v>0</v>
      </c>
      <c r="V17" cm="1">
        <f t="array" aca="1" ref="V17" ca="1">INDIRECT(V$2&amp;"!F14")</f>
        <v>0</v>
      </c>
      <c r="W17" cm="1">
        <f t="array" aca="1" ref="W17" ca="1">INDIRECT(W$2&amp;"!F14")</f>
        <v>0</v>
      </c>
      <c r="X17" cm="1">
        <f t="array" aca="1" ref="X17" ca="1">INDIRECT(X$2&amp;"!F14")</f>
        <v>0</v>
      </c>
      <c r="Y17" cm="1">
        <f t="array" aca="1" ref="Y17" ca="1">INDIRECT(Y$2&amp;"!F14")</f>
        <v>0</v>
      </c>
      <c r="Z17" cm="1">
        <f t="array" aca="1" ref="Z17" ca="1">INDIRECT(Z$2&amp;"!F14")</f>
        <v>0</v>
      </c>
      <c r="AA17" cm="1">
        <f t="array" aca="1" ref="AA17" ca="1">INDIRECT(AA$2&amp;"!F14")</f>
        <v>0</v>
      </c>
      <c r="AB17" cm="1">
        <f t="array" aca="1" ref="AB17" ca="1">INDIRECT(AB$2&amp;"!F14")</f>
        <v>0</v>
      </c>
      <c r="AC17" cm="1">
        <f t="array" aca="1" ref="AC17" ca="1">INDIRECT(AC$2&amp;"!F14")</f>
        <v>0</v>
      </c>
      <c r="AD17" cm="1">
        <f t="array" aca="1" ref="AD17" ca="1">INDIRECT(AD$2&amp;"!F14")</f>
        <v>0</v>
      </c>
      <c r="AE17" cm="1">
        <f t="array" aca="1" ref="AE17" ca="1">INDIRECT(AE$2&amp;"!F14")</f>
        <v>0</v>
      </c>
      <c r="AF17" cm="1">
        <f t="array" aca="1" ref="AF17" ca="1">INDIRECT(AF$2&amp;"!F14")</f>
        <v>0</v>
      </c>
      <c r="AG17" cm="1">
        <f t="array" aca="1" ref="AG17" ca="1">INDIRECT(AG$2&amp;"!F14")</f>
        <v>0</v>
      </c>
      <c r="AH17" cm="1">
        <f t="array" aca="1" ref="AH17" ca="1">INDIRECT(AH$2&amp;"!F14")</f>
        <v>0</v>
      </c>
      <c r="AJ17" s="75" t="str">
        <f t="shared" si="0"/>
        <v>MPI_2</v>
      </c>
      <c r="AK17" s="75" t="str">
        <f t="shared" si="1"/>
        <v>Q2.3</v>
      </c>
      <c r="AL17" t="s">
        <v>793</v>
      </c>
      <c r="AM17">
        <f t="shared" ca="1" si="2"/>
        <v>0</v>
      </c>
      <c r="AN17">
        <f t="shared" ca="1" si="3"/>
        <v>0</v>
      </c>
      <c r="AP17">
        <f t="shared" ca="1" si="8"/>
        <v>0</v>
      </c>
      <c r="AQ17">
        <f t="shared" ca="1" si="10"/>
        <v>0</v>
      </c>
      <c r="AT17">
        <f t="shared" ca="1" si="9"/>
        <v>0</v>
      </c>
      <c r="AU17">
        <f t="shared" ca="1" si="4"/>
        <v>0</v>
      </c>
      <c r="AV17">
        <f t="shared" ca="1" si="5"/>
        <v>0</v>
      </c>
      <c r="AW17">
        <f t="shared" ca="1" si="6"/>
        <v>0</v>
      </c>
      <c r="AX17">
        <f t="shared" ca="1" si="7"/>
        <v>0</v>
      </c>
    </row>
    <row r="18" spans="2:50" ht="16.5" thickBot="1">
      <c r="B18" s="770"/>
      <c r="C18" s="60" t="s">
        <v>36</v>
      </c>
      <c r="D18" s="50" t="s">
        <v>27</v>
      </c>
      <c r="E18" cm="1">
        <f t="array" aca="1" ref="E18" ca="1">INDIRECT(E$2&amp;"!G14")</f>
        <v>0</v>
      </c>
      <c r="F18" cm="1">
        <f t="array" aca="1" ref="F18" ca="1">INDIRECT(F$2&amp;"!G14")</f>
        <v>0</v>
      </c>
      <c r="G18" cm="1">
        <f t="array" aca="1" ref="G18" ca="1">INDIRECT(G$2&amp;"!G14")</f>
        <v>0</v>
      </c>
      <c r="H18" cm="1">
        <f t="array" aca="1" ref="H18" ca="1">INDIRECT(H$2&amp;"!G14")</f>
        <v>0</v>
      </c>
      <c r="I18" cm="1">
        <f t="array" aca="1" ref="I18" ca="1">INDIRECT(I$2&amp;"!G14")</f>
        <v>0</v>
      </c>
      <c r="J18" cm="1">
        <f t="array" aca="1" ref="J18" ca="1">INDIRECT(J$2&amp;"!G14")</f>
        <v>0</v>
      </c>
      <c r="K18" cm="1">
        <f t="array" aca="1" ref="K18" ca="1">INDIRECT(K$2&amp;"!G14")</f>
        <v>0</v>
      </c>
      <c r="L18" cm="1">
        <f t="array" aca="1" ref="L18" ca="1">INDIRECT(L$2&amp;"!G14")</f>
        <v>0</v>
      </c>
      <c r="M18" cm="1">
        <f t="array" aca="1" ref="M18" ca="1">INDIRECT(M$2&amp;"!G14")</f>
        <v>0</v>
      </c>
      <c r="N18" cm="1">
        <f t="array" aca="1" ref="N18" ca="1">INDIRECT(N$2&amp;"!G14")</f>
        <v>0</v>
      </c>
      <c r="O18" cm="1">
        <f t="array" aca="1" ref="O18" ca="1">INDIRECT(O$2&amp;"!G14")</f>
        <v>0</v>
      </c>
      <c r="P18" cm="1">
        <f t="array" aca="1" ref="P18" ca="1">INDIRECT(P$2&amp;"!G14")</f>
        <v>0</v>
      </c>
      <c r="Q18" cm="1">
        <f t="array" aca="1" ref="Q18" ca="1">INDIRECT(Q$2&amp;"!G14")</f>
        <v>0</v>
      </c>
      <c r="R18" cm="1">
        <f t="array" aca="1" ref="R18" ca="1">INDIRECT(R$2&amp;"!G14")</f>
        <v>0</v>
      </c>
      <c r="S18" cm="1">
        <f t="array" aca="1" ref="S18" ca="1">INDIRECT(S$2&amp;"!G14")</f>
        <v>0</v>
      </c>
      <c r="T18" cm="1">
        <f t="array" aca="1" ref="T18" ca="1">INDIRECT(T$2&amp;"!G14")</f>
        <v>0</v>
      </c>
      <c r="U18" cm="1">
        <f t="array" aca="1" ref="U18" ca="1">INDIRECT(U$2&amp;"!G14")</f>
        <v>0</v>
      </c>
      <c r="V18" cm="1">
        <f t="array" aca="1" ref="V18" ca="1">INDIRECT(V$2&amp;"!G14")</f>
        <v>0</v>
      </c>
      <c r="W18" cm="1">
        <f t="array" aca="1" ref="W18" ca="1">INDIRECT(W$2&amp;"!G14")</f>
        <v>0</v>
      </c>
      <c r="X18" cm="1">
        <f t="array" aca="1" ref="X18" ca="1">INDIRECT(X$2&amp;"!G14")</f>
        <v>0</v>
      </c>
      <c r="Y18" cm="1">
        <f t="array" aca="1" ref="Y18" ca="1">INDIRECT(Y$2&amp;"!G14")</f>
        <v>0</v>
      </c>
      <c r="Z18" cm="1">
        <f t="array" aca="1" ref="Z18" ca="1">INDIRECT(Z$2&amp;"!G14")</f>
        <v>0</v>
      </c>
      <c r="AA18" cm="1">
        <f t="array" aca="1" ref="AA18" ca="1">INDIRECT(AA$2&amp;"!G14")</f>
        <v>0</v>
      </c>
      <c r="AB18" cm="1">
        <f t="array" aca="1" ref="AB18" ca="1">INDIRECT(AB$2&amp;"!G14")</f>
        <v>0</v>
      </c>
      <c r="AC18" cm="1">
        <f t="array" aca="1" ref="AC18" ca="1">INDIRECT(AC$2&amp;"!G14")</f>
        <v>0</v>
      </c>
      <c r="AD18" cm="1">
        <f t="array" aca="1" ref="AD18" ca="1">INDIRECT(AD$2&amp;"!G14")</f>
        <v>0</v>
      </c>
      <c r="AE18" cm="1">
        <f t="array" aca="1" ref="AE18" ca="1">INDIRECT(AE$2&amp;"!G14")</f>
        <v>0</v>
      </c>
      <c r="AF18" cm="1">
        <f t="array" aca="1" ref="AF18" ca="1">INDIRECT(AF$2&amp;"!G14")</f>
        <v>0</v>
      </c>
      <c r="AG18" cm="1">
        <f t="array" aca="1" ref="AG18" ca="1">INDIRECT(AG$2&amp;"!G14")</f>
        <v>0</v>
      </c>
      <c r="AH18" cm="1">
        <f t="array" aca="1" ref="AH18" ca="1">INDIRECT(AH$2&amp;"!G14")</f>
        <v>0</v>
      </c>
      <c r="AJ18" s="75" t="str">
        <f t="shared" si="0"/>
        <v>MPI_2</v>
      </c>
      <c r="AK18" s="75" t="str">
        <f t="shared" si="1"/>
        <v>Q2.4</v>
      </c>
      <c r="AL18" t="s">
        <v>475</v>
      </c>
      <c r="AM18">
        <f t="shared" ca="1" si="2"/>
        <v>0</v>
      </c>
      <c r="AN18">
        <f t="shared" ca="1" si="3"/>
        <v>0</v>
      </c>
      <c r="AP18">
        <f t="shared" ca="1" si="8"/>
        <v>0</v>
      </c>
      <c r="AQ18">
        <f t="shared" ca="1" si="10"/>
        <v>0</v>
      </c>
      <c r="AT18">
        <f t="shared" ca="1" si="9"/>
        <v>0</v>
      </c>
      <c r="AU18">
        <f t="shared" ca="1" si="4"/>
        <v>0</v>
      </c>
      <c r="AV18">
        <f t="shared" ca="1" si="5"/>
        <v>0</v>
      </c>
      <c r="AW18">
        <f t="shared" ca="1" si="6"/>
        <v>0</v>
      </c>
      <c r="AX18">
        <f t="shared" ca="1" si="7"/>
        <v>0</v>
      </c>
    </row>
    <row r="19" spans="2:50" ht="16.5" thickBot="1">
      <c r="B19" s="770"/>
      <c r="C19" s="60" t="s">
        <v>36</v>
      </c>
      <c r="D19" s="50" t="s">
        <v>28</v>
      </c>
      <c r="E19" cm="1">
        <f t="array" aca="1" ref="E19" ca="1">INDIRECT(E$2&amp;"!H14")</f>
        <v>0</v>
      </c>
      <c r="F19" cm="1">
        <f t="array" aca="1" ref="F19" ca="1">INDIRECT(F$2&amp;"!H14")</f>
        <v>0</v>
      </c>
      <c r="G19" cm="1">
        <f t="array" aca="1" ref="G19" ca="1">INDIRECT(G$2&amp;"!H14")</f>
        <v>0</v>
      </c>
      <c r="H19" cm="1">
        <f t="array" aca="1" ref="H19" ca="1">INDIRECT(H$2&amp;"!H14")</f>
        <v>0</v>
      </c>
      <c r="I19" cm="1">
        <f t="array" aca="1" ref="I19" ca="1">INDIRECT(I$2&amp;"!H14")</f>
        <v>0</v>
      </c>
      <c r="J19" cm="1">
        <f t="array" aca="1" ref="J19" ca="1">INDIRECT(J$2&amp;"!H14")</f>
        <v>0</v>
      </c>
      <c r="K19" cm="1">
        <f t="array" aca="1" ref="K19" ca="1">INDIRECT(K$2&amp;"!H14")</f>
        <v>0</v>
      </c>
      <c r="L19" cm="1">
        <f t="array" aca="1" ref="L19" ca="1">INDIRECT(L$2&amp;"!H14")</f>
        <v>0</v>
      </c>
      <c r="M19" cm="1">
        <f t="array" aca="1" ref="M19" ca="1">INDIRECT(M$2&amp;"!H14")</f>
        <v>0</v>
      </c>
      <c r="N19" cm="1">
        <f t="array" aca="1" ref="N19" ca="1">INDIRECT(N$2&amp;"!H14")</f>
        <v>0</v>
      </c>
      <c r="O19" cm="1">
        <f t="array" aca="1" ref="O19" ca="1">INDIRECT(O$2&amp;"!H14")</f>
        <v>0</v>
      </c>
      <c r="P19" cm="1">
        <f t="array" aca="1" ref="P19" ca="1">INDIRECT(P$2&amp;"!H14")</f>
        <v>0</v>
      </c>
      <c r="Q19" cm="1">
        <f t="array" aca="1" ref="Q19" ca="1">INDIRECT(Q$2&amp;"!H14")</f>
        <v>0</v>
      </c>
      <c r="R19" cm="1">
        <f t="array" aca="1" ref="R19" ca="1">INDIRECT(R$2&amp;"!H14")</f>
        <v>0</v>
      </c>
      <c r="S19" cm="1">
        <f t="array" aca="1" ref="S19" ca="1">INDIRECT(S$2&amp;"!H14")</f>
        <v>0</v>
      </c>
      <c r="T19" cm="1">
        <f t="array" aca="1" ref="T19" ca="1">INDIRECT(T$2&amp;"!H14")</f>
        <v>0</v>
      </c>
      <c r="U19" cm="1">
        <f t="array" aca="1" ref="U19" ca="1">INDIRECT(U$2&amp;"!H14")</f>
        <v>0</v>
      </c>
      <c r="V19" cm="1">
        <f t="array" aca="1" ref="V19" ca="1">INDIRECT(V$2&amp;"!H14")</f>
        <v>0</v>
      </c>
      <c r="W19" cm="1">
        <f t="array" aca="1" ref="W19" ca="1">INDIRECT(W$2&amp;"!H14")</f>
        <v>0</v>
      </c>
      <c r="X19" cm="1">
        <f t="array" aca="1" ref="X19" ca="1">INDIRECT(X$2&amp;"!H14")</f>
        <v>0</v>
      </c>
      <c r="Y19" cm="1">
        <f t="array" aca="1" ref="Y19" ca="1">INDIRECT(Y$2&amp;"!H14")</f>
        <v>0</v>
      </c>
      <c r="Z19" cm="1">
        <f t="array" aca="1" ref="Z19" ca="1">INDIRECT(Z$2&amp;"!H14")</f>
        <v>0</v>
      </c>
      <c r="AA19" cm="1">
        <f t="array" aca="1" ref="AA19" ca="1">INDIRECT(AA$2&amp;"!H14")</f>
        <v>0</v>
      </c>
      <c r="AB19" cm="1">
        <f t="array" aca="1" ref="AB19" ca="1">INDIRECT(AB$2&amp;"!H14")</f>
        <v>0</v>
      </c>
      <c r="AC19" cm="1">
        <f t="array" aca="1" ref="AC19" ca="1">INDIRECT(AC$2&amp;"!H14")</f>
        <v>0</v>
      </c>
      <c r="AD19" cm="1">
        <f t="array" aca="1" ref="AD19" ca="1">INDIRECT(AD$2&amp;"!H14")</f>
        <v>0</v>
      </c>
      <c r="AE19" cm="1">
        <f t="array" aca="1" ref="AE19" ca="1">INDIRECT(AE$2&amp;"!H14")</f>
        <v>0</v>
      </c>
      <c r="AF19" cm="1">
        <f t="array" aca="1" ref="AF19" ca="1">INDIRECT(AF$2&amp;"!H14")</f>
        <v>0</v>
      </c>
      <c r="AG19" cm="1">
        <f t="array" aca="1" ref="AG19" ca="1">INDIRECT(AG$2&amp;"!H14")</f>
        <v>0</v>
      </c>
      <c r="AH19" cm="1">
        <f t="array" aca="1" ref="AH19" ca="1">INDIRECT(AH$2&amp;"!H14")</f>
        <v>0</v>
      </c>
      <c r="AJ19" s="75" t="str">
        <f t="shared" si="0"/>
        <v>MPI_2</v>
      </c>
      <c r="AK19" s="75" t="str">
        <f t="shared" si="1"/>
        <v>Q3.1</v>
      </c>
      <c r="AL19" t="s">
        <v>436</v>
      </c>
      <c r="AM19">
        <f t="shared" ca="1" si="2"/>
        <v>0</v>
      </c>
      <c r="AN19">
        <f t="shared" ca="1" si="3"/>
        <v>0</v>
      </c>
      <c r="AP19">
        <f t="shared" ca="1" si="8"/>
        <v>0</v>
      </c>
      <c r="AQ19">
        <f t="shared" ca="1" si="10"/>
        <v>0</v>
      </c>
      <c r="AT19">
        <f t="shared" ca="1" si="9"/>
        <v>0</v>
      </c>
      <c r="AU19">
        <f t="shared" ca="1" si="4"/>
        <v>0</v>
      </c>
      <c r="AV19">
        <f t="shared" ca="1" si="5"/>
        <v>0</v>
      </c>
      <c r="AW19">
        <f t="shared" ca="1" si="6"/>
        <v>0</v>
      </c>
      <c r="AX19">
        <f t="shared" ca="1" si="7"/>
        <v>0</v>
      </c>
    </row>
    <row r="20" spans="2:50" ht="16.5" thickBot="1">
      <c r="B20" s="770"/>
      <c r="C20" s="55" t="s">
        <v>36</v>
      </c>
      <c r="D20" s="53" t="s">
        <v>29</v>
      </c>
      <c r="E20" cm="1">
        <f t="array" aca="1" ref="E20" ca="1">INDIRECT(E$2&amp;"!I14")</f>
        <v>0</v>
      </c>
      <c r="F20" cm="1">
        <f t="array" aca="1" ref="F20" ca="1">INDIRECT(F$2&amp;"!I14")</f>
        <v>0</v>
      </c>
      <c r="G20" cm="1">
        <f t="array" aca="1" ref="G20" ca="1">INDIRECT(G$2&amp;"!I14")</f>
        <v>0</v>
      </c>
      <c r="H20" cm="1">
        <f t="array" aca="1" ref="H20" ca="1">INDIRECT(H$2&amp;"!I14")</f>
        <v>0</v>
      </c>
      <c r="I20" cm="1">
        <f t="array" aca="1" ref="I20" ca="1">INDIRECT(I$2&amp;"!I14")</f>
        <v>0</v>
      </c>
      <c r="J20" cm="1">
        <f t="array" aca="1" ref="J20" ca="1">INDIRECT(J$2&amp;"!I14")</f>
        <v>0</v>
      </c>
      <c r="K20" cm="1">
        <f t="array" aca="1" ref="K20" ca="1">INDIRECT(K$2&amp;"!I14")</f>
        <v>0</v>
      </c>
      <c r="L20" cm="1">
        <f t="array" aca="1" ref="L20" ca="1">INDIRECT(L$2&amp;"!I14")</f>
        <v>0</v>
      </c>
      <c r="M20" cm="1">
        <f t="array" aca="1" ref="M20" ca="1">INDIRECT(M$2&amp;"!I14")</f>
        <v>0</v>
      </c>
      <c r="N20" cm="1">
        <f t="array" aca="1" ref="N20" ca="1">INDIRECT(N$2&amp;"!I14")</f>
        <v>0</v>
      </c>
      <c r="O20" cm="1">
        <f t="array" aca="1" ref="O20" ca="1">INDIRECT(O$2&amp;"!I14")</f>
        <v>0</v>
      </c>
      <c r="P20" cm="1">
        <f t="array" aca="1" ref="P20" ca="1">INDIRECT(P$2&amp;"!I14")</f>
        <v>0</v>
      </c>
      <c r="Q20" cm="1">
        <f t="array" aca="1" ref="Q20" ca="1">INDIRECT(Q$2&amp;"!I14")</f>
        <v>0</v>
      </c>
      <c r="R20" cm="1">
        <f t="array" aca="1" ref="R20" ca="1">INDIRECT(R$2&amp;"!I14")</f>
        <v>0</v>
      </c>
      <c r="S20" cm="1">
        <f t="array" aca="1" ref="S20" ca="1">INDIRECT(S$2&amp;"!I14")</f>
        <v>0</v>
      </c>
      <c r="T20" cm="1">
        <f t="array" aca="1" ref="T20" ca="1">INDIRECT(T$2&amp;"!I14")</f>
        <v>0</v>
      </c>
      <c r="U20" cm="1">
        <f t="array" aca="1" ref="U20" ca="1">INDIRECT(U$2&amp;"!I14")</f>
        <v>0</v>
      </c>
      <c r="V20" cm="1">
        <f t="array" aca="1" ref="V20" ca="1">INDIRECT(V$2&amp;"!I14")</f>
        <v>0</v>
      </c>
      <c r="W20" cm="1">
        <f t="array" aca="1" ref="W20" ca="1">INDIRECT(W$2&amp;"!I14")</f>
        <v>0</v>
      </c>
      <c r="X20" cm="1">
        <f t="array" aca="1" ref="X20" ca="1">INDIRECT(X$2&amp;"!I14")</f>
        <v>0</v>
      </c>
      <c r="Y20" cm="1">
        <f t="array" aca="1" ref="Y20" ca="1">INDIRECT(Y$2&amp;"!I14")</f>
        <v>0</v>
      </c>
      <c r="Z20" cm="1">
        <f t="array" aca="1" ref="Z20" ca="1">INDIRECT(Z$2&amp;"!I14")</f>
        <v>0</v>
      </c>
      <c r="AA20" cm="1">
        <f t="array" aca="1" ref="AA20" ca="1">INDIRECT(AA$2&amp;"!I14")</f>
        <v>0</v>
      </c>
      <c r="AB20" cm="1">
        <f t="array" aca="1" ref="AB20" ca="1">INDIRECT(AB$2&amp;"!I14")</f>
        <v>0</v>
      </c>
      <c r="AC20" cm="1">
        <f t="array" aca="1" ref="AC20" ca="1">INDIRECT(AC$2&amp;"!I14")</f>
        <v>0</v>
      </c>
      <c r="AD20" cm="1">
        <f t="array" aca="1" ref="AD20" ca="1">INDIRECT(AD$2&amp;"!I14")</f>
        <v>0</v>
      </c>
      <c r="AE20" cm="1">
        <f t="array" aca="1" ref="AE20" ca="1">INDIRECT(AE$2&amp;"!I14")</f>
        <v>0</v>
      </c>
      <c r="AF20" cm="1">
        <f t="array" aca="1" ref="AF20" ca="1">INDIRECT(AF$2&amp;"!I14")</f>
        <v>0</v>
      </c>
      <c r="AG20" cm="1">
        <f t="array" aca="1" ref="AG20" ca="1">INDIRECT(AG$2&amp;"!I14")</f>
        <v>0</v>
      </c>
      <c r="AH20" cm="1">
        <f t="array" aca="1" ref="AH20" ca="1">INDIRECT(AH$2&amp;"!I14")</f>
        <v>0</v>
      </c>
      <c r="AJ20" s="75" t="str">
        <f t="shared" si="0"/>
        <v>MPI_2</v>
      </c>
      <c r="AK20" s="75" t="str">
        <f t="shared" si="1"/>
        <v>Q3.2</v>
      </c>
      <c r="AL20" t="s">
        <v>794</v>
      </c>
      <c r="AM20">
        <f t="shared" ca="1" si="2"/>
        <v>0</v>
      </c>
      <c r="AN20">
        <f t="shared" ca="1" si="3"/>
        <v>0</v>
      </c>
      <c r="AP20">
        <f t="shared" ca="1" si="8"/>
        <v>0</v>
      </c>
      <c r="AQ20">
        <f t="shared" ca="1" si="10"/>
        <v>0</v>
      </c>
      <c r="AT20">
        <f t="shared" ca="1" si="9"/>
        <v>0</v>
      </c>
      <c r="AU20">
        <f t="shared" ca="1" si="4"/>
        <v>0</v>
      </c>
      <c r="AV20">
        <f t="shared" ca="1" si="5"/>
        <v>0</v>
      </c>
      <c r="AW20">
        <f t="shared" ca="1" si="6"/>
        <v>0</v>
      </c>
      <c r="AX20">
        <f t="shared" ca="1" si="7"/>
        <v>0</v>
      </c>
    </row>
    <row r="21" spans="2:50" ht="16.5" thickBot="1">
      <c r="B21" s="770"/>
      <c r="C21" s="54" t="s">
        <v>38</v>
      </c>
      <c r="D21" s="48" t="s">
        <v>23</v>
      </c>
      <c r="E21" s="141" t="str" cm="1">
        <f t="array" aca="1" ref="E21" ca="1">INDIRECT(E$2&amp;"!C15")</f>
        <v>Non concerné</v>
      </c>
      <c r="F21" s="141" t="str" cm="1">
        <f t="array" aca="1" ref="F21" ca="1">INDIRECT(F$2&amp;"!C15")</f>
        <v>Non concerné</v>
      </c>
      <c r="G21" s="141" t="str" cm="1">
        <f t="array" aca="1" ref="G21" ca="1">INDIRECT(G$2&amp;"!C15")</f>
        <v>Non concerné</v>
      </c>
      <c r="H21" s="141" t="str" cm="1">
        <f t="array" aca="1" ref="H21" ca="1">INDIRECT(H$2&amp;"!C15")</f>
        <v>Non concerné</v>
      </c>
      <c r="I21" s="141" t="str" cm="1">
        <f t="array" aca="1" ref="I21" ca="1">INDIRECT(I$2&amp;"!C15")</f>
        <v>Non concerné</v>
      </c>
      <c r="J21" s="141" t="str" cm="1">
        <f t="array" aca="1" ref="J21" ca="1">INDIRECT(J$2&amp;"!C15")</f>
        <v>Non concerné</v>
      </c>
      <c r="K21" s="141" t="str" cm="1">
        <f t="array" aca="1" ref="K21" ca="1">INDIRECT(K$2&amp;"!C15")</f>
        <v>Non concerné</v>
      </c>
      <c r="L21" s="141" t="str" cm="1">
        <f t="array" aca="1" ref="L21" ca="1">INDIRECT(L$2&amp;"!C15")</f>
        <v>Non concerné</v>
      </c>
      <c r="M21" s="141" t="str" cm="1">
        <f t="array" aca="1" ref="M21" ca="1">INDIRECT(M$2&amp;"!C15")</f>
        <v>Non concerné</v>
      </c>
      <c r="N21" s="141" t="str" cm="1">
        <f t="array" aca="1" ref="N21" ca="1">INDIRECT(N$2&amp;"!C15")</f>
        <v>Non concerné</v>
      </c>
      <c r="O21" s="141" t="str" cm="1">
        <f t="array" aca="1" ref="O21" ca="1">INDIRECT(O$2&amp;"!C15")</f>
        <v>Non concerné</v>
      </c>
      <c r="P21" s="141" t="str" cm="1">
        <f t="array" aca="1" ref="P21" ca="1">INDIRECT(P$2&amp;"!C15")</f>
        <v>Non concerné</v>
      </c>
      <c r="Q21" s="141" t="str" cm="1">
        <f t="array" aca="1" ref="Q21" ca="1">INDIRECT(Q$2&amp;"!C15")</f>
        <v>Non concerné</v>
      </c>
      <c r="R21" s="141" t="str" cm="1">
        <f t="array" aca="1" ref="R21" ca="1">INDIRECT(R$2&amp;"!C15")</f>
        <v>Non concerné</v>
      </c>
      <c r="S21" s="141" t="str" cm="1">
        <f t="array" aca="1" ref="S21" ca="1">INDIRECT(S$2&amp;"!C15")</f>
        <v>Non concerné</v>
      </c>
      <c r="T21" s="141" t="str" cm="1">
        <f t="array" aca="1" ref="T21" ca="1">INDIRECT(T$2&amp;"!C15")</f>
        <v>Non concerné</v>
      </c>
      <c r="U21" s="141" t="str" cm="1">
        <f t="array" aca="1" ref="U21" ca="1">INDIRECT(U$2&amp;"!C15")</f>
        <v>Non concerné</v>
      </c>
      <c r="V21" s="141" t="str" cm="1">
        <f t="array" aca="1" ref="V21" ca="1">INDIRECT(V$2&amp;"!C15")</f>
        <v>Non concerné</v>
      </c>
      <c r="W21" s="141" t="str" cm="1">
        <f t="array" aca="1" ref="W21" ca="1">INDIRECT(W$2&amp;"!C15")</f>
        <v>Non concerné</v>
      </c>
      <c r="X21" s="141" t="str" cm="1">
        <f t="array" aca="1" ref="X21" ca="1">INDIRECT(X$2&amp;"!C15")</f>
        <v>Non concerné</v>
      </c>
      <c r="Y21" s="141" t="str" cm="1">
        <f t="array" aca="1" ref="Y21" ca="1">INDIRECT(Y$2&amp;"!C15")</f>
        <v>Non concerné</v>
      </c>
      <c r="Z21" s="141" t="str" cm="1">
        <f t="array" aca="1" ref="Z21" ca="1">INDIRECT(Z$2&amp;"!C15")</f>
        <v>Non concerné</v>
      </c>
      <c r="AA21" s="141" t="str" cm="1">
        <f t="array" aca="1" ref="AA21" ca="1">INDIRECT(AA$2&amp;"!C15")</f>
        <v>Non concerné</v>
      </c>
      <c r="AB21" s="141" t="str" cm="1">
        <f t="array" aca="1" ref="AB21" ca="1">INDIRECT(AB$2&amp;"!C15")</f>
        <v>Non concerné</v>
      </c>
      <c r="AC21" s="141" t="str" cm="1">
        <f t="array" aca="1" ref="AC21" ca="1">INDIRECT(AC$2&amp;"!C15")</f>
        <v>Non concerné</v>
      </c>
      <c r="AD21" s="141" t="str" cm="1">
        <f t="array" aca="1" ref="AD21" ca="1">INDIRECT(AD$2&amp;"!C15")</f>
        <v>Non concerné</v>
      </c>
      <c r="AE21" s="141" t="str" cm="1">
        <f t="array" aca="1" ref="AE21" ca="1">INDIRECT(AE$2&amp;"!C15")</f>
        <v>Non concerné</v>
      </c>
      <c r="AF21" s="141" t="str" cm="1">
        <f t="array" aca="1" ref="AF21" ca="1">INDIRECT(AF$2&amp;"!C15")</f>
        <v>Non concerné</v>
      </c>
      <c r="AG21" s="141" t="str" cm="1">
        <f t="array" aca="1" ref="AG21" ca="1">INDIRECT(AG$2&amp;"!C15")</f>
        <v>Non concerné</v>
      </c>
      <c r="AH21" s="141" t="str" cm="1">
        <f t="array" aca="1" ref="AH21" ca="1">INDIRECT(AH$2&amp;"!C15")</f>
        <v>Non concerné</v>
      </c>
      <c r="AJ21" s="75" t="str">
        <f t="shared" si="0"/>
        <v>MPI_3</v>
      </c>
      <c r="AK21" s="75" t="str">
        <f t="shared" si="1"/>
        <v>Q1</v>
      </c>
      <c r="AL21" t="s">
        <v>353</v>
      </c>
      <c r="AM21">
        <f t="shared" ca="1" si="2"/>
        <v>0</v>
      </c>
      <c r="AN21">
        <f t="shared" ca="1" si="3"/>
        <v>0</v>
      </c>
      <c r="AP21">
        <f t="shared" ca="1" si="8"/>
        <v>0</v>
      </c>
      <c r="AQ21">
        <f t="shared" ca="1" si="10"/>
        <v>0</v>
      </c>
      <c r="AT21">
        <f t="shared" ca="1" si="9"/>
        <v>0</v>
      </c>
      <c r="AU21">
        <f t="shared" ca="1" si="4"/>
        <v>0</v>
      </c>
      <c r="AV21">
        <f t="shared" ca="1" si="5"/>
        <v>0</v>
      </c>
      <c r="AW21">
        <f t="shared" ca="1" si="6"/>
        <v>0</v>
      </c>
      <c r="AX21">
        <f t="shared" ca="1" si="7"/>
        <v>0</v>
      </c>
    </row>
    <row r="22" spans="2:50" ht="16.5" thickBot="1">
      <c r="B22" s="770"/>
      <c r="C22" s="54" t="s">
        <v>38</v>
      </c>
      <c r="D22" s="50" t="s">
        <v>24</v>
      </c>
      <c r="E22" s="141" cm="1">
        <f t="array" aca="1" ref="E22" ca="1">INDIRECT(E$2&amp;"!D15")</f>
        <v>0</v>
      </c>
      <c r="F22" s="141" cm="1">
        <f t="array" aca="1" ref="F22" ca="1">INDIRECT(F$2&amp;"!D15")</f>
        <v>0</v>
      </c>
      <c r="G22" s="141" cm="1">
        <f t="array" aca="1" ref="G22" ca="1">INDIRECT(G$2&amp;"!D15")</f>
        <v>0</v>
      </c>
      <c r="H22" s="141" cm="1">
        <f t="array" aca="1" ref="H22" ca="1">INDIRECT(H$2&amp;"!D15")</f>
        <v>0</v>
      </c>
      <c r="I22" s="141" cm="1">
        <f t="array" aca="1" ref="I22" ca="1">INDIRECT(I$2&amp;"!D15")</f>
        <v>0</v>
      </c>
      <c r="J22" s="141" cm="1">
        <f t="array" aca="1" ref="J22" ca="1">INDIRECT(J$2&amp;"!D15")</f>
        <v>0</v>
      </c>
      <c r="K22" s="141" cm="1">
        <f t="array" aca="1" ref="K22" ca="1">INDIRECT(K$2&amp;"!D15")</f>
        <v>0</v>
      </c>
      <c r="L22" s="141" cm="1">
        <f t="array" aca="1" ref="L22" ca="1">INDIRECT(L$2&amp;"!D15")</f>
        <v>0</v>
      </c>
      <c r="M22" s="141" cm="1">
        <f t="array" aca="1" ref="M22" ca="1">INDIRECT(M$2&amp;"!D15")</f>
        <v>0</v>
      </c>
      <c r="N22" s="141" cm="1">
        <f t="array" aca="1" ref="N22" ca="1">INDIRECT(N$2&amp;"!D15")</f>
        <v>0</v>
      </c>
      <c r="O22" s="141" cm="1">
        <f t="array" aca="1" ref="O22" ca="1">INDIRECT(O$2&amp;"!D15")</f>
        <v>0</v>
      </c>
      <c r="P22" s="141" cm="1">
        <f t="array" aca="1" ref="P22" ca="1">INDIRECT(P$2&amp;"!D15")</f>
        <v>0</v>
      </c>
      <c r="Q22" s="141" cm="1">
        <f t="array" aca="1" ref="Q22" ca="1">INDIRECT(Q$2&amp;"!D15")</f>
        <v>0</v>
      </c>
      <c r="R22" s="141" cm="1">
        <f t="array" aca="1" ref="R22" ca="1">INDIRECT(R$2&amp;"!D15")</f>
        <v>0</v>
      </c>
      <c r="S22" s="141" cm="1">
        <f t="array" aca="1" ref="S22" ca="1">INDIRECT(S$2&amp;"!D15")</f>
        <v>0</v>
      </c>
      <c r="T22" s="141" cm="1">
        <f t="array" aca="1" ref="T22" ca="1">INDIRECT(T$2&amp;"!D15")</f>
        <v>0</v>
      </c>
      <c r="U22" s="141" cm="1">
        <f t="array" aca="1" ref="U22" ca="1">INDIRECT(U$2&amp;"!D15")</f>
        <v>0</v>
      </c>
      <c r="V22" s="141" cm="1">
        <f t="array" aca="1" ref="V22" ca="1">INDIRECT(V$2&amp;"!D15")</f>
        <v>0</v>
      </c>
      <c r="W22" s="141" cm="1">
        <f t="array" aca="1" ref="W22" ca="1">INDIRECT(W$2&amp;"!D15")</f>
        <v>0</v>
      </c>
      <c r="X22" s="141" cm="1">
        <f t="array" aca="1" ref="X22" ca="1">INDIRECT(X$2&amp;"!D15")</f>
        <v>0</v>
      </c>
      <c r="Y22" s="141" cm="1">
        <f t="array" aca="1" ref="Y22" ca="1">INDIRECT(Y$2&amp;"!D15")</f>
        <v>0</v>
      </c>
      <c r="Z22" s="141" cm="1">
        <f t="array" aca="1" ref="Z22" ca="1">INDIRECT(Z$2&amp;"!D15")</f>
        <v>0</v>
      </c>
      <c r="AA22" s="141" cm="1">
        <f t="array" aca="1" ref="AA22" ca="1">INDIRECT(AA$2&amp;"!D15")</f>
        <v>0</v>
      </c>
      <c r="AB22" s="141" cm="1">
        <f t="array" aca="1" ref="AB22" ca="1">INDIRECT(AB$2&amp;"!D15")</f>
        <v>0</v>
      </c>
      <c r="AC22" s="141" cm="1">
        <f t="array" aca="1" ref="AC22" ca="1">INDIRECT(AC$2&amp;"!D15")</f>
        <v>0</v>
      </c>
      <c r="AD22" s="141" cm="1">
        <f t="array" aca="1" ref="AD22" ca="1">INDIRECT(AD$2&amp;"!D15")</f>
        <v>0</v>
      </c>
      <c r="AE22" s="141" cm="1">
        <f t="array" aca="1" ref="AE22" ca="1">INDIRECT(AE$2&amp;"!D15")</f>
        <v>0</v>
      </c>
      <c r="AF22" s="141" cm="1">
        <f t="array" aca="1" ref="AF22" ca="1">INDIRECT(AF$2&amp;"!D15")</f>
        <v>0</v>
      </c>
      <c r="AG22" s="141" cm="1">
        <f t="array" aca="1" ref="AG22" ca="1">INDIRECT(AG$2&amp;"!D15")</f>
        <v>0</v>
      </c>
      <c r="AH22" s="141" cm="1">
        <f t="array" aca="1" ref="AH22" ca="1">INDIRECT(AH$2&amp;"!D15")</f>
        <v>0</v>
      </c>
      <c r="AJ22" s="75" t="str">
        <f t="shared" si="0"/>
        <v>MPI_3</v>
      </c>
      <c r="AK22" s="75" t="str">
        <f t="shared" si="1"/>
        <v>Q2.1</v>
      </c>
      <c r="AL22" t="s">
        <v>312</v>
      </c>
      <c r="AM22">
        <f t="shared" ca="1" si="2"/>
        <v>0</v>
      </c>
      <c r="AN22">
        <f t="shared" ca="1" si="3"/>
        <v>0</v>
      </c>
      <c r="AP22">
        <f t="shared" ca="1" si="8"/>
        <v>0</v>
      </c>
      <c r="AQ22">
        <f t="shared" ca="1" si="10"/>
        <v>0</v>
      </c>
      <c r="AT22">
        <f t="shared" ca="1" si="9"/>
        <v>0</v>
      </c>
      <c r="AU22">
        <f t="shared" ca="1" si="4"/>
        <v>0</v>
      </c>
      <c r="AV22">
        <f t="shared" ca="1" si="5"/>
        <v>0</v>
      </c>
      <c r="AW22">
        <f t="shared" ca="1" si="6"/>
        <v>0</v>
      </c>
      <c r="AX22">
        <f t="shared" ca="1" si="7"/>
        <v>0</v>
      </c>
    </row>
    <row r="23" spans="2:50" ht="16.5" thickBot="1">
      <c r="B23" s="770"/>
      <c r="C23" s="54" t="s">
        <v>38</v>
      </c>
      <c r="D23" s="50" t="s">
        <v>25</v>
      </c>
      <c r="E23" s="141" cm="1">
        <f t="array" aca="1" ref="E23" ca="1">INDIRECT(E$2&amp;"!E15")</f>
        <v>0</v>
      </c>
      <c r="F23" s="141" cm="1">
        <f t="array" aca="1" ref="F23" ca="1">INDIRECT(F$2&amp;"!E15")</f>
        <v>0</v>
      </c>
      <c r="G23" s="141" cm="1">
        <f t="array" aca="1" ref="G23" ca="1">INDIRECT(G$2&amp;"!E15")</f>
        <v>0</v>
      </c>
      <c r="H23" s="141" cm="1">
        <f t="array" aca="1" ref="H23" ca="1">INDIRECT(H$2&amp;"!E15")</f>
        <v>0</v>
      </c>
      <c r="I23" s="141" cm="1">
        <f t="array" aca="1" ref="I23" ca="1">INDIRECT(I$2&amp;"!E15")</f>
        <v>0</v>
      </c>
      <c r="J23" s="141" cm="1">
        <f t="array" aca="1" ref="J23" ca="1">INDIRECT(J$2&amp;"!E15")</f>
        <v>0</v>
      </c>
      <c r="K23" s="141" cm="1">
        <f t="array" aca="1" ref="K23" ca="1">INDIRECT(K$2&amp;"!E15")</f>
        <v>0</v>
      </c>
      <c r="L23" s="141" cm="1">
        <f t="array" aca="1" ref="L23" ca="1">INDIRECT(L$2&amp;"!E15")</f>
        <v>0</v>
      </c>
      <c r="M23" s="141" cm="1">
        <f t="array" aca="1" ref="M23" ca="1">INDIRECT(M$2&amp;"!E15")</f>
        <v>0</v>
      </c>
      <c r="N23" s="141" cm="1">
        <f t="array" aca="1" ref="N23" ca="1">INDIRECT(N$2&amp;"!E15")</f>
        <v>0</v>
      </c>
      <c r="O23" s="141" cm="1">
        <f t="array" aca="1" ref="O23" ca="1">INDIRECT(O$2&amp;"!E15")</f>
        <v>0</v>
      </c>
      <c r="P23" s="141" cm="1">
        <f t="array" aca="1" ref="P23" ca="1">INDIRECT(P$2&amp;"!E15")</f>
        <v>0</v>
      </c>
      <c r="Q23" s="141" cm="1">
        <f t="array" aca="1" ref="Q23" ca="1">INDIRECT(Q$2&amp;"!E15")</f>
        <v>0</v>
      </c>
      <c r="R23" s="141" cm="1">
        <f t="array" aca="1" ref="R23" ca="1">INDIRECT(R$2&amp;"!E15")</f>
        <v>0</v>
      </c>
      <c r="S23" s="141" cm="1">
        <f t="array" aca="1" ref="S23" ca="1">INDIRECT(S$2&amp;"!E15")</f>
        <v>0</v>
      </c>
      <c r="T23" s="141" cm="1">
        <f t="array" aca="1" ref="T23" ca="1">INDIRECT(T$2&amp;"!E15")</f>
        <v>0</v>
      </c>
      <c r="U23" s="141" cm="1">
        <f t="array" aca="1" ref="U23" ca="1">INDIRECT(U$2&amp;"!E15")</f>
        <v>0</v>
      </c>
      <c r="V23" s="141" cm="1">
        <f t="array" aca="1" ref="V23" ca="1">INDIRECT(V$2&amp;"!E15")</f>
        <v>0</v>
      </c>
      <c r="W23" s="141" cm="1">
        <f t="array" aca="1" ref="W23" ca="1">INDIRECT(W$2&amp;"!E15")</f>
        <v>0</v>
      </c>
      <c r="X23" s="141" cm="1">
        <f t="array" aca="1" ref="X23" ca="1">INDIRECT(X$2&amp;"!E15")</f>
        <v>0</v>
      </c>
      <c r="Y23" s="141" cm="1">
        <f t="array" aca="1" ref="Y23" ca="1">INDIRECT(Y$2&amp;"!E15")</f>
        <v>0</v>
      </c>
      <c r="Z23" s="141" cm="1">
        <f t="array" aca="1" ref="Z23" ca="1">INDIRECT(Z$2&amp;"!E15")</f>
        <v>0</v>
      </c>
      <c r="AA23" s="141" cm="1">
        <f t="array" aca="1" ref="AA23" ca="1">INDIRECT(AA$2&amp;"!E15")</f>
        <v>0</v>
      </c>
      <c r="AB23" s="141" cm="1">
        <f t="array" aca="1" ref="AB23" ca="1">INDIRECT(AB$2&amp;"!E15")</f>
        <v>0</v>
      </c>
      <c r="AC23" s="141" cm="1">
        <f t="array" aca="1" ref="AC23" ca="1">INDIRECT(AC$2&amp;"!E15")</f>
        <v>0</v>
      </c>
      <c r="AD23" s="141" cm="1">
        <f t="array" aca="1" ref="AD23" ca="1">INDIRECT(AD$2&amp;"!E15")</f>
        <v>0</v>
      </c>
      <c r="AE23" s="141" cm="1">
        <f t="array" aca="1" ref="AE23" ca="1">INDIRECT(AE$2&amp;"!E15")</f>
        <v>0</v>
      </c>
      <c r="AF23" s="141" cm="1">
        <f t="array" aca="1" ref="AF23" ca="1">INDIRECT(AF$2&amp;"!E15")</f>
        <v>0</v>
      </c>
      <c r="AG23" s="141" cm="1">
        <f t="array" aca="1" ref="AG23" ca="1">INDIRECT(AG$2&amp;"!E15")</f>
        <v>0</v>
      </c>
      <c r="AH23" s="141" cm="1">
        <f t="array" aca="1" ref="AH23" ca="1">INDIRECT(AH$2&amp;"!E15")</f>
        <v>0</v>
      </c>
      <c r="AJ23" s="75" t="str">
        <f t="shared" si="0"/>
        <v>MPI_3</v>
      </c>
      <c r="AK23" s="75" t="str">
        <f t="shared" si="1"/>
        <v>Q2.2</v>
      </c>
      <c r="AL23" t="s">
        <v>795</v>
      </c>
      <c r="AM23">
        <f t="shared" ca="1" si="2"/>
        <v>0</v>
      </c>
      <c r="AN23">
        <f t="shared" ca="1" si="3"/>
        <v>0</v>
      </c>
      <c r="AP23">
        <f t="shared" ca="1" si="8"/>
        <v>0</v>
      </c>
      <c r="AQ23">
        <f t="shared" ca="1" si="10"/>
        <v>0</v>
      </c>
      <c r="AT23">
        <f t="shared" ca="1" si="9"/>
        <v>0</v>
      </c>
      <c r="AU23">
        <f t="shared" ca="1" si="4"/>
        <v>0</v>
      </c>
      <c r="AV23">
        <f t="shared" ca="1" si="5"/>
        <v>0</v>
      </c>
      <c r="AW23">
        <f t="shared" ca="1" si="6"/>
        <v>0</v>
      </c>
      <c r="AX23">
        <f t="shared" ca="1" si="7"/>
        <v>0</v>
      </c>
    </row>
    <row r="24" spans="2:50" ht="16.5" thickBot="1">
      <c r="B24" s="770"/>
      <c r="C24" s="54" t="s">
        <v>38</v>
      </c>
      <c r="D24" s="50" t="s">
        <v>26</v>
      </c>
      <c r="E24" s="141" cm="1">
        <f t="array" aca="1" ref="E24" ca="1">INDIRECT(E$2&amp;"!F15")</f>
        <v>0</v>
      </c>
      <c r="F24" s="141" cm="1">
        <f t="array" aca="1" ref="F24" ca="1">INDIRECT(F$2&amp;"!F15")</f>
        <v>0</v>
      </c>
      <c r="G24" s="141" cm="1">
        <f t="array" aca="1" ref="G24" ca="1">INDIRECT(G$2&amp;"!F15")</f>
        <v>0</v>
      </c>
      <c r="H24" s="141" cm="1">
        <f t="array" aca="1" ref="H24" ca="1">INDIRECT(H$2&amp;"!F15")</f>
        <v>0</v>
      </c>
      <c r="I24" s="141" cm="1">
        <f t="array" aca="1" ref="I24" ca="1">INDIRECT(I$2&amp;"!F15")</f>
        <v>0</v>
      </c>
      <c r="J24" s="141" cm="1">
        <f t="array" aca="1" ref="J24" ca="1">INDIRECT(J$2&amp;"!F15")</f>
        <v>0</v>
      </c>
      <c r="K24" s="141" cm="1">
        <f t="array" aca="1" ref="K24" ca="1">INDIRECT(K$2&amp;"!F15")</f>
        <v>0</v>
      </c>
      <c r="L24" s="141" cm="1">
        <f t="array" aca="1" ref="L24" ca="1">INDIRECT(L$2&amp;"!F15")</f>
        <v>0</v>
      </c>
      <c r="M24" s="141" cm="1">
        <f t="array" aca="1" ref="M24" ca="1">INDIRECT(M$2&amp;"!F15")</f>
        <v>0</v>
      </c>
      <c r="N24" s="141" cm="1">
        <f t="array" aca="1" ref="N24" ca="1">INDIRECT(N$2&amp;"!F15")</f>
        <v>0</v>
      </c>
      <c r="O24" s="141" cm="1">
        <f t="array" aca="1" ref="O24" ca="1">INDIRECT(O$2&amp;"!F15")</f>
        <v>0</v>
      </c>
      <c r="P24" s="141" cm="1">
        <f t="array" aca="1" ref="P24" ca="1">INDIRECT(P$2&amp;"!F15")</f>
        <v>0</v>
      </c>
      <c r="Q24" s="141" cm="1">
        <f t="array" aca="1" ref="Q24" ca="1">INDIRECT(Q$2&amp;"!F15")</f>
        <v>0</v>
      </c>
      <c r="R24" s="141" cm="1">
        <f t="array" aca="1" ref="R24" ca="1">INDIRECT(R$2&amp;"!F15")</f>
        <v>0</v>
      </c>
      <c r="S24" s="141" cm="1">
        <f t="array" aca="1" ref="S24" ca="1">INDIRECT(S$2&amp;"!F15")</f>
        <v>0</v>
      </c>
      <c r="T24" s="141" cm="1">
        <f t="array" aca="1" ref="T24" ca="1">INDIRECT(T$2&amp;"!F15")</f>
        <v>0</v>
      </c>
      <c r="U24" s="141" cm="1">
        <f t="array" aca="1" ref="U24" ca="1">INDIRECT(U$2&amp;"!F15")</f>
        <v>0</v>
      </c>
      <c r="V24" s="141" cm="1">
        <f t="array" aca="1" ref="V24" ca="1">INDIRECT(V$2&amp;"!F15")</f>
        <v>0</v>
      </c>
      <c r="W24" s="141" cm="1">
        <f t="array" aca="1" ref="W24" ca="1">INDIRECT(W$2&amp;"!F15")</f>
        <v>0</v>
      </c>
      <c r="X24" s="141" cm="1">
        <f t="array" aca="1" ref="X24" ca="1">INDIRECT(X$2&amp;"!F15")</f>
        <v>0</v>
      </c>
      <c r="Y24" s="141" cm="1">
        <f t="array" aca="1" ref="Y24" ca="1">INDIRECT(Y$2&amp;"!F15")</f>
        <v>0</v>
      </c>
      <c r="Z24" s="141" cm="1">
        <f t="array" aca="1" ref="Z24" ca="1">INDIRECT(Z$2&amp;"!F15")</f>
        <v>0</v>
      </c>
      <c r="AA24" s="141" cm="1">
        <f t="array" aca="1" ref="AA24" ca="1">INDIRECT(AA$2&amp;"!F15")</f>
        <v>0</v>
      </c>
      <c r="AB24" s="141" cm="1">
        <f t="array" aca="1" ref="AB24" ca="1">INDIRECT(AB$2&amp;"!F15")</f>
        <v>0</v>
      </c>
      <c r="AC24" s="141" cm="1">
        <f t="array" aca="1" ref="AC24" ca="1">INDIRECT(AC$2&amp;"!F15")</f>
        <v>0</v>
      </c>
      <c r="AD24" s="141" cm="1">
        <f t="array" aca="1" ref="AD24" ca="1">INDIRECT(AD$2&amp;"!F15")</f>
        <v>0</v>
      </c>
      <c r="AE24" s="141" cm="1">
        <f t="array" aca="1" ref="AE24" ca="1">INDIRECT(AE$2&amp;"!F15")</f>
        <v>0</v>
      </c>
      <c r="AF24" s="141" cm="1">
        <f t="array" aca="1" ref="AF24" ca="1">INDIRECT(AF$2&amp;"!F15")</f>
        <v>0</v>
      </c>
      <c r="AG24" s="141" cm="1">
        <f t="array" aca="1" ref="AG24" ca="1">INDIRECT(AG$2&amp;"!F15")</f>
        <v>0</v>
      </c>
      <c r="AH24" s="141" cm="1">
        <f t="array" aca="1" ref="AH24" ca="1">INDIRECT(AH$2&amp;"!F15")</f>
        <v>0</v>
      </c>
      <c r="AJ24" s="75" t="str">
        <f t="shared" si="0"/>
        <v>MPI_3</v>
      </c>
      <c r="AK24" s="75" t="str">
        <f t="shared" si="1"/>
        <v>Q2.3</v>
      </c>
      <c r="AL24" t="s">
        <v>796</v>
      </c>
      <c r="AM24">
        <f t="shared" ca="1" si="2"/>
        <v>0</v>
      </c>
      <c r="AN24">
        <f t="shared" ca="1" si="3"/>
        <v>0</v>
      </c>
      <c r="AP24">
        <f t="shared" ca="1" si="8"/>
        <v>0</v>
      </c>
      <c r="AQ24">
        <f t="shared" ca="1" si="10"/>
        <v>0</v>
      </c>
      <c r="AT24">
        <f t="shared" ca="1" si="9"/>
        <v>0</v>
      </c>
      <c r="AU24">
        <f t="shared" ca="1" si="4"/>
        <v>0</v>
      </c>
      <c r="AV24">
        <f t="shared" ca="1" si="5"/>
        <v>0</v>
      </c>
      <c r="AW24">
        <f t="shared" ca="1" si="6"/>
        <v>0</v>
      </c>
      <c r="AX24">
        <f t="shared" ca="1" si="7"/>
        <v>0</v>
      </c>
    </row>
    <row r="25" spans="2:50" ht="16.5" thickBot="1">
      <c r="B25" s="770"/>
      <c r="C25" s="54" t="s">
        <v>38</v>
      </c>
      <c r="D25" s="50" t="s">
        <v>27</v>
      </c>
      <c r="E25" s="141" cm="1">
        <f t="array" aca="1" ref="E25" ca="1">INDIRECT(E$2&amp;"!G15")</f>
        <v>0</v>
      </c>
      <c r="F25" s="141" cm="1">
        <f t="array" aca="1" ref="F25" ca="1">INDIRECT(F$2&amp;"!G15")</f>
        <v>0</v>
      </c>
      <c r="G25" s="141" cm="1">
        <f t="array" aca="1" ref="G25" ca="1">INDIRECT(G$2&amp;"!G15")</f>
        <v>0</v>
      </c>
      <c r="H25" s="141" cm="1">
        <f t="array" aca="1" ref="H25" ca="1">INDIRECT(H$2&amp;"!G15")</f>
        <v>0</v>
      </c>
      <c r="I25" s="141" cm="1">
        <f t="array" aca="1" ref="I25" ca="1">INDIRECT(I$2&amp;"!G15")</f>
        <v>0</v>
      </c>
      <c r="J25" s="141" cm="1">
        <f t="array" aca="1" ref="J25" ca="1">INDIRECT(J$2&amp;"!G15")</f>
        <v>0</v>
      </c>
      <c r="K25" s="141" cm="1">
        <f t="array" aca="1" ref="K25" ca="1">INDIRECT(K$2&amp;"!G15")</f>
        <v>0</v>
      </c>
      <c r="L25" s="141" cm="1">
        <f t="array" aca="1" ref="L25" ca="1">INDIRECT(L$2&amp;"!G15")</f>
        <v>0</v>
      </c>
      <c r="M25" s="141" cm="1">
        <f t="array" aca="1" ref="M25" ca="1">INDIRECT(M$2&amp;"!G15")</f>
        <v>0</v>
      </c>
      <c r="N25" s="141" cm="1">
        <f t="array" aca="1" ref="N25" ca="1">INDIRECT(N$2&amp;"!G15")</f>
        <v>0</v>
      </c>
      <c r="O25" s="141" cm="1">
        <f t="array" aca="1" ref="O25" ca="1">INDIRECT(O$2&amp;"!G15")</f>
        <v>0</v>
      </c>
      <c r="P25" s="141" cm="1">
        <f t="array" aca="1" ref="P25" ca="1">INDIRECT(P$2&amp;"!G15")</f>
        <v>0</v>
      </c>
      <c r="Q25" s="141" cm="1">
        <f t="array" aca="1" ref="Q25" ca="1">INDIRECT(Q$2&amp;"!G15")</f>
        <v>0</v>
      </c>
      <c r="R25" s="141" cm="1">
        <f t="array" aca="1" ref="R25" ca="1">INDIRECT(R$2&amp;"!G15")</f>
        <v>0</v>
      </c>
      <c r="S25" s="141" cm="1">
        <f t="array" aca="1" ref="S25" ca="1">INDIRECT(S$2&amp;"!G15")</f>
        <v>0</v>
      </c>
      <c r="T25" s="141" cm="1">
        <f t="array" aca="1" ref="T25" ca="1">INDIRECT(T$2&amp;"!G15")</f>
        <v>0</v>
      </c>
      <c r="U25" s="141" cm="1">
        <f t="array" aca="1" ref="U25" ca="1">INDIRECT(U$2&amp;"!G15")</f>
        <v>0</v>
      </c>
      <c r="V25" s="141" cm="1">
        <f t="array" aca="1" ref="V25" ca="1">INDIRECT(V$2&amp;"!G15")</f>
        <v>0</v>
      </c>
      <c r="W25" s="141" cm="1">
        <f t="array" aca="1" ref="W25" ca="1">INDIRECT(W$2&amp;"!G15")</f>
        <v>0</v>
      </c>
      <c r="X25" s="141" cm="1">
        <f t="array" aca="1" ref="X25" ca="1">INDIRECT(X$2&amp;"!G15")</f>
        <v>0</v>
      </c>
      <c r="Y25" s="141" cm="1">
        <f t="array" aca="1" ref="Y25" ca="1">INDIRECT(Y$2&amp;"!G15")</f>
        <v>0</v>
      </c>
      <c r="Z25" s="141" cm="1">
        <f t="array" aca="1" ref="Z25" ca="1">INDIRECT(Z$2&amp;"!G15")</f>
        <v>0</v>
      </c>
      <c r="AA25" s="141" cm="1">
        <f t="array" aca="1" ref="AA25" ca="1">INDIRECT(AA$2&amp;"!G15")</f>
        <v>0</v>
      </c>
      <c r="AB25" s="141" cm="1">
        <f t="array" aca="1" ref="AB25" ca="1">INDIRECT(AB$2&amp;"!G15")</f>
        <v>0</v>
      </c>
      <c r="AC25" s="141" cm="1">
        <f t="array" aca="1" ref="AC25" ca="1">INDIRECT(AC$2&amp;"!G15")</f>
        <v>0</v>
      </c>
      <c r="AD25" s="141" cm="1">
        <f t="array" aca="1" ref="AD25" ca="1">INDIRECT(AD$2&amp;"!G15")</f>
        <v>0</v>
      </c>
      <c r="AE25" s="141" cm="1">
        <f t="array" aca="1" ref="AE25" ca="1">INDIRECT(AE$2&amp;"!G15")</f>
        <v>0</v>
      </c>
      <c r="AF25" s="141" cm="1">
        <f t="array" aca="1" ref="AF25" ca="1">INDIRECT(AF$2&amp;"!G15")</f>
        <v>0</v>
      </c>
      <c r="AG25" s="141" cm="1">
        <f t="array" aca="1" ref="AG25" ca="1">INDIRECT(AG$2&amp;"!G15")</f>
        <v>0</v>
      </c>
      <c r="AH25" s="141" cm="1">
        <f t="array" aca="1" ref="AH25" ca="1">INDIRECT(AH$2&amp;"!G15")</f>
        <v>0</v>
      </c>
      <c r="AJ25" s="75" t="str">
        <f t="shared" si="0"/>
        <v>MPI_3</v>
      </c>
      <c r="AK25" s="75" t="str">
        <f t="shared" si="1"/>
        <v>Q2.4</v>
      </c>
      <c r="AL25" t="s">
        <v>476</v>
      </c>
      <c r="AM25">
        <f t="shared" ca="1" si="2"/>
        <v>0</v>
      </c>
      <c r="AN25">
        <f t="shared" ca="1" si="3"/>
        <v>0</v>
      </c>
      <c r="AP25">
        <f t="shared" ca="1" si="8"/>
        <v>0</v>
      </c>
      <c r="AQ25">
        <f t="shared" ca="1" si="10"/>
        <v>0</v>
      </c>
      <c r="AT25">
        <f t="shared" ca="1" si="9"/>
        <v>0</v>
      </c>
      <c r="AU25">
        <f t="shared" ca="1" si="4"/>
        <v>0</v>
      </c>
      <c r="AV25">
        <f t="shared" ca="1" si="5"/>
        <v>0</v>
      </c>
      <c r="AW25">
        <f t="shared" ca="1" si="6"/>
        <v>0</v>
      </c>
      <c r="AX25">
        <f t="shared" ca="1" si="7"/>
        <v>0</v>
      </c>
    </row>
    <row r="26" spans="2:50" ht="16.5" thickBot="1">
      <c r="B26" s="770"/>
      <c r="C26" s="54" t="s">
        <v>38</v>
      </c>
      <c r="D26" s="50" t="s">
        <v>28</v>
      </c>
      <c r="E26" s="141" cm="1">
        <f t="array" aca="1" ref="E26" ca="1">INDIRECT(E$2&amp;"!H15")</f>
        <v>0</v>
      </c>
      <c r="F26" s="141" cm="1">
        <f t="array" aca="1" ref="F26" ca="1">INDIRECT(F$2&amp;"!H15")</f>
        <v>0</v>
      </c>
      <c r="G26" s="141" cm="1">
        <f t="array" aca="1" ref="G26" ca="1">INDIRECT(G$2&amp;"!H15")</f>
        <v>0</v>
      </c>
      <c r="H26" s="141" cm="1">
        <f t="array" aca="1" ref="H26" ca="1">INDIRECT(H$2&amp;"!H15")</f>
        <v>0</v>
      </c>
      <c r="I26" s="141" cm="1">
        <f t="array" aca="1" ref="I26" ca="1">INDIRECT(I$2&amp;"!H15")</f>
        <v>0</v>
      </c>
      <c r="J26" s="141" cm="1">
        <f t="array" aca="1" ref="J26" ca="1">INDIRECT(J$2&amp;"!H15")</f>
        <v>0</v>
      </c>
      <c r="K26" s="141" cm="1">
        <f t="array" aca="1" ref="K26" ca="1">INDIRECT(K$2&amp;"!H15")</f>
        <v>0</v>
      </c>
      <c r="L26" s="141" cm="1">
        <f t="array" aca="1" ref="L26" ca="1">INDIRECT(L$2&amp;"!H15")</f>
        <v>0</v>
      </c>
      <c r="M26" s="141" cm="1">
        <f t="array" aca="1" ref="M26" ca="1">INDIRECT(M$2&amp;"!H15")</f>
        <v>0</v>
      </c>
      <c r="N26" s="141" cm="1">
        <f t="array" aca="1" ref="N26" ca="1">INDIRECT(N$2&amp;"!H15")</f>
        <v>0</v>
      </c>
      <c r="O26" s="141" cm="1">
        <f t="array" aca="1" ref="O26" ca="1">INDIRECT(O$2&amp;"!H15")</f>
        <v>0</v>
      </c>
      <c r="P26" s="141" cm="1">
        <f t="array" aca="1" ref="P26" ca="1">INDIRECT(P$2&amp;"!H15")</f>
        <v>0</v>
      </c>
      <c r="Q26" s="141" cm="1">
        <f t="array" aca="1" ref="Q26" ca="1">INDIRECT(Q$2&amp;"!H15")</f>
        <v>0</v>
      </c>
      <c r="R26" s="141" cm="1">
        <f t="array" aca="1" ref="R26" ca="1">INDIRECT(R$2&amp;"!H15")</f>
        <v>0</v>
      </c>
      <c r="S26" s="141" cm="1">
        <f t="array" aca="1" ref="S26" ca="1">INDIRECT(S$2&amp;"!H15")</f>
        <v>0</v>
      </c>
      <c r="T26" s="141" cm="1">
        <f t="array" aca="1" ref="T26" ca="1">INDIRECT(T$2&amp;"!H15")</f>
        <v>0</v>
      </c>
      <c r="U26" s="141" cm="1">
        <f t="array" aca="1" ref="U26" ca="1">INDIRECT(U$2&amp;"!H15")</f>
        <v>0</v>
      </c>
      <c r="V26" s="141" cm="1">
        <f t="array" aca="1" ref="V26" ca="1">INDIRECT(V$2&amp;"!H15")</f>
        <v>0</v>
      </c>
      <c r="W26" s="141" cm="1">
        <f t="array" aca="1" ref="W26" ca="1">INDIRECT(W$2&amp;"!H15")</f>
        <v>0</v>
      </c>
      <c r="X26" s="141" cm="1">
        <f t="array" aca="1" ref="X26" ca="1">INDIRECT(X$2&amp;"!H15")</f>
        <v>0</v>
      </c>
      <c r="Y26" s="141" cm="1">
        <f t="array" aca="1" ref="Y26" ca="1">INDIRECT(Y$2&amp;"!H15")</f>
        <v>0</v>
      </c>
      <c r="Z26" s="141" cm="1">
        <f t="array" aca="1" ref="Z26" ca="1">INDIRECT(Z$2&amp;"!H15")</f>
        <v>0</v>
      </c>
      <c r="AA26" s="141" cm="1">
        <f t="array" aca="1" ref="AA26" ca="1">INDIRECT(AA$2&amp;"!H15")</f>
        <v>0</v>
      </c>
      <c r="AB26" s="141" cm="1">
        <f t="array" aca="1" ref="AB26" ca="1">INDIRECT(AB$2&amp;"!H15")</f>
        <v>0</v>
      </c>
      <c r="AC26" s="141" cm="1">
        <f t="array" aca="1" ref="AC26" ca="1">INDIRECT(AC$2&amp;"!H15")</f>
        <v>0</v>
      </c>
      <c r="AD26" s="141" cm="1">
        <f t="array" aca="1" ref="AD26" ca="1">INDIRECT(AD$2&amp;"!H15")</f>
        <v>0</v>
      </c>
      <c r="AE26" s="141" cm="1">
        <f t="array" aca="1" ref="AE26" ca="1">INDIRECT(AE$2&amp;"!H15")</f>
        <v>0</v>
      </c>
      <c r="AF26" s="141" cm="1">
        <f t="array" aca="1" ref="AF26" ca="1">INDIRECT(AF$2&amp;"!H15")</f>
        <v>0</v>
      </c>
      <c r="AG26" s="141" cm="1">
        <f t="array" aca="1" ref="AG26" ca="1">INDIRECT(AG$2&amp;"!H15")</f>
        <v>0</v>
      </c>
      <c r="AH26" s="141" cm="1">
        <f t="array" aca="1" ref="AH26" ca="1">INDIRECT(AH$2&amp;"!H15")</f>
        <v>0</v>
      </c>
      <c r="AJ26" s="75" t="str">
        <f t="shared" si="0"/>
        <v>MPI_3</v>
      </c>
      <c r="AK26" s="75" t="str">
        <f t="shared" si="1"/>
        <v>Q3.1</v>
      </c>
      <c r="AL26" t="s">
        <v>437</v>
      </c>
      <c r="AM26">
        <f t="shared" ca="1" si="2"/>
        <v>0</v>
      </c>
      <c r="AN26">
        <f t="shared" ca="1" si="3"/>
        <v>0</v>
      </c>
      <c r="AP26">
        <f t="shared" ca="1" si="8"/>
        <v>0</v>
      </c>
      <c r="AQ26">
        <f t="shared" ca="1" si="10"/>
        <v>0</v>
      </c>
      <c r="AT26">
        <f t="shared" ca="1" si="9"/>
        <v>0</v>
      </c>
      <c r="AU26">
        <f t="shared" ca="1" si="4"/>
        <v>0</v>
      </c>
      <c r="AV26">
        <f t="shared" ca="1" si="5"/>
        <v>0</v>
      </c>
      <c r="AW26">
        <f t="shared" ca="1" si="6"/>
        <v>0</v>
      </c>
      <c r="AX26">
        <f t="shared" ca="1" si="7"/>
        <v>0</v>
      </c>
    </row>
    <row r="27" spans="2:50" ht="16.5" thickBot="1">
      <c r="B27" s="770"/>
      <c r="C27" s="54" t="s">
        <v>38</v>
      </c>
      <c r="D27" s="53" t="s">
        <v>29</v>
      </c>
      <c r="E27" s="141" cm="1">
        <f t="array" aca="1" ref="E27" ca="1">INDIRECT(E$2&amp;"!I15")</f>
        <v>0</v>
      </c>
      <c r="F27" s="141" cm="1">
        <f t="array" aca="1" ref="F27" ca="1">INDIRECT(F$2&amp;"!I15")</f>
        <v>0</v>
      </c>
      <c r="G27" s="141" cm="1">
        <f t="array" aca="1" ref="G27" ca="1">INDIRECT(G$2&amp;"!I15")</f>
        <v>0</v>
      </c>
      <c r="H27" s="141" cm="1">
        <f t="array" aca="1" ref="H27" ca="1">INDIRECT(H$2&amp;"!I15")</f>
        <v>0</v>
      </c>
      <c r="I27" s="141" cm="1">
        <f t="array" aca="1" ref="I27" ca="1">INDIRECT(I$2&amp;"!I15")</f>
        <v>0</v>
      </c>
      <c r="J27" s="141" cm="1">
        <f t="array" aca="1" ref="J27" ca="1">INDIRECT(J$2&amp;"!I15")</f>
        <v>0</v>
      </c>
      <c r="K27" s="141" cm="1">
        <f t="array" aca="1" ref="K27" ca="1">INDIRECT(K$2&amp;"!I15")</f>
        <v>0</v>
      </c>
      <c r="L27" s="141" cm="1">
        <f t="array" aca="1" ref="L27" ca="1">INDIRECT(L$2&amp;"!I15")</f>
        <v>0</v>
      </c>
      <c r="M27" s="141" cm="1">
        <f t="array" aca="1" ref="M27" ca="1">INDIRECT(M$2&amp;"!I15")</f>
        <v>0</v>
      </c>
      <c r="N27" s="141" cm="1">
        <f t="array" aca="1" ref="N27" ca="1">INDIRECT(N$2&amp;"!I15")</f>
        <v>0</v>
      </c>
      <c r="O27" s="141" cm="1">
        <f t="array" aca="1" ref="O27" ca="1">INDIRECT(O$2&amp;"!I15")</f>
        <v>0</v>
      </c>
      <c r="P27" s="141" cm="1">
        <f t="array" aca="1" ref="P27" ca="1">INDIRECT(P$2&amp;"!I15")</f>
        <v>0</v>
      </c>
      <c r="Q27" s="141" cm="1">
        <f t="array" aca="1" ref="Q27" ca="1">INDIRECT(Q$2&amp;"!I15")</f>
        <v>0</v>
      </c>
      <c r="R27" s="141" cm="1">
        <f t="array" aca="1" ref="R27" ca="1">INDIRECT(R$2&amp;"!I15")</f>
        <v>0</v>
      </c>
      <c r="S27" s="141" cm="1">
        <f t="array" aca="1" ref="S27" ca="1">INDIRECT(S$2&amp;"!I15")</f>
        <v>0</v>
      </c>
      <c r="T27" s="141" cm="1">
        <f t="array" aca="1" ref="T27" ca="1">INDIRECT(T$2&amp;"!I15")</f>
        <v>0</v>
      </c>
      <c r="U27" s="141" cm="1">
        <f t="array" aca="1" ref="U27" ca="1">INDIRECT(U$2&amp;"!I15")</f>
        <v>0</v>
      </c>
      <c r="V27" s="141" cm="1">
        <f t="array" aca="1" ref="V27" ca="1">INDIRECT(V$2&amp;"!I15")</f>
        <v>0</v>
      </c>
      <c r="W27" s="141" cm="1">
        <f t="array" aca="1" ref="W27" ca="1">INDIRECT(W$2&amp;"!I15")</f>
        <v>0</v>
      </c>
      <c r="X27" s="141" cm="1">
        <f t="array" aca="1" ref="X27" ca="1">INDIRECT(X$2&amp;"!I15")</f>
        <v>0</v>
      </c>
      <c r="Y27" s="141" cm="1">
        <f t="array" aca="1" ref="Y27" ca="1">INDIRECT(Y$2&amp;"!I15")</f>
        <v>0</v>
      </c>
      <c r="Z27" s="141" cm="1">
        <f t="array" aca="1" ref="Z27" ca="1">INDIRECT(Z$2&amp;"!I15")</f>
        <v>0</v>
      </c>
      <c r="AA27" s="141" cm="1">
        <f t="array" aca="1" ref="AA27" ca="1">INDIRECT(AA$2&amp;"!I15")</f>
        <v>0</v>
      </c>
      <c r="AB27" s="141" cm="1">
        <f t="array" aca="1" ref="AB27" ca="1">INDIRECT(AB$2&amp;"!I15")</f>
        <v>0</v>
      </c>
      <c r="AC27" s="141" cm="1">
        <f t="array" aca="1" ref="AC27" ca="1">INDIRECT(AC$2&amp;"!I15")</f>
        <v>0</v>
      </c>
      <c r="AD27" s="141" cm="1">
        <f t="array" aca="1" ref="AD27" ca="1">INDIRECT(AD$2&amp;"!I15")</f>
        <v>0</v>
      </c>
      <c r="AE27" s="141" cm="1">
        <f t="array" aca="1" ref="AE27" ca="1">INDIRECT(AE$2&amp;"!I15")</f>
        <v>0</v>
      </c>
      <c r="AF27" s="141" cm="1">
        <f t="array" aca="1" ref="AF27" ca="1">INDIRECT(AF$2&amp;"!I15")</f>
        <v>0</v>
      </c>
      <c r="AG27" s="141" cm="1">
        <f t="array" aca="1" ref="AG27" ca="1">INDIRECT(AG$2&amp;"!I15")</f>
        <v>0</v>
      </c>
      <c r="AH27" s="141" cm="1">
        <f t="array" aca="1" ref="AH27" ca="1">INDIRECT(AH$2&amp;"!I15")</f>
        <v>0</v>
      </c>
      <c r="AJ27" s="75" t="str">
        <f t="shared" si="0"/>
        <v>MPI_3</v>
      </c>
      <c r="AK27" s="75" t="str">
        <f t="shared" si="1"/>
        <v>Q3.2</v>
      </c>
      <c r="AL27" t="s">
        <v>797</v>
      </c>
      <c r="AM27">
        <f t="shared" ca="1" si="2"/>
        <v>0</v>
      </c>
      <c r="AN27">
        <f t="shared" ca="1" si="3"/>
        <v>0</v>
      </c>
      <c r="AP27">
        <f t="shared" ca="1" si="8"/>
        <v>0</v>
      </c>
      <c r="AQ27">
        <f t="shared" ca="1" si="10"/>
        <v>0</v>
      </c>
      <c r="AT27">
        <f t="shared" ca="1" si="9"/>
        <v>0</v>
      </c>
      <c r="AU27">
        <f t="shared" ca="1" si="4"/>
        <v>0</v>
      </c>
      <c r="AV27">
        <f t="shared" ca="1" si="5"/>
        <v>0</v>
      </c>
      <c r="AW27">
        <f t="shared" ca="1" si="6"/>
        <v>0</v>
      </c>
      <c r="AX27">
        <f t="shared" ca="1" si="7"/>
        <v>0</v>
      </c>
    </row>
    <row r="28" spans="2:50" ht="16.5" thickBot="1">
      <c r="B28" s="770"/>
      <c r="C28" s="54" t="s">
        <v>40</v>
      </c>
      <c r="D28" s="48" t="s">
        <v>23</v>
      </c>
      <c r="E28" s="85" t="str" cm="1">
        <f t="array" aca="1" ref="E28" ca="1">INDIRECT(E$2&amp;"!C16")</f>
        <v>Non concerné</v>
      </c>
      <c r="F28" s="85" t="str" cm="1">
        <f t="array" aca="1" ref="F28" ca="1">INDIRECT(F$2&amp;"!C16")</f>
        <v>Non concerné</v>
      </c>
      <c r="G28" s="85" t="str" cm="1">
        <f t="array" aca="1" ref="G28" ca="1">INDIRECT(G$2&amp;"!C16")</f>
        <v>Non concerné</v>
      </c>
      <c r="H28" s="85" t="str" cm="1">
        <f t="array" aca="1" ref="H28" ca="1">INDIRECT(H$2&amp;"!C16")</f>
        <v>Non concerné</v>
      </c>
      <c r="I28" s="85" t="str" cm="1">
        <f t="array" aca="1" ref="I28" ca="1">INDIRECT(I$2&amp;"!C16")</f>
        <v>Non concerné</v>
      </c>
      <c r="J28" s="85" t="str" cm="1">
        <f t="array" aca="1" ref="J28" ca="1">INDIRECT(J$2&amp;"!C16")</f>
        <v>Non concerné</v>
      </c>
      <c r="K28" s="85" t="str" cm="1">
        <f t="array" aca="1" ref="K28" ca="1">INDIRECT(K$2&amp;"!C16")</f>
        <v>Non concerné</v>
      </c>
      <c r="L28" s="85" t="str" cm="1">
        <f t="array" aca="1" ref="L28" ca="1">INDIRECT(L$2&amp;"!C16")</f>
        <v>Non concerné</v>
      </c>
      <c r="M28" s="85" t="str" cm="1">
        <f t="array" aca="1" ref="M28" ca="1">INDIRECT(M$2&amp;"!C16")</f>
        <v>Non concerné</v>
      </c>
      <c r="N28" s="85" t="str" cm="1">
        <f t="array" aca="1" ref="N28" ca="1">INDIRECT(N$2&amp;"!C16")</f>
        <v>Non concerné</v>
      </c>
      <c r="O28" s="85" t="str" cm="1">
        <f t="array" aca="1" ref="O28" ca="1">INDIRECT(O$2&amp;"!C16")</f>
        <v>Non concerné</v>
      </c>
      <c r="P28" s="85" t="str" cm="1">
        <f t="array" aca="1" ref="P28" ca="1">INDIRECT(P$2&amp;"!C16")</f>
        <v>Non concerné</v>
      </c>
      <c r="Q28" s="85" t="str" cm="1">
        <f t="array" aca="1" ref="Q28" ca="1">INDIRECT(Q$2&amp;"!C16")</f>
        <v>Non concerné</v>
      </c>
      <c r="R28" s="85" t="str" cm="1">
        <f t="array" aca="1" ref="R28" ca="1">INDIRECT(R$2&amp;"!C16")</f>
        <v>Non concerné</v>
      </c>
      <c r="S28" s="85" t="str" cm="1">
        <f t="array" aca="1" ref="S28" ca="1">INDIRECT(S$2&amp;"!C16")</f>
        <v>Non concerné</v>
      </c>
      <c r="T28" s="85" t="str" cm="1">
        <f t="array" aca="1" ref="T28" ca="1">INDIRECT(T$2&amp;"!C16")</f>
        <v>Non concerné</v>
      </c>
      <c r="U28" s="85" t="str" cm="1">
        <f t="array" aca="1" ref="U28" ca="1">INDIRECT(U$2&amp;"!C16")</f>
        <v>Non concerné</v>
      </c>
      <c r="V28" s="85" t="str" cm="1">
        <f t="array" aca="1" ref="V28" ca="1">INDIRECT(V$2&amp;"!C16")</f>
        <v>Non concerné</v>
      </c>
      <c r="W28" s="85" t="str" cm="1">
        <f t="array" aca="1" ref="W28" ca="1">INDIRECT(W$2&amp;"!C16")</f>
        <v>Non concerné</v>
      </c>
      <c r="X28" s="85" t="str" cm="1">
        <f t="array" aca="1" ref="X28" ca="1">INDIRECT(X$2&amp;"!C16")</f>
        <v>Non concerné</v>
      </c>
      <c r="Y28" s="85" t="str" cm="1">
        <f t="array" aca="1" ref="Y28" ca="1">INDIRECT(Y$2&amp;"!C16")</f>
        <v>Non concerné</v>
      </c>
      <c r="Z28" s="85" t="str" cm="1">
        <f t="array" aca="1" ref="Z28" ca="1">INDIRECT(Z$2&amp;"!C16")</f>
        <v>Non concerné</v>
      </c>
      <c r="AA28" s="85" t="str" cm="1">
        <f t="array" aca="1" ref="AA28" ca="1">INDIRECT(AA$2&amp;"!C16")</f>
        <v>Non concerné</v>
      </c>
      <c r="AB28" s="85" t="str" cm="1">
        <f t="array" aca="1" ref="AB28" ca="1">INDIRECT(AB$2&amp;"!C16")</f>
        <v>Non concerné</v>
      </c>
      <c r="AC28" s="85" t="str" cm="1">
        <f t="array" aca="1" ref="AC28" ca="1">INDIRECT(AC$2&amp;"!C16")</f>
        <v>Non concerné</v>
      </c>
      <c r="AD28" s="85" t="str" cm="1">
        <f t="array" aca="1" ref="AD28" ca="1">INDIRECT(AD$2&amp;"!C16")</f>
        <v>Non concerné</v>
      </c>
      <c r="AE28" s="85" t="str" cm="1">
        <f t="array" aca="1" ref="AE28" ca="1">INDIRECT(AE$2&amp;"!C16")</f>
        <v>Non concerné</v>
      </c>
      <c r="AF28" s="85" t="str" cm="1">
        <f t="array" aca="1" ref="AF28" ca="1">INDIRECT(AF$2&amp;"!C16")</f>
        <v>Non concerné</v>
      </c>
      <c r="AG28" s="85" t="str" cm="1">
        <f t="array" aca="1" ref="AG28" ca="1">INDIRECT(AG$2&amp;"!C16")</f>
        <v>Non concerné</v>
      </c>
      <c r="AH28" s="85" t="str" cm="1">
        <f t="array" aca="1" ref="AH28" ca="1">INDIRECT(AH$2&amp;"!C16")</f>
        <v>Non concerné</v>
      </c>
      <c r="AJ28" s="75" t="str">
        <f t="shared" si="0"/>
        <v>MPI_4</v>
      </c>
      <c r="AK28" s="75" t="str">
        <f t="shared" si="1"/>
        <v>Q1</v>
      </c>
      <c r="AL28" t="s">
        <v>354</v>
      </c>
      <c r="AM28">
        <f t="shared" ca="1" si="2"/>
        <v>0</v>
      </c>
      <c r="AN28">
        <f t="shared" ca="1" si="3"/>
        <v>0</v>
      </c>
      <c r="AP28">
        <f t="shared" ca="1" si="8"/>
        <v>0</v>
      </c>
      <c r="AQ28">
        <f t="shared" ca="1" si="10"/>
        <v>0</v>
      </c>
      <c r="AT28">
        <f t="shared" ca="1" si="9"/>
        <v>0</v>
      </c>
      <c r="AU28">
        <f t="shared" ca="1" si="4"/>
        <v>0</v>
      </c>
      <c r="AV28">
        <f t="shared" ca="1" si="5"/>
        <v>0</v>
      </c>
      <c r="AW28">
        <f t="shared" ca="1" si="6"/>
        <v>0</v>
      </c>
      <c r="AX28">
        <f t="shared" ca="1" si="7"/>
        <v>0</v>
      </c>
    </row>
    <row r="29" spans="2:50" ht="16.5" thickBot="1">
      <c r="B29" s="770"/>
      <c r="C29" s="54" t="s">
        <v>40</v>
      </c>
      <c r="D29" s="50" t="s">
        <v>24</v>
      </c>
      <c r="E29" s="85" cm="1">
        <f t="array" aca="1" ref="E29" ca="1">INDIRECT(E$2&amp;"!D16")</f>
        <v>0</v>
      </c>
      <c r="F29" s="85" cm="1">
        <f t="array" aca="1" ref="F29" ca="1">INDIRECT(F$2&amp;"!D16")</f>
        <v>0</v>
      </c>
      <c r="G29" s="85" cm="1">
        <f t="array" aca="1" ref="G29" ca="1">INDIRECT(G$2&amp;"!D16")</f>
        <v>0</v>
      </c>
      <c r="H29" s="85" cm="1">
        <f t="array" aca="1" ref="H29" ca="1">INDIRECT(H$2&amp;"!D16")</f>
        <v>0</v>
      </c>
      <c r="I29" s="85" cm="1">
        <f t="array" aca="1" ref="I29" ca="1">INDIRECT(I$2&amp;"!D16")</f>
        <v>0</v>
      </c>
      <c r="J29" s="85" cm="1">
        <f t="array" aca="1" ref="J29" ca="1">INDIRECT(J$2&amp;"!D16")</f>
        <v>0</v>
      </c>
      <c r="K29" s="85" cm="1">
        <f t="array" aca="1" ref="K29" ca="1">INDIRECT(K$2&amp;"!D16")</f>
        <v>0</v>
      </c>
      <c r="L29" s="85" cm="1">
        <f t="array" aca="1" ref="L29" ca="1">INDIRECT(L$2&amp;"!D16")</f>
        <v>0</v>
      </c>
      <c r="M29" s="85" cm="1">
        <f t="array" aca="1" ref="M29" ca="1">INDIRECT(M$2&amp;"!D16")</f>
        <v>0</v>
      </c>
      <c r="N29" s="85" cm="1">
        <f t="array" aca="1" ref="N29" ca="1">INDIRECT(N$2&amp;"!D16")</f>
        <v>0</v>
      </c>
      <c r="O29" s="85" cm="1">
        <f t="array" aca="1" ref="O29" ca="1">INDIRECT(O$2&amp;"!D16")</f>
        <v>0</v>
      </c>
      <c r="P29" s="85" cm="1">
        <f t="array" aca="1" ref="P29" ca="1">INDIRECT(P$2&amp;"!D16")</f>
        <v>0</v>
      </c>
      <c r="Q29" s="85" cm="1">
        <f t="array" aca="1" ref="Q29" ca="1">INDIRECT(Q$2&amp;"!D16")</f>
        <v>0</v>
      </c>
      <c r="R29" s="85" cm="1">
        <f t="array" aca="1" ref="R29" ca="1">INDIRECT(R$2&amp;"!D16")</f>
        <v>0</v>
      </c>
      <c r="S29" s="85" cm="1">
        <f t="array" aca="1" ref="S29" ca="1">INDIRECT(S$2&amp;"!D16")</f>
        <v>0</v>
      </c>
      <c r="T29" s="85" cm="1">
        <f t="array" aca="1" ref="T29" ca="1">INDIRECT(T$2&amp;"!D16")</f>
        <v>0</v>
      </c>
      <c r="U29" s="85" cm="1">
        <f t="array" aca="1" ref="U29" ca="1">INDIRECT(U$2&amp;"!D16")</f>
        <v>0</v>
      </c>
      <c r="V29" s="85" cm="1">
        <f t="array" aca="1" ref="V29" ca="1">INDIRECT(V$2&amp;"!D16")</f>
        <v>0</v>
      </c>
      <c r="W29" s="85" cm="1">
        <f t="array" aca="1" ref="W29" ca="1">INDIRECT(W$2&amp;"!D16")</f>
        <v>0</v>
      </c>
      <c r="X29" s="85" cm="1">
        <f t="array" aca="1" ref="X29" ca="1">INDIRECT(X$2&amp;"!D16")</f>
        <v>0</v>
      </c>
      <c r="Y29" s="85" cm="1">
        <f t="array" aca="1" ref="Y29" ca="1">INDIRECT(Y$2&amp;"!D16")</f>
        <v>0</v>
      </c>
      <c r="Z29" s="85" cm="1">
        <f t="array" aca="1" ref="Z29" ca="1">INDIRECT(Z$2&amp;"!D16")</f>
        <v>0</v>
      </c>
      <c r="AA29" s="85" cm="1">
        <f t="array" aca="1" ref="AA29" ca="1">INDIRECT(AA$2&amp;"!D16")</f>
        <v>0</v>
      </c>
      <c r="AB29" s="85" cm="1">
        <f t="array" aca="1" ref="AB29" ca="1">INDIRECT(AB$2&amp;"!D16")</f>
        <v>0</v>
      </c>
      <c r="AC29" s="85" cm="1">
        <f t="array" aca="1" ref="AC29" ca="1">INDIRECT(AC$2&amp;"!D16")</f>
        <v>0</v>
      </c>
      <c r="AD29" s="85" cm="1">
        <f t="array" aca="1" ref="AD29" ca="1">INDIRECT(AD$2&amp;"!D16")</f>
        <v>0</v>
      </c>
      <c r="AE29" s="85" cm="1">
        <f t="array" aca="1" ref="AE29" ca="1">INDIRECT(AE$2&amp;"!D16")</f>
        <v>0</v>
      </c>
      <c r="AF29" s="85" cm="1">
        <f t="array" aca="1" ref="AF29" ca="1">INDIRECT(AF$2&amp;"!D16")</f>
        <v>0</v>
      </c>
      <c r="AG29" s="85" cm="1">
        <f t="array" aca="1" ref="AG29" ca="1">INDIRECT(AG$2&amp;"!D16")</f>
        <v>0</v>
      </c>
      <c r="AH29" s="85" cm="1">
        <f t="array" aca="1" ref="AH29" ca="1">INDIRECT(AH$2&amp;"!D16")</f>
        <v>0</v>
      </c>
      <c r="AJ29" s="75" t="str">
        <f t="shared" si="0"/>
        <v>MPI_4</v>
      </c>
      <c r="AK29" s="75" t="str">
        <f t="shared" si="1"/>
        <v>Q2.1</v>
      </c>
      <c r="AL29" t="s">
        <v>313</v>
      </c>
      <c r="AM29">
        <f t="shared" ca="1" si="2"/>
        <v>0</v>
      </c>
      <c r="AN29">
        <f t="shared" ca="1" si="3"/>
        <v>0</v>
      </c>
      <c r="AP29">
        <f t="shared" ca="1" si="8"/>
        <v>0</v>
      </c>
      <c r="AQ29">
        <f t="shared" ca="1" si="10"/>
        <v>0</v>
      </c>
      <c r="AT29">
        <f t="shared" ca="1" si="9"/>
        <v>0</v>
      </c>
      <c r="AU29">
        <f t="shared" ca="1" si="4"/>
        <v>0</v>
      </c>
      <c r="AV29">
        <f t="shared" ca="1" si="5"/>
        <v>0</v>
      </c>
      <c r="AW29">
        <f t="shared" ca="1" si="6"/>
        <v>0</v>
      </c>
      <c r="AX29">
        <f t="shared" ca="1" si="7"/>
        <v>0</v>
      </c>
    </row>
    <row r="30" spans="2:50" ht="16.5" thickBot="1">
      <c r="B30" s="770"/>
      <c r="C30" s="54" t="s">
        <v>40</v>
      </c>
      <c r="D30" s="50" t="s">
        <v>25</v>
      </c>
      <c r="E30" s="85" cm="1">
        <f t="array" aca="1" ref="E30" ca="1">INDIRECT(E$2&amp;"!E16")</f>
        <v>0</v>
      </c>
      <c r="F30" s="85" cm="1">
        <f t="array" aca="1" ref="F30" ca="1">INDIRECT(F$2&amp;"!E16")</f>
        <v>0</v>
      </c>
      <c r="G30" s="85" cm="1">
        <f t="array" aca="1" ref="G30" ca="1">INDIRECT(G$2&amp;"!E16")</f>
        <v>0</v>
      </c>
      <c r="H30" s="85" cm="1">
        <f t="array" aca="1" ref="H30" ca="1">INDIRECT(H$2&amp;"!E16")</f>
        <v>0</v>
      </c>
      <c r="I30" s="85" cm="1">
        <f t="array" aca="1" ref="I30" ca="1">INDIRECT(I$2&amp;"!E16")</f>
        <v>0</v>
      </c>
      <c r="J30" s="85" cm="1">
        <f t="array" aca="1" ref="J30" ca="1">INDIRECT(J$2&amp;"!E16")</f>
        <v>0</v>
      </c>
      <c r="K30" s="85" cm="1">
        <f t="array" aca="1" ref="K30" ca="1">INDIRECT(K$2&amp;"!E16")</f>
        <v>0</v>
      </c>
      <c r="L30" s="85" cm="1">
        <f t="array" aca="1" ref="L30" ca="1">INDIRECT(L$2&amp;"!E16")</f>
        <v>0</v>
      </c>
      <c r="M30" s="85" cm="1">
        <f t="array" aca="1" ref="M30" ca="1">INDIRECT(M$2&amp;"!E16")</f>
        <v>0</v>
      </c>
      <c r="N30" s="85" cm="1">
        <f t="array" aca="1" ref="N30" ca="1">INDIRECT(N$2&amp;"!E16")</f>
        <v>0</v>
      </c>
      <c r="O30" s="85" cm="1">
        <f t="array" aca="1" ref="O30" ca="1">INDIRECT(O$2&amp;"!E16")</f>
        <v>0</v>
      </c>
      <c r="P30" s="85" cm="1">
        <f t="array" aca="1" ref="P30" ca="1">INDIRECT(P$2&amp;"!E16")</f>
        <v>0</v>
      </c>
      <c r="Q30" s="85" cm="1">
        <f t="array" aca="1" ref="Q30" ca="1">INDIRECT(Q$2&amp;"!E16")</f>
        <v>0</v>
      </c>
      <c r="R30" s="85" cm="1">
        <f t="array" aca="1" ref="R30" ca="1">INDIRECT(R$2&amp;"!E16")</f>
        <v>0</v>
      </c>
      <c r="S30" s="85" cm="1">
        <f t="array" aca="1" ref="S30" ca="1">INDIRECT(S$2&amp;"!E16")</f>
        <v>0</v>
      </c>
      <c r="T30" s="85" cm="1">
        <f t="array" aca="1" ref="T30" ca="1">INDIRECT(T$2&amp;"!E16")</f>
        <v>0</v>
      </c>
      <c r="U30" s="85" cm="1">
        <f t="array" aca="1" ref="U30" ca="1">INDIRECT(U$2&amp;"!E16")</f>
        <v>0</v>
      </c>
      <c r="V30" s="85" cm="1">
        <f t="array" aca="1" ref="V30" ca="1">INDIRECT(V$2&amp;"!E16")</f>
        <v>0</v>
      </c>
      <c r="W30" s="85" cm="1">
        <f t="array" aca="1" ref="W30" ca="1">INDIRECT(W$2&amp;"!E16")</f>
        <v>0</v>
      </c>
      <c r="X30" s="85" cm="1">
        <f t="array" aca="1" ref="X30" ca="1">INDIRECT(X$2&amp;"!E16")</f>
        <v>0</v>
      </c>
      <c r="Y30" s="85" cm="1">
        <f t="array" aca="1" ref="Y30" ca="1">INDIRECT(Y$2&amp;"!E16")</f>
        <v>0</v>
      </c>
      <c r="Z30" s="85" cm="1">
        <f t="array" aca="1" ref="Z30" ca="1">INDIRECT(Z$2&amp;"!E16")</f>
        <v>0</v>
      </c>
      <c r="AA30" s="85" cm="1">
        <f t="array" aca="1" ref="AA30" ca="1">INDIRECT(AA$2&amp;"!E16")</f>
        <v>0</v>
      </c>
      <c r="AB30" s="85" cm="1">
        <f t="array" aca="1" ref="AB30" ca="1">INDIRECT(AB$2&amp;"!E16")</f>
        <v>0</v>
      </c>
      <c r="AC30" s="85" cm="1">
        <f t="array" aca="1" ref="AC30" ca="1">INDIRECT(AC$2&amp;"!E16")</f>
        <v>0</v>
      </c>
      <c r="AD30" s="85" cm="1">
        <f t="array" aca="1" ref="AD30" ca="1">INDIRECT(AD$2&amp;"!E16")</f>
        <v>0</v>
      </c>
      <c r="AE30" s="85" cm="1">
        <f t="array" aca="1" ref="AE30" ca="1">INDIRECT(AE$2&amp;"!E16")</f>
        <v>0</v>
      </c>
      <c r="AF30" s="85" cm="1">
        <f t="array" aca="1" ref="AF30" ca="1">INDIRECT(AF$2&amp;"!E16")</f>
        <v>0</v>
      </c>
      <c r="AG30" s="85" cm="1">
        <f t="array" aca="1" ref="AG30" ca="1">INDIRECT(AG$2&amp;"!E16")</f>
        <v>0</v>
      </c>
      <c r="AH30" s="85" cm="1">
        <f t="array" aca="1" ref="AH30" ca="1">INDIRECT(AH$2&amp;"!E16")</f>
        <v>0</v>
      </c>
      <c r="AJ30" s="75" t="str">
        <f t="shared" si="0"/>
        <v>MPI_4</v>
      </c>
      <c r="AK30" s="75" t="str">
        <f t="shared" si="1"/>
        <v>Q2.2</v>
      </c>
      <c r="AL30" t="s">
        <v>798</v>
      </c>
      <c r="AM30">
        <f t="shared" ca="1" si="2"/>
        <v>0</v>
      </c>
      <c r="AN30">
        <f t="shared" ca="1" si="3"/>
        <v>0</v>
      </c>
      <c r="AP30">
        <f t="shared" ca="1" si="8"/>
        <v>0</v>
      </c>
      <c r="AQ30">
        <f t="shared" ca="1" si="10"/>
        <v>0</v>
      </c>
      <c r="AT30">
        <f t="shared" ca="1" si="9"/>
        <v>0</v>
      </c>
      <c r="AU30">
        <f t="shared" ca="1" si="4"/>
        <v>0</v>
      </c>
      <c r="AV30">
        <f t="shared" ca="1" si="5"/>
        <v>0</v>
      </c>
      <c r="AW30">
        <f t="shared" ca="1" si="6"/>
        <v>0</v>
      </c>
      <c r="AX30">
        <f t="shared" ca="1" si="7"/>
        <v>0</v>
      </c>
    </row>
    <row r="31" spans="2:50" ht="16.5" thickBot="1">
      <c r="B31" s="770"/>
      <c r="C31" s="54" t="s">
        <v>40</v>
      </c>
      <c r="D31" s="50" t="s">
        <v>26</v>
      </c>
      <c r="E31" s="85" cm="1">
        <f t="array" aca="1" ref="E31" ca="1">INDIRECT(E$2&amp;"!F16")</f>
        <v>0</v>
      </c>
      <c r="F31" s="85" cm="1">
        <f t="array" aca="1" ref="F31" ca="1">INDIRECT(F$2&amp;"!F16")</f>
        <v>0</v>
      </c>
      <c r="G31" s="85" cm="1">
        <f t="array" aca="1" ref="G31" ca="1">INDIRECT(G$2&amp;"!F16")</f>
        <v>0</v>
      </c>
      <c r="H31" s="85" cm="1">
        <f t="array" aca="1" ref="H31" ca="1">INDIRECT(H$2&amp;"!F16")</f>
        <v>0</v>
      </c>
      <c r="I31" s="85" cm="1">
        <f t="array" aca="1" ref="I31" ca="1">INDIRECT(I$2&amp;"!F16")</f>
        <v>0</v>
      </c>
      <c r="J31" s="85" cm="1">
        <f t="array" aca="1" ref="J31" ca="1">INDIRECT(J$2&amp;"!F16")</f>
        <v>0</v>
      </c>
      <c r="K31" s="85" cm="1">
        <f t="array" aca="1" ref="K31" ca="1">INDIRECT(K$2&amp;"!F16")</f>
        <v>0</v>
      </c>
      <c r="L31" s="85" cm="1">
        <f t="array" aca="1" ref="L31" ca="1">INDIRECT(L$2&amp;"!F16")</f>
        <v>0</v>
      </c>
      <c r="M31" s="85" cm="1">
        <f t="array" aca="1" ref="M31" ca="1">INDIRECT(M$2&amp;"!F16")</f>
        <v>0</v>
      </c>
      <c r="N31" s="85" cm="1">
        <f t="array" aca="1" ref="N31" ca="1">INDIRECT(N$2&amp;"!F16")</f>
        <v>0</v>
      </c>
      <c r="O31" s="85" cm="1">
        <f t="array" aca="1" ref="O31" ca="1">INDIRECT(O$2&amp;"!F16")</f>
        <v>0</v>
      </c>
      <c r="P31" s="85" cm="1">
        <f t="array" aca="1" ref="P31" ca="1">INDIRECT(P$2&amp;"!F16")</f>
        <v>0</v>
      </c>
      <c r="Q31" s="85" cm="1">
        <f t="array" aca="1" ref="Q31" ca="1">INDIRECT(Q$2&amp;"!F16")</f>
        <v>0</v>
      </c>
      <c r="R31" s="85" cm="1">
        <f t="array" aca="1" ref="R31" ca="1">INDIRECT(R$2&amp;"!F16")</f>
        <v>0</v>
      </c>
      <c r="S31" s="85" cm="1">
        <f t="array" aca="1" ref="S31" ca="1">INDIRECT(S$2&amp;"!F16")</f>
        <v>0</v>
      </c>
      <c r="T31" s="85" cm="1">
        <f t="array" aca="1" ref="T31" ca="1">INDIRECT(T$2&amp;"!F16")</f>
        <v>0</v>
      </c>
      <c r="U31" s="85" cm="1">
        <f t="array" aca="1" ref="U31" ca="1">INDIRECT(U$2&amp;"!F16")</f>
        <v>0</v>
      </c>
      <c r="V31" s="85" cm="1">
        <f t="array" aca="1" ref="V31" ca="1">INDIRECT(V$2&amp;"!F16")</f>
        <v>0</v>
      </c>
      <c r="W31" s="85" cm="1">
        <f t="array" aca="1" ref="W31" ca="1">INDIRECT(W$2&amp;"!F16")</f>
        <v>0</v>
      </c>
      <c r="X31" s="85" cm="1">
        <f t="array" aca="1" ref="X31" ca="1">INDIRECT(X$2&amp;"!F16")</f>
        <v>0</v>
      </c>
      <c r="Y31" s="85" cm="1">
        <f t="array" aca="1" ref="Y31" ca="1">INDIRECT(Y$2&amp;"!F16")</f>
        <v>0</v>
      </c>
      <c r="Z31" s="85" cm="1">
        <f t="array" aca="1" ref="Z31" ca="1">INDIRECT(Z$2&amp;"!F16")</f>
        <v>0</v>
      </c>
      <c r="AA31" s="85" cm="1">
        <f t="array" aca="1" ref="AA31" ca="1">INDIRECT(AA$2&amp;"!F16")</f>
        <v>0</v>
      </c>
      <c r="AB31" s="85" cm="1">
        <f t="array" aca="1" ref="AB31" ca="1">INDIRECT(AB$2&amp;"!F16")</f>
        <v>0</v>
      </c>
      <c r="AC31" s="85" cm="1">
        <f t="array" aca="1" ref="AC31" ca="1">INDIRECT(AC$2&amp;"!F16")</f>
        <v>0</v>
      </c>
      <c r="AD31" s="85" cm="1">
        <f t="array" aca="1" ref="AD31" ca="1">INDIRECT(AD$2&amp;"!F16")</f>
        <v>0</v>
      </c>
      <c r="AE31" s="85" cm="1">
        <f t="array" aca="1" ref="AE31" ca="1">INDIRECT(AE$2&amp;"!F16")</f>
        <v>0</v>
      </c>
      <c r="AF31" s="85" cm="1">
        <f t="array" aca="1" ref="AF31" ca="1">INDIRECT(AF$2&amp;"!F16")</f>
        <v>0</v>
      </c>
      <c r="AG31" s="85" cm="1">
        <f t="array" aca="1" ref="AG31" ca="1">INDIRECT(AG$2&amp;"!F16")</f>
        <v>0</v>
      </c>
      <c r="AH31" s="85" cm="1">
        <f t="array" aca="1" ref="AH31" ca="1">INDIRECT(AH$2&amp;"!F16")</f>
        <v>0</v>
      </c>
      <c r="AJ31" s="75" t="str">
        <f t="shared" si="0"/>
        <v>MPI_4</v>
      </c>
      <c r="AK31" s="75" t="str">
        <f t="shared" si="1"/>
        <v>Q2.3</v>
      </c>
      <c r="AL31" t="s">
        <v>799</v>
      </c>
      <c r="AM31">
        <f t="shared" ca="1" si="2"/>
        <v>0</v>
      </c>
      <c r="AN31">
        <f t="shared" ca="1" si="3"/>
        <v>0</v>
      </c>
      <c r="AP31">
        <f t="shared" ca="1" si="8"/>
        <v>0</v>
      </c>
      <c r="AQ31">
        <f t="shared" ca="1" si="10"/>
        <v>0</v>
      </c>
      <c r="AT31">
        <f t="shared" ca="1" si="9"/>
        <v>0</v>
      </c>
      <c r="AU31">
        <f t="shared" ca="1" si="4"/>
        <v>0</v>
      </c>
      <c r="AV31">
        <f t="shared" ca="1" si="5"/>
        <v>0</v>
      </c>
      <c r="AW31">
        <f t="shared" ca="1" si="6"/>
        <v>0</v>
      </c>
      <c r="AX31">
        <f t="shared" ca="1" si="7"/>
        <v>0</v>
      </c>
    </row>
    <row r="32" spans="2:50" ht="16.5" thickBot="1">
      <c r="B32" s="770"/>
      <c r="C32" s="54" t="s">
        <v>40</v>
      </c>
      <c r="D32" s="50" t="s">
        <v>27</v>
      </c>
      <c r="E32" s="85" cm="1">
        <f t="array" aca="1" ref="E32" ca="1">INDIRECT(E$2&amp;"!G16")</f>
        <v>0</v>
      </c>
      <c r="F32" s="85" cm="1">
        <f t="array" aca="1" ref="F32" ca="1">INDIRECT(F$2&amp;"!G16")</f>
        <v>0</v>
      </c>
      <c r="G32" s="85" cm="1">
        <f t="array" aca="1" ref="G32" ca="1">INDIRECT(G$2&amp;"!G16")</f>
        <v>0</v>
      </c>
      <c r="H32" s="85" cm="1">
        <f t="array" aca="1" ref="H32" ca="1">INDIRECT(H$2&amp;"!G16")</f>
        <v>0</v>
      </c>
      <c r="I32" s="85" cm="1">
        <f t="array" aca="1" ref="I32" ca="1">INDIRECT(I$2&amp;"!G16")</f>
        <v>0</v>
      </c>
      <c r="J32" s="85" cm="1">
        <f t="array" aca="1" ref="J32" ca="1">INDIRECT(J$2&amp;"!G16")</f>
        <v>0</v>
      </c>
      <c r="K32" s="85" cm="1">
        <f t="array" aca="1" ref="K32" ca="1">INDIRECT(K$2&amp;"!G16")</f>
        <v>0</v>
      </c>
      <c r="L32" s="85" cm="1">
        <f t="array" aca="1" ref="L32" ca="1">INDIRECT(L$2&amp;"!G16")</f>
        <v>0</v>
      </c>
      <c r="M32" s="85" cm="1">
        <f t="array" aca="1" ref="M32" ca="1">INDIRECT(M$2&amp;"!G16")</f>
        <v>0</v>
      </c>
      <c r="N32" s="85" cm="1">
        <f t="array" aca="1" ref="N32" ca="1">INDIRECT(N$2&amp;"!G16")</f>
        <v>0</v>
      </c>
      <c r="O32" s="85" cm="1">
        <f t="array" aca="1" ref="O32" ca="1">INDIRECT(O$2&amp;"!G16")</f>
        <v>0</v>
      </c>
      <c r="P32" s="85" cm="1">
        <f t="array" aca="1" ref="P32" ca="1">INDIRECT(P$2&amp;"!G16")</f>
        <v>0</v>
      </c>
      <c r="Q32" s="85" cm="1">
        <f t="array" aca="1" ref="Q32" ca="1">INDIRECT(Q$2&amp;"!G16")</f>
        <v>0</v>
      </c>
      <c r="R32" s="85" cm="1">
        <f t="array" aca="1" ref="R32" ca="1">INDIRECT(R$2&amp;"!G16")</f>
        <v>0</v>
      </c>
      <c r="S32" s="85" cm="1">
        <f t="array" aca="1" ref="S32" ca="1">INDIRECT(S$2&amp;"!G16")</f>
        <v>0</v>
      </c>
      <c r="T32" s="85" cm="1">
        <f t="array" aca="1" ref="T32" ca="1">INDIRECT(T$2&amp;"!G16")</f>
        <v>0</v>
      </c>
      <c r="U32" s="85" cm="1">
        <f t="array" aca="1" ref="U32" ca="1">INDIRECT(U$2&amp;"!G16")</f>
        <v>0</v>
      </c>
      <c r="V32" s="85" cm="1">
        <f t="array" aca="1" ref="V32" ca="1">INDIRECT(V$2&amp;"!G16")</f>
        <v>0</v>
      </c>
      <c r="W32" s="85" cm="1">
        <f t="array" aca="1" ref="W32" ca="1">INDIRECT(W$2&amp;"!G16")</f>
        <v>0</v>
      </c>
      <c r="X32" s="85" cm="1">
        <f t="array" aca="1" ref="X32" ca="1">INDIRECT(X$2&amp;"!G16")</f>
        <v>0</v>
      </c>
      <c r="Y32" s="85" cm="1">
        <f t="array" aca="1" ref="Y32" ca="1">INDIRECT(Y$2&amp;"!G16")</f>
        <v>0</v>
      </c>
      <c r="Z32" s="85" cm="1">
        <f t="array" aca="1" ref="Z32" ca="1">INDIRECT(Z$2&amp;"!G16")</f>
        <v>0</v>
      </c>
      <c r="AA32" s="85" cm="1">
        <f t="array" aca="1" ref="AA32" ca="1">INDIRECT(AA$2&amp;"!G16")</f>
        <v>0</v>
      </c>
      <c r="AB32" s="85" cm="1">
        <f t="array" aca="1" ref="AB32" ca="1">INDIRECT(AB$2&amp;"!G16")</f>
        <v>0</v>
      </c>
      <c r="AC32" s="85" cm="1">
        <f t="array" aca="1" ref="AC32" ca="1">INDIRECT(AC$2&amp;"!G16")</f>
        <v>0</v>
      </c>
      <c r="AD32" s="85" cm="1">
        <f t="array" aca="1" ref="AD32" ca="1">INDIRECT(AD$2&amp;"!G16")</f>
        <v>0</v>
      </c>
      <c r="AE32" s="85" cm="1">
        <f t="array" aca="1" ref="AE32" ca="1">INDIRECT(AE$2&amp;"!G16")</f>
        <v>0</v>
      </c>
      <c r="AF32" s="85" cm="1">
        <f t="array" aca="1" ref="AF32" ca="1">INDIRECT(AF$2&amp;"!G16")</f>
        <v>0</v>
      </c>
      <c r="AG32" s="85" cm="1">
        <f t="array" aca="1" ref="AG32" ca="1">INDIRECT(AG$2&amp;"!G16")</f>
        <v>0</v>
      </c>
      <c r="AH32" s="85" cm="1">
        <f t="array" aca="1" ref="AH32" ca="1">INDIRECT(AH$2&amp;"!G16")</f>
        <v>0</v>
      </c>
      <c r="AJ32" s="75" t="str">
        <f t="shared" si="0"/>
        <v>MPI_4</v>
      </c>
      <c r="AK32" s="75" t="str">
        <f t="shared" si="1"/>
        <v>Q2.4</v>
      </c>
      <c r="AL32" t="s">
        <v>477</v>
      </c>
      <c r="AM32">
        <f t="shared" ca="1" si="2"/>
        <v>0</v>
      </c>
      <c r="AN32">
        <f t="shared" ca="1" si="3"/>
        <v>0</v>
      </c>
      <c r="AP32">
        <f t="shared" ca="1" si="8"/>
        <v>0</v>
      </c>
      <c r="AQ32">
        <f t="shared" ca="1" si="10"/>
        <v>0</v>
      </c>
      <c r="AT32">
        <f t="shared" ca="1" si="9"/>
        <v>0</v>
      </c>
      <c r="AU32">
        <f t="shared" ca="1" si="4"/>
        <v>0</v>
      </c>
      <c r="AV32">
        <f t="shared" ca="1" si="5"/>
        <v>0</v>
      </c>
      <c r="AW32">
        <f t="shared" ca="1" si="6"/>
        <v>0</v>
      </c>
      <c r="AX32">
        <f t="shared" ca="1" si="7"/>
        <v>0</v>
      </c>
    </row>
    <row r="33" spans="2:50" ht="16.5" thickBot="1">
      <c r="B33" s="770"/>
      <c r="C33" s="54" t="s">
        <v>40</v>
      </c>
      <c r="D33" s="50" t="s">
        <v>28</v>
      </c>
      <c r="E33" s="85" cm="1">
        <f t="array" aca="1" ref="E33" ca="1">INDIRECT(E$2&amp;"!H16")</f>
        <v>0</v>
      </c>
      <c r="F33" s="85" cm="1">
        <f t="array" aca="1" ref="F33" ca="1">INDIRECT(F$2&amp;"!H16")</f>
        <v>0</v>
      </c>
      <c r="G33" s="85" cm="1">
        <f t="array" aca="1" ref="G33" ca="1">INDIRECT(G$2&amp;"!H16")</f>
        <v>0</v>
      </c>
      <c r="H33" s="85" cm="1">
        <f t="array" aca="1" ref="H33" ca="1">INDIRECT(H$2&amp;"!H16")</f>
        <v>0</v>
      </c>
      <c r="I33" s="85" cm="1">
        <f t="array" aca="1" ref="I33" ca="1">INDIRECT(I$2&amp;"!H16")</f>
        <v>0</v>
      </c>
      <c r="J33" s="85" cm="1">
        <f t="array" aca="1" ref="J33" ca="1">INDIRECT(J$2&amp;"!H16")</f>
        <v>0</v>
      </c>
      <c r="K33" s="85" cm="1">
        <f t="array" aca="1" ref="K33" ca="1">INDIRECT(K$2&amp;"!H16")</f>
        <v>0</v>
      </c>
      <c r="L33" s="85" cm="1">
        <f t="array" aca="1" ref="L33" ca="1">INDIRECT(L$2&amp;"!H16")</f>
        <v>0</v>
      </c>
      <c r="M33" s="85" cm="1">
        <f t="array" aca="1" ref="M33" ca="1">INDIRECT(M$2&amp;"!H16")</f>
        <v>0</v>
      </c>
      <c r="N33" s="85" cm="1">
        <f t="array" aca="1" ref="N33" ca="1">INDIRECT(N$2&amp;"!H16")</f>
        <v>0</v>
      </c>
      <c r="O33" s="85" cm="1">
        <f t="array" aca="1" ref="O33" ca="1">INDIRECT(O$2&amp;"!H16")</f>
        <v>0</v>
      </c>
      <c r="P33" s="85" cm="1">
        <f t="array" aca="1" ref="P33" ca="1">INDIRECT(P$2&amp;"!H16")</f>
        <v>0</v>
      </c>
      <c r="Q33" s="85" cm="1">
        <f t="array" aca="1" ref="Q33" ca="1">INDIRECT(Q$2&amp;"!H16")</f>
        <v>0</v>
      </c>
      <c r="R33" s="85" cm="1">
        <f t="array" aca="1" ref="R33" ca="1">INDIRECT(R$2&amp;"!H16")</f>
        <v>0</v>
      </c>
      <c r="S33" s="85" cm="1">
        <f t="array" aca="1" ref="S33" ca="1">INDIRECT(S$2&amp;"!H16")</f>
        <v>0</v>
      </c>
      <c r="T33" s="85" cm="1">
        <f t="array" aca="1" ref="T33" ca="1">INDIRECT(T$2&amp;"!H16")</f>
        <v>0</v>
      </c>
      <c r="U33" s="85" cm="1">
        <f t="array" aca="1" ref="U33" ca="1">INDIRECT(U$2&amp;"!H16")</f>
        <v>0</v>
      </c>
      <c r="V33" s="85" cm="1">
        <f t="array" aca="1" ref="V33" ca="1">INDIRECT(V$2&amp;"!H16")</f>
        <v>0</v>
      </c>
      <c r="W33" s="85" cm="1">
        <f t="array" aca="1" ref="W33" ca="1">INDIRECT(W$2&amp;"!H16")</f>
        <v>0</v>
      </c>
      <c r="X33" s="85" cm="1">
        <f t="array" aca="1" ref="X33" ca="1">INDIRECT(X$2&amp;"!H16")</f>
        <v>0</v>
      </c>
      <c r="Y33" s="85" cm="1">
        <f t="array" aca="1" ref="Y33" ca="1">INDIRECT(Y$2&amp;"!H16")</f>
        <v>0</v>
      </c>
      <c r="Z33" s="85" cm="1">
        <f t="array" aca="1" ref="Z33" ca="1">INDIRECT(Z$2&amp;"!H16")</f>
        <v>0</v>
      </c>
      <c r="AA33" s="85" cm="1">
        <f t="array" aca="1" ref="AA33" ca="1">INDIRECT(AA$2&amp;"!H16")</f>
        <v>0</v>
      </c>
      <c r="AB33" s="85" cm="1">
        <f t="array" aca="1" ref="AB33" ca="1">INDIRECT(AB$2&amp;"!H16")</f>
        <v>0</v>
      </c>
      <c r="AC33" s="85" cm="1">
        <f t="array" aca="1" ref="AC33" ca="1">INDIRECT(AC$2&amp;"!H16")</f>
        <v>0</v>
      </c>
      <c r="AD33" s="85" cm="1">
        <f t="array" aca="1" ref="AD33" ca="1">INDIRECT(AD$2&amp;"!H16")</f>
        <v>0</v>
      </c>
      <c r="AE33" s="85" cm="1">
        <f t="array" aca="1" ref="AE33" ca="1">INDIRECT(AE$2&amp;"!H16")</f>
        <v>0</v>
      </c>
      <c r="AF33" s="85" cm="1">
        <f t="array" aca="1" ref="AF33" ca="1">INDIRECT(AF$2&amp;"!H16")</f>
        <v>0</v>
      </c>
      <c r="AG33" s="85" cm="1">
        <f t="array" aca="1" ref="AG33" ca="1">INDIRECT(AG$2&amp;"!H16")</f>
        <v>0</v>
      </c>
      <c r="AH33" s="85" cm="1">
        <f t="array" aca="1" ref="AH33" ca="1">INDIRECT(AH$2&amp;"!H16")</f>
        <v>0</v>
      </c>
      <c r="AJ33" s="75" t="str">
        <f t="shared" si="0"/>
        <v>MPI_4</v>
      </c>
      <c r="AK33" s="75" t="str">
        <f t="shared" si="1"/>
        <v>Q3.1</v>
      </c>
      <c r="AL33" t="s">
        <v>438</v>
      </c>
      <c r="AM33">
        <f t="shared" ca="1" si="2"/>
        <v>0</v>
      </c>
      <c r="AN33">
        <f t="shared" ca="1" si="3"/>
        <v>0</v>
      </c>
      <c r="AP33">
        <f t="shared" ca="1" si="8"/>
        <v>0</v>
      </c>
      <c r="AQ33">
        <f t="shared" ca="1" si="10"/>
        <v>0</v>
      </c>
      <c r="AT33">
        <f t="shared" ca="1" si="9"/>
        <v>0</v>
      </c>
      <c r="AU33">
        <f t="shared" ca="1" si="4"/>
        <v>0</v>
      </c>
      <c r="AV33">
        <f t="shared" ca="1" si="5"/>
        <v>0</v>
      </c>
      <c r="AW33">
        <f t="shared" ca="1" si="6"/>
        <v>0</v>
      </c>
      <c r="AX33">
        <f t="shared" ca="1" si="7"/>
        <v>0</v>
      </c>
    </row>
    <row r="34" spans="2:50" ht="16.5" thickBot="1">
      <c r="B34" s="770"/>
      <c r="C34" s="54" t="s">
        <v>40</v>
      </c>
      <c r="D34" s="53" t="s">
        <v>29</v>
      </c>
      <c r="E34" s="85" cm="1">
        <f t="array" aca="1" ref="E34" ca="1">INDIRECT(E$2&amp;"!I16")</f>
        <v>0</v>
      </c>
      <c r="F34" s="85" cm="1">
        <f t="array" aca="1" ref="F34" ca="1">INDIRECT(F$2&amp;"!I16")</f>
        <v>0</v>
      </c>
      <c r="G34" s="85" cm="1">
        <f t="array" aca="1" ref="G34" ca="1">INDIRECT(G$2&amp;"!I16")</f>
        <v>0</v>
      </c>
      <c r="H34" s="85" cm="1">
        <f t="array" aca="1" ref="H34" ca="1">INDIRECT(H$2&amp;"!I16")</f>
        <v>0</v>
      </c>
      <c r="I34" s="85" cm="1">
        <f t="array" aca="1" ref="I34" ca="1">INDIRECT(I$2&amp;"!I16")</f>
        <v>0</v>
      </c>
      <c r="J34" s="85" cm="1">
        <f t="array" aca="1" ref="J34" ca="1">INDIRECT(J$2&amp;"!I16")</f>
        <v>0</v>
      </c>
      <c r="K34" s="85" cm="1">
        <f t="array" aca="1" ref="K34" ca="1">INDIRECT(K$2&amp;"!I16")</f>
        <v>0</v>
      </c>
      <c r="L34" s="85" cm="1">
        <f t="array" aca="1" ref="L34" ca="1">INDIRECT(L$2&amp;"!I16")</f>
        <v>0</v>
      </c>
      <c r="M34" s="85" cm="1">
        <f t="array" aca="1" ref="M34" ca="1">INDIRECT(M$2&amp;"!I16")</f>
        <v>0</v>
      </c>
      <c r="N34" s="85" cm="1">
        <f t="array" aca="1" ref="N34" ca="1">INDIRECT(N$2&amp;"!I16")</f>
        <v>0</v>
      </c>
      <c r="O34" s="85" cm="1">
        <f t="array" aca="1" ref="O34" ca="1">INDIRECT(O$2&amp;"!I16")</f>
        <v>0</v>
      </c>
      <c r="P34" s="85" cm="1">
        <f t="array" aca="1" ref="P34" ca="1">INDIRECT(P$2&amp;"!I16")</f>
        <v>0</v>
      </c>
      <c r="Q34" s="85" cm="1">
        <f t="array" aca="1" ref="Q34" ca="1">INDIRECT(Q$2&amp;"!I16")</f>
        <v>0</v>
      </c>
      <c r="R34" s="85" cm="1">
        <f t="array" aca="1" ref="R34" ca="1">INDIRECT(R$2&amp;"!I16")</f>
        <v>0</v>
      </c>
      <c r="S34" s="85" cm="1">
        <f t="array" aca="1" ref="S34" ca="1">INDIRECT(S$2&amp;"!I16")</f>
        <v>0</v>
      </c>
      <c r="T34" s="85" cm="1">
        <f t="array" aca="1" ref="T34" ca="1">INDIRECT(T$2&amp;"!I16")</f>
        <v>0</v>
      </c>
      <c r="U34" s="85" cm="1">
        <f t="array" aca="1" ref="U34" ca="1">INDIRECT(U$2&amp;"!I16")</f>
        <v>0</v>
      </c>
      <c r="V34" s="85" cm="1">
        <f t="array" aca="1" ref="V34" ca="1">INDIRECT(V$2&amp;"!I16")</f>
        <v>0</v>
      </c>
      <c r="W34" s="85" cm="1">
        <f t="array" aca="1" ref="W34" ca="1">INDIRECT(W$2&amp;"!I16")</f>
        <v>0</v>
      </c>
      <c r="X34" s="85" cm="1">
        <f t="array" aca="1" ref="X34" ca="1">INDIRECT(X$2&amp;"!I16")</f>
        <v>0</v>
      </c>
      <c r="Y34" s="85" cm="1">
        <f t="array" aca="1" ref="Y34" ca="1">INDIRECT(Y$2&amp;"!I16")</f>
        <v>0</v>
      </c>
      <c r="Z34" s="85" cm="1">
        <f t="array" aca="1" ref="Z34" ca="1">INDIRECT(Z$2&amp;"!I16")</f>
        <v>0</v>
      </c>
      <c r="AA34" s="85" cm="1">
        <f t="array" aca="1" ref="AA34" ca="1">INDIRECT(AA$2&amp;"!I16")</f>
        <v>0</v>
      </c>
      <c r="AB34" s="85" cm="1">
        <f t="array" aca="1" ref="AB34" ca="1">INDIRECT(AB$2&amp;"!I16")</f>
        <v>0</v>
      </c>
      <c r="AC34" s="85" cm="1">
        <f t="array" aca="1" ref="AC34" ca="1">INDIRECT(AC$2&amp;"!I16")</f>
        <v>0</v>
      </c>
      <c r="AD34" s="85" cm="1">
        <f t="array" aca="1" ref="AD34" ca="1">INDIRECT(AD$2&amp;"!I16")</f>
        <v>0</v>
      </c>
      <c r="AE34" s="85" cm="1">
        <f t="array" aca="1" ref="AE34" ca="1">INDIRECT(AE$2&amp;"!I16")</f>
        <v>0</v>
      </c>
      <c r="AF34" s="85" cm="1">
        <f t="array" aca="1" ref="AF34" ca="1">INDIRECT(AF$2&amp;"!I16")</f>
        <v>0</v>
      </c>
      <c r="AG34" s="85" cm="1">
        <f t="array" aca="1" ref="AG34" ca="1">INDIRECT(AG$2&amp;"!I16")</f>
        <v>0</v>
      </c>
      <c r="AH34" s="85" cm="1">
        <f t="array" aca="1" ref="AH34" ca="1">INDIRECT(AH$2&amp;"!I16")</f>
        <v>0</v>
      </c>
      <c r="AJ34" s="75" t="str">
        <f t="shared" si="0"/>
        <v>MPI_4</v>
      </c>
      <c r="AK34" s="75" t="str">
        <f t="shared" si="1"/>
        <v>Q3.2</v>
      </c>
      <c r="AL34" t="s">
        <v>800</v>
      </c>
      <c r="AM34">
        <f t="shared" ca="1" si="2"/>
        <v>0</v>
      </c>
      <c r="AN34">
        <f t="shared" ca="1" si="3"/>
        <v>0</v>
      </c>
      <c r="AP34">
        <f t="shared" ca="1" si="8"/>
        <v>0</v>
      </c>
      <c r="AQ34">
        <f t="shared" ca="1" si="10"/>
        <v>0</v>
      </c>
      <c r="AT34">
        <f t="shared" ca="1" si="9"/>
        <v>0</v>
      </c>
      <c r="AU34">
        <f t="shared" ca="1" si="4"/>
        <v>0</v>
      </c>
      <c r="AV34">
        <f t="shared" ca="1" si="5"/>
        <v>0</v>
      </c>
      <c r="AW34">
        <f t="shared" ca="1" si="6"/>
        <v>0</v>
      </c>
      <c r="AX34">
        <f t="shared" ca="1" si="7"/>
        <v>0</v>
      </c>
    </row>
    <row r="35" spans="2:50" ht="16.5" thickBot="1">
      <c r="B35" s="770"/>
      <c r="C35" s="54" t="s">
        <v>42</v>
      </c>
      <c r="D35" s="48" t="s">
        <v>23</v>
      </c>
      <c r="E35" s="142" t="str" cm="1">
        <f t="array" aca="1" ref="E35" ca="1">INDIRECT(E$2&amp;"!C17")</f>
        <v>Non concerné</v>
      </c>
      <c r="F35" s="142" t="str" cm="1">
        <f t="array" aca="1" ref="F35" ca="1">INDIRECT(F$2&amp;"!C17")</f>
        <v>Non concerné</v>
      </c>
      <c r="G35" s="142" t="str" cm="1">
        <f t="array" aca="1" ref="G35" ca="1">INDIRECT(G$2&amp;"!C17")</f>
        <v>Non concerné</v>
      </c>
      <c r="H35" s="142" t="str" cm="1">
        <f t="array" aca="1" ref="H35" ca="1">INDIRECT(H$2&amp;"!C17")</f>
        <v>Non concerné</v>
      </c>
      <c r="I35" s="142" t="str" cm="1">
        <f t="array" aca="1" ref="I35" ca="1">INDIRECT(I$2&amp;"!C17")</f>
        <v>Non concerné</v>
      </c>
      <c r="J35" s="142" t="str" cm="1">
        <f t="array" aca="1" ref="J35" ca="1">INDIRECT(J$2&amp;"!C17")</f>
        <v>Non concerné</v>
      </c>
      <c r="K35" s="142" t="str" cm="1">
        <f t="array" aca="1" ref="K35" ca="1">INDIRECT(K$2&amp;"!C17")</f>
        <v>Non concerné</v>
      </c>
      <c r="L35" s="142" t="str" cm="1">
        <f t="array" aca="1" ref="L35" ca="1">INDIRECT(L$2&amp;"!C17")</f>
        <v>Non concerné</v>
      </c>
      <c r="M35" s="142" t="str" cm="1">
        <f t="array" aca="1" ref="M35" ca="1">INDIRECT(M$2&amp;"!C17")</f>
        <v>Non concerné</v>
      </c>
      <c r="N35" s="142" t="str" cm="1">
        <f t="array" aca="1" ref="N35" ca="1">INDIRECT(N$2&amp;"!C17")</f>
        <v>Non concerné</v>
      </c>
      <c r="O35" s="142" t="str" cm="1">
        <f t="array" aca="1" ref="O35" ca="1">INDIRECT(O$2&amp;"!C17")</f>
        <v>Non concerné</v>
      </c>
      <c r="P35" s="142" t="str" cm="1">
        <f t="array" aca="1" ref="P35" ca="1">INDIRECT(P$2&amp;"!C17")</f>
        <v>Non concerné</v>
      </c>
      <c r="Q35" s="142" t="str" cm="1">
        <f t="array" aca="1" ref="Q35" ca="1">INDIRECT(Q$2&amp;"!C17")</f>
        <v>Non concerné</v>
      </c>
      <c r="R35" s="142" t="str" cm="1">
        <f t="array" aca="1" ref="R35" ca="1">INDIRECT(R$2&amp;"!C17")</f>
        <v>Non concerné</v>
      </c>
      <c r="S35" s="142" t="str" cm="1">
        <f t="array" aca="1" ref="S35" ca="1">INDIRECT(S$2&amp;"!C17")</f>
        <v>Non concerné</v>
      </c>
      <c r="T35" s="142" t="str" cm="1">
        <f t="array" aca="1" ref="T35" ca="1">INDIRECT(T$2&amp;"!C17")</f>
        <v>Non concerné</v>
      </c>
      <c r="U35" s="142" t="str" cm="1">
        <f t="array" aca="1" ref="U35" ca="1">INDIRECT(U$2&amp;"!C17")</f>
        <v>Non concerné</v>
      </c>
      <c r="V35" s="142" t="str" cm="1">
        <f t="array" aca="1" ref="V35" ca="1">INDIRECT(V$2&amp;"!C17")</f>
        <v>Non concerné</v>
      </c>
      <c r="W35" s="142" t="str" cm="1">
        <f t="array" aca="1" ref="W35" ca="1">INDIRECT(W$2&amp;"!C17")</f>
        <v>Non concerné</v>
      </c>
      <c r="X35" s="142" t="str" cm="1">
        <f t="array" aca="1" ref="X35" ca="1">INDIRECT(X$2&amp;"!C17")</f>
        <v>Non concerné</v>
      </c>
      <c r="Y35" s="142" t="str" cm="1">
        <f t="array" aca="1" ref="Y35" ca="1">INDIRECT(Y$2&amp;"!C17")</f>
        <v>Non concerné</v>
      </c>
      <c r="Z35" s="142" t="str" cm="1">
        <f t="array" aca="1" ref="Z35" ca="1">INDIRECT(Z$2&amp;"!C17")</f>
        <v>Non concerné</v>
      </c>
      <c r="AA35" s="142" t="str" cm="1">
        <f t="array" aca="1" ref="AA35" ca="1">INDIRECT(AA$2&amp;"!C17")</f>
        <v>Non concerné</v>
      </c>
      <c r="AB35" s="142" t="str" cm="1">
        <f t="array" aca="1" ref="AB35" ca="1">INDIRECT(AB$2&amp;"!C17")</f>
        <v>Non concerné</v>
      </c>
      <c r="AC35" s="142" t="str" cm="1">
        <f t="array" aca="1" ref="AC35" ca="1">INDIRECT(AC$2&amp;"!C17")</f>
        <v>Non concerné</v>
      </c>
      <c r="AD35" s="142" t="str" cm="1">
        <f t="array" aca="1" ref="AD35" ca="1">INDIRECT(AD$2&amp;"!C17")</f>
        <v>Non concerné</v>
      </c>
      <c r="AE35" s="142" t="str" cm="1">
        <f t="array" aca="1" ref="AE35" ca="1">INDIRECT(AE$2&amp;"!C17")</f>
        <v>Non concerné</v>
      </c>
      <c r="AF35" s="142" t="str" cm="1">
        <f t="array" aca="1" ref="AF35" ca="1">INDIRECT(AF$2&amp;"!C17")</f>
        <v>Non concerné</v>
      </c>
      <c r="AG35" s="142" t="str" cm="1">
        <f t="array" aca="1" ref="AG35" ca="1">INDIRECT(AG$2&amp;"!C17")</f>
        <v>Non concerné</v>
      </c>
      <c r="AH35" s="142" t="str" cm="1">
        <f t="array" aca="1" ref="AH35" ca="1">INDIRECT(AH$2&amp;"!C17")</f>
        <v>Non concerné</v>
      </c>
      <c r="AJ35" s="75" t="str">
        <f t="shared" si="0"/>
        <v>MPI_5</v>
      </c>
      <c r="AK35" s="75" t="str">
        <f t="shared" si="1"/>
        <v>Q1</v>
      </c>
      <c r="AL35" t="s">
        <v>355</v>
      </c>
      <c r="AM35">
        <f t="shared" ca="1" si="2"/>
        <v>0</v>
      </c>
      <c r="AN35">
        <f t="shared" ca="1" si="3"/>
        <v>0</v>
      </c>
      <c r="AP35">
        <f t="shared" ca="1" si="8"/>
        <v>0</v>
      </c>
      <c r="AQ35">
        <f t="shared" ca="1" si="10"/>
        <v>0</v>
      </c>
      <c r="AT35">
        <f t="shared" ca="1" si="9"/>
        <v>0</v>
      </c>
      <c r="AU35">
        <f t="shared" ca="1" si="4"/>
        <v>0</v>
      </c>
      <c r="AV35">
        <f t="shared" ca="1" si="5"/>
        <v>0</v>
      </c>
      <c r="AW35">
        <f t="shared" ca="1" si="6"/>
        <v>0</v>
      </c>
      <c r="AX35">
        <f t="shared" ca="1" si="7"/>
        <v>0</v>
      </c>
    </row>
    <row r="36" spans="2:50" ht="16.5" thickBot="1">
      <c r="B36" s="770"/>
      <c r="C36" s="54" t="s">
        <v>42</v>
      </c>
      <c r="D36" s="50" t="s">
        <v>24</v>
      </c>
      <c r="E36" s="142" cm="1">
        <f t="array" aca="1" ref="E36" ca="1">INDIRECT(E$2&amp;"!D17")</f>
        <v>0</v>
      </c>
      <c r="F36" s="142" cm="1">
        <f t="array" aca="1" ref="F36" ca="1">INDIRECT(F$2&amp;"!D17")</f>
        <v>0</v>
      </c>
      <c r="G36" s="142" cm="1">
        <f t="array" aca="1" ref="G36" ca="1">INDIRECT(G$2&amp;"!D17")</f>
        <v>0</v>
      </c>
      <c r="H36" s="142" cm="1">
        <f t="array" aca="1" ref="H36" ca="1">INDIRECT(H$2&amp;"!D17")</f>
        <v>0</v>
      </c>
      <c r="I36" s="142" cm="1">
        <f t="array" aca="1" ref="I36" ca="1">INDIRECT(I$2&amp;"!D17")</f>
        <v>0</v>
      </c>
      <c r="J36" s="142" cm="1">
        <f t="array" aca="1" ref="J36" ca="1">INDIRECT(J$2&amp;"!D17")</f>
        <v>0</v>
      </c>
      <c r="K36" s="142" cm="1">
        <f t="array" aca="1" ref="K36" ca="1">INDIRECT(K$2&amp;"!D17")</f>
        <v>0</v>
      </c>
      <c r="L36" s="142" cm="1">
        <f t="array" aca="1" ref="L36" ca="1">INDIRECT(L$2&amp;"!D17")</f>
        <v>0</v>
      </c>
      <c r="M36" s="142" cm="1">
        <f t="array" aca="1" ref="M36" ca="1">INDIRECT(M$2&amp;"!D17")</f>
        <v>0</v>
      </c>
      <c r="N36" s="142" cm="1">
        <f t="array" aca="1" ref="N36" ca="1">INDIRECT(N$2&amp;"!D17")</f>
        <v>0</v>
      </c>
      <c r="O36" s="142" cm="1">
        <f t="array" aca="1" ref="O36" ca="1">INDIRECT(O$2&amp;"!D17")</f>
        <v>0</v>
      </c>
      <c r="P36" s="142" cm="1">
        <f t="array" aca="1" ref="P36" ca="1">INDIRECT(P$2&amp;"!D17")</f>
        <v>0</v>
      </c>
      <c r="Q36" s="142" cm="1">
        <f t="array" aca="1" ref="Q36" ca="1">INDIRECT(Q$2&amp;"!D17")</f>
        <v>0</v>
      </c>
      <c r="R36" s="142" cm="1">
        <f t="array" aca="1" ref="R36" ca="1">INDIRECT(R$2&amp;"!D17")</f>
        <v>0</v>
      </c>
      <c r="S36" s="142" cm="1">
        <f t="array" aca="1" ref="S36" ca="1">INDIRECT(S$2&amp;"!D17")</f>
        <v>0</v>
      </c>
      <c r="T36" s="142" cm="1">
        <f t="array" aca="1" ref="T36" ca="1">INDIRECT(T$2&amp;"!D17")</f>
        <v>0</v>
      </c>
      <c r="U36" s="142" cm="1">
        <f t="array" aca="1" ref="U36" ca="1">INDIRECT(U$2&amp;"!D17")</f>
        <v>0</v>
      </c>
      <c r="V36" s="142" cm="1">
        <f t="array" aca="1" ref="V36" ca="1">INDIRECT(V$2&amp;"!D17")</f>
        <v>0</v>
      </c>
      <c r="W36" s="142" cm="1">
        <f t="array" aca="1" ref="W36" ca="1">INDIRECT(W$2&amp;"!D17")</f>
        <v>0</v>
      </c>
      <c r="X36" s="142" cm="1">
        <f t="array" aca="1" ref="X36" ca="1">INDIRECT(X$2&amp;"!D17")</f>
        <v>0</v>
      </c>
      <c r="Y36" s="142" cm="1">
        <f t="array" aca="1" ref="Y36" ca="1">INDIRECT(Y$2&amp;"!D17")</f>
        <v>0</v>
      </c>
      <c r="Z36" s="142" cm="1">
        <f t="array" aca="1" ref="Z36" ca="1">INDIRECT(Z$2&amp;"!D17")</f>
        <v>0</v>
      </c>
      <c r="AA36" s="142" cm="1">
        <f t="array" aca="1" ref="AA36" ca="1">INDIRECT(AA$2&amp;"!D17")</f>
        <v>0</v>
      </c>
      <c r="AB36" s="142" cm="1">
        <f t="array" aca="1" ref="AB36" ca="1">INDIRECT(AB$2&amp;"!D17")</f>
        <v>0</v>
      </c>
      <c r="AC36" s="142" cm="1">
        <f t="array" aca="1" ref="AC36" ca="1">INDIRECT(AC$2&amp;"!D17")</f>
        <v>0</v>
      </c>
      <c r="AD36" s="142" cm="1">
        <f t="array" aca="1" ref="AD36" ca="1">INDIRECT(AD$2&amp;"!D17")</f>
        <v>0</v>
      </c>
      <c r="AE36" s="142" cm="1">
        <f t="array" aca="1" ref="AE36" ca="1">INDIRECT(AE$2&amp;"!D17")</f>
        <v>0</v>
      </c>
      <c r="AF36" s="142" cm="1">
        <f t="array" aca="1" ref="AF36" ca="1">INDIRECT(AF$2&amp;"!D17")</f>
        <v>0</v>
      </c>
      <c r="AG36" s="142" cm="1">
        <f t="array" aca="1" ref="AG36" ca="1">INDIRECT(AG$2&amp;"!D17")</f>
        <v>0</v>
      </c>
      <c r="AH36" s="142" cm="1">
        <f t="array" aca="1" ref="AH36" ca="1">INDIRECT(AH$2&amp;"!D17")</f>
        <v>0</v>
      </c>
      <c r="AJ36" s="75" t="str">
        <f t="shared" si="0"/>
        <v>MPI_5</v>
      </c>
      <c r="AK36" s="75" t="str">
        <f t="shared" si="1"/>
        <v>Q2.1</v>
      </c>
      <c r="AL36" t="s">
        <v>314</v>
      </c>
      <c r="AM36">
        <f t="shared" ca="1" si="2"/>
        <v>0</v>
      </c>
      <c r="AN36">
        <f t="shared" ca="1" si="3"/>
        <v>0</v>
      </c>
      <c r="AP36">
        <f t="shared" ca="1" si="8"/>
        <v>0</v>
      </c>
      <c r="AQ36">
        <f t="shared" ca="1" si="10"/>
        <v>0</v>
      </c>
      <c r="AT36">
        <f t="shared" ca="1" si="9"/>
        <v>0</v>
      </c>
      <c r="AU36">
        <f t="shared" ca="1" si="4"/>
        <v>0</v>
      </c>
      <c r="AV36">
        <f t="shared" ca="1" si="5"/>
        <v>0</v>
      </c>
      <c r="AW36">
        <f t="shared" ca="1" si="6"/>
        <v>0</v>
      </c>
      <c r="AX36">
        <f t="shared" ca="1" si="7"/>
        <v>0</v>
      </c>
    </row>
    <row r="37" spans="2:50" ht="16.5" thickBot="1">
      <c r="B37" s="770"/>
      <c r="C37" s="54" t="s">
        <v>42</v>
      </c>
      <c r="D37" s="50" t="s">
        <v>25</v>
      </c>
      <c r="E37" s="142" cm="1">
        <f t="array" aca="1" ref="E37" ca="1">INDIRECT(E$2&amp;"!E17")</f>
        <v>0</v>
      </c>
      <c r="F37" s="142" cm="1">
        <f t="array" aca="1" ref="F37" ca="1">INDIRECT(F$2&amp;"!E17")</f>
        <v>0</v>
      </c>
      <c r="G37" s="142" cm="1">
        <f t="array" aca="1" ref="G37" ca="1">INDIRECT(G$2&amp;"!E17")</f>
        <v>0</v>
      </c>
      <c r="H37" s="142" cm="1">
        <f t="array" aca="1" ref="H37" ca="1">INDIRECT(H$2&amp;"!E17")</f>
        <v>0</v>
      </c>
      <c r="I37" s="142" cm="1">
        <f t="array" aca="1" ref="I37" ca="1">INDIRECT(I$2&amp;"!E17")</f>
        <v>0</v>
      </c>
      <c r="J37" s="142" cm="1">
        <f t="array" aca="1" ref="J37" ca="1">INDIRECT(J$2&amp;"!E17")</f>
        <v>0</v>
      </c>
      <c r="K37" s="142" cm="1">
        <f t="array" aca="1" ref="K37" ca="1">INDIRECT(K$2&amp;"!E17")</f>
        <v>0</v>
      </c>
      <c r="L37" s="142" cm="1">
        <f t="array" aca="1" ref="L37" ca="1">INDIRECT(L$2&amp;"!E17")</f>
        <v>0</v>
      </c>
      <c r="M37" s="142" cm="1">
        <f t="array" aca="1" ref="M37" ca="1">INDIRECT(M$2&amp;"!E17")</f>
        <v>0</v>
      </c>
      <c r="N37" s="142" cm="1">
        <f t="array" aca="1" ref="N37" ca="1">INDIRECT(N$2&amp;"!E17")</f>
        <v>0</v>
      </c>
      <c r="O37" s="142" cm="1">
        <f t="array" aca="1" ref="O37" ca="1">INDIRECT(O$2&amp;"!E17")</f>
        <v>0</v>
      </c>
      <c r="P37" s="142" cm="1">
        <f t="array" aca="1" ref="P37" ca="1">INDIRECT(P$2&amp;"!E17")</f>
        <v>0</v>
      </c>
      <c r="Q37" s="142" cm="1">
        <f t="array" aca="1" ref="Q37" ca="1">INDIRECT(Q$2&amp;"!E17")</f>
        <v>0</v>
      </c>
      <c r="R37" s="142" cm="1">
        <f t="array" aca="1" ref="R37" ca="1">INDIRECT(R$2&amp;"!E17")</f>
        <v>0</v>
      </c>
      <c r="S37" s="142" cm="1">
        <f t="array" aca="1" ref="S37" ca="1">INDIRECT(S$2&amp;"!E17")</f>
        <v>0</v>
      </c>
      <c r="T37" s="142" cm="1">
        <f t="array" aca="1" ref="T37" ca="1">INDIRECT(T$2&amp;"!E17")</f>
        <v>0</v>
      </c>
      <c r="U37" s="142" cm="1">
        <f t="array" aca="1" ref="U37" ca="1">INDIRECT(U$2&amp;"!E17")</f>
        <v>0</v>
      </c>
      <c r="V37" s="142" cm="1">
        <f t="array" aca="1" ref="V37" ca="1">INDIRECT(V$2&amp;"!E17")</f>
        <v>0</v>
      </c>
      <c r="W37" s="142" cm="1">
        <f t="array" aca="1" ref="W37" ca="1">INDIRECT(W$2&amp;"!E17")</f>
        <v>0</v>
      </c>
      <c r="X37" s="142" cm="1">
        <f t="array" aca="1" ref="X37" ca="1">INDIRECT(X$2&amp;"!E17")</f>
        <v>0</v>
      </c>
      <c r="Y37" s="142" cm="1">
        <f t="array" aca="1" ref="Y37" ca="1">INDIRECT(Y$2&amp;"!E17")</f>
        <v>0</v>
      </c>
      <c r="Z37" s="142" cm="1">
        <f t="array" aca="1" ref="Z37" ca="1">INDIRECT(Z$2&amp;"!E17")</f>
        <v>0</v>
      </c>
      <c r="AA37" s="142" cm="1">
        <f t="array" aca="1" ref="AA37" ca="1">INDIRECT(AA$2&amp;"!E17")</f>
        <v>0</v>
      </c>
      <c r="AB37" s="142" cm="1">
        <f t="array" aca="1" ref="AB37" ca="1">INDIRECT(AB$2&amp;"!E17")</f>
        <v>0</v>
      </c>
      <c r="AC37" s="142" cm="1">
        <f t="array" aca="1" ref="AC37" ca="1">INDIRECT(AC$2&amp;"!E17")</f>
        <v>0</v>
      </c>
      <c r="AD37" s="142" cm="1">
        <f t="array" aca="1" ref="AD37" ca="1">INDIRECT(AD$2&amp;"!E17")</f>
        <v>0</v>
      </c>
      <c r="AE37" s="142" cm="1">
        <f t="array" aca="1" ref="AE37" ca="1">INDIRECT(AE$2&amp;"!E17")</f>
        <v>0</v>
      </c>
      <c r="AF37" s="142" cm="1">
        <f t="array" aca="1" ref="AF37" ca="1">INDIRECT(AF$2&amp;"!E17")</f>
        <v>0</v>
      </c>
      <c r="AG37" s="142" cm="1">
        <f t="array" aca="1" ref="AG37" ca="1">INDIRECT(AG$2&amp;"!E17")</f>
        <v>0</v>
      </c>
      <c r="AH37" s="142" cm="1">
        <f t="array" aca="1" ref="AH37" ca="1">INDIRECT(AH$2&amp;"!E17")</f>
        <v>0</v>
      </c>
      <c r="AJ37" s="75" t="str">
        <f t="shared" si="0"/>
        <v>MPI_5</v>
      </c>
      <c r="AK37" s="75" t="str">
        <f t="shared" si="1"/>
        <v>Q2.2</v>
      </c>
      <c r="AL37" t="s">
        <v>801</v>
      </c>
      <c r="AM37">
        <f t="shared" ca="1" si="2"/>
        <v>0</v>
      </c>
      <c r="AN37">
        <f t="shared" ca="1" si="3"/>
        <v>0</v>
      </c>
      <c r="AP37">
        <f t="shared" ca="1" si="8"/>
        <v>0</v>
      </c>
      <c r="AQ37">
        <f t="shared" ca="1" si="10"/>
        <v>0</v>
      </c>
      <c r="AT37">
        <f t="shared" ca="1" si="9"/>
        <v>0</v>
      </c>
      <c r="AU37">
        <f t="shared" ca="1" si="4"/>
        <v>0</v>
      </c>
      <c r="AV37">
        <f t="shared" ca="1" si="5"/>
        <v>0</v>
      </c>
      <c r="AW37">
        <f t="shared" ca="1" si="6"/>
        <v>0</v>
      </c>
      <c r="AX37">
        <f t="shared" ca="1" si="7"/>
        <v>0</v>
      </c>
    </row>
    <row r="38" spans="2:50" ht="16.5" thickBot="1">
      <c r="B38" s="770"/>
      <c r="C38" s="54" t="s">
        <v>42</v>
      </c>
      <c r="D38" s="50" t="s">
        <v>26</v>
      </c>
      <c r="E38" s="142" cm="1">
        <f t="array" aca="1" ref="E38" ca="1">INDIRECT(E$2&amp;"!F17")</f>
        <v>0</v>
      </c>
      <c r="F38" s="142" cm="1">
        <f t="array" aca="1" ref="F38" ca="1">INDIRECT(F$2&amp;"!F17")</f>
        <v>0</v>
      </c>
      <c r="G38" s="142" cm="1">
        <f t="array" aca="1" ref="G38" ca="1">INDIRECT(G$2&amp;"!F17")</f>
        <v>0</v>
      </c>
      <c r="H38" s="142" cm="1">
        <f t="array" aca="1" ref="H38" ca="1">INDIRECT(H$2&amp;"!F17")</f>
        <v>0</v>
      </c>
      <c r="I38" s="142" cm="1">
        <f t="array" aca="1" ref="I38" ca="1">INDIRECT(I$2&amp;"!F17")</f>
        <v>0</v>
      </c>
      <c r="J38" s="142" cm="1">
        <f t="array" aca="1" ref="J38" ca="1">INDIRECT(J$2&amp;"!F17")</f>
        <v>0</v>
      </c>
      <c r="K38" s="142" cm="1">
        <f t="array" aca="1" ref="K38" ca="1">INDIRECT(K$2&amp;"!F17")</f>
        <v>0</v>
      </c>
      <c r="L38" s="142" cm="1">
        <f t="array" aca="1" ref="L38" ca="1">INDIRECT(L$2&amp;"!F17")</f>
        <v>0</v>
      </c>
      <c r="M38" s="142" cm="1">
        <f t="array" aca="1" ref="M38" ca="1">INDIRECT(M$2&amp;"!F17")</f>
        <v>0</v>
      </c>
      <c r="N38" s="142" cm="1">
        <f t="array" aca="1" ref="N38" ca="1">INDIRECT(N$2&amp;"!F17")</f>
        <v>0</v>
      </c>
      <c r="O38" s="142" cm="1">
        <f t="array" aca="1" ref="O38" ca="1">INDIRECT(O$2&amp;"!F17")</f>
        <v>0</v>
      </c>
      <c r="P38" s="142" cm="1">
        <f t="array" aca="1" ref="P38" ca="1">INDIRECT(P$2&amp;"!F17")</f>
        <v>0</v>
      </c>
      <c r="Q38" s="142" cm="1">
        <f t="array" aca="1" ref="Q38" ca="1">INDIRECT(Q$2&amp;"!F17")</f>
        <v>0</v>
      </c>
      <c r="R38" s="142" cm="1">
        <f t="array" aca="1" ref="R38" ca="1">INDIRECT(R$2&amp;"!F17")</f>
        <v>0</v>
      </c>
      <c r="S38" s="142" cm="1">
        <f t="array" aca="1" ref="S38" ca="1">INDIRECT(S$2&amp;"!F17")</f>
        <v>0</v>
      </c>
      <c r="T38" s="142" cm="1">
        <f t="array" aca="1" ref="T38" ca="1">INDIRECT(T$2&amp;"!F17")</f>
        <v>0</v>
      </c>
      <c r="U38" s="142" cm="1">
        <f t="array" aca="1" ref="U38" ca="1">INDIRECT(U$2&amp;"!F17")</f>
        <v>0</v>
      </c>
      <c r="V38" s="142" cm="1">
        <f t="array" aca="1" ref="V38" ca="1">INDIRECT(V$2&amp;"!F17")</f>
        <v>0</v>
      </c>
      <c r="W38" s="142" cm="1">
        <f t="array" aca="1" ref="W38" ca="1">INDIRECT(W$2&amp;"!F17")</f>
        <v>0</v>
      </c>
      <c r="X38" s="142" cm="1">
        <f t="array" aca="1" ref="X38" ca="1">INDIRECT(X$2&amp;"!F17")</f>
        <v>0</v>
      </c>
      <c r="Y38" s="142" cm="1">
        <f t="array" aca="1" ref="Y38" ca="1">INDIRECT(Y$2&amp;"!F17")</f>
        <v>0</v>
      </c>
      <c r="Z38" s="142" cm="1">
        <f t="array" aca="1" ref="Z38" ca="1">INDIRECT(Z$2&amp;"!F17")</f>
        <v>0</v>
      </c>
      <c r="AA38" s="142" cm="1">
        <f t="array" aca="1" ref="AA38" ca="1">INDIRECT(AA$2&amp;"!F17")</f>
        <v>0</v>
      </c>
      <c r="AB38" s="142" cm="1">
        <f t="array" aca="1" ref="AB38" ca="1">INDIRECT(AB$2&amp;"!F17")</f>
        <v>0</v>
      </c>
      <c r="AC38" s="142" cm="1">
        <f t="array" aca="1" ref="AC38" ca="1">INDIRECT(AC$2&amp;"!F17")</f>
        <v>0</v>
      </c>
      <c r="AD38" s="142" cm="1">
        <f t="array" aca="1" ref="AD38" ca="1">INDIRECT(AD$2&amp;"!F17")</f>
        <v>0</v>
      </c>
      <c r="AE38" s="142" cm="1">
        <f t="array" aca="1" ref="AE38" ca="1">INDIRECT(AE$2&amp;"!F17")</f>
        <v>0</v>
      </c>
      <c r="AF38" s="142" cm="1">
        <f t="array" aca="1" ref="AF38" ca="1">INDIRECT(AF$2&amp;"!F17")</f>
        <v>0</v>
      </c>
      <c r="AG38" s="142" cm="1">
        <f t="array" aca="1" ref="AG38" ca="1">INDIRECT(AG$2&amp;"!F17")</f>
        <v>0</v>
      </c>
      <c r="AH38" s="142" cm="1">
        <f t="array" aca="1" ref="AH38" ca="1">INDIRECT(AH$2&amp;"!F17")</f>
        <v>0</v>
      </c>
      <c r="AJ38" s="75" t="str">
        <f t="shared" si="0"/>
        <v>MPI_5</v>
      </c>
      <c r="AK38" s="75" t="str">
        <f t="shared" si="1"/>
        <v>Q2.3</v>
      </c>
      <c r="AL38" t="s">
        <v>802</v>
      </c>
      <c r="AM38">
        <f t="shared" ca="1" si="2"/>
        <v>0</v>
      </c>
      <c r="AN38">
        <f t="shared" ca="1" si="3"/>
        <v>0</v>
      </c>
      <c r="AP38">
        <f t="shared" ca="1" si="8"/>
        <v>0</v>
      </c>
      <c r="AQ38">
        <f t="shared" ca="1" si="10"/>
        <v>0</v>
      </c>
      <c r="AT38">
        <f t="shared" ca="1" si="9"/>
        <v>0</v>
      </c>
      <c r="AU38">
        <f t="shared" ca="1" si="4"/>
        <v>0</v>
      </c>
      <c r="AV38">
        <f t="shared" ca="1" si="5"/>
        <v>0</v>
      </c>
      <c r="AW38">
        <f t="shared" ca="1" si="6"/>
        <v>0</v>
      </c>
      <c r="AX38">
        <f t="shared" ca="1" si="7"/>
        <v>0</v>
      </c>
    </row>
    <row r="39" spans="2:50" ht="16.5" thickBot="1">
      <c r="B39" s="770"/>
      <c r="C39" s="54" t="s">
        <v>42</v>
      </c>
      <c r="D39" s="50" t="s">
        <v>27</v>
      </c>
      <c r="E39" s="142" cm="1">
        <f t="array" aca="1" ref="E39" ca="1">INDIRECT(E$2&amp;"!G17")</f>
        <v>0</v>
      </c>
      <c r="F39" s="142" cm="1">
        <f t="array" aca="1" ref="F39" ca="1">INDIRECT(F$2&amp;"!G17")</f>
        <v>0</v>
      </c>
      <c r="G39" s="142" cm="1">
        <f t="array" aca="1" ref="G39" ca="1">INDIRECT(G$2&amp;"!G17")</f>
        <v>0</v>
      </c>
      <c r="H39" s="142" cm="1">
        <f t="array" aca="1" ref="H39" ca="1">INDIRECT(H$2&amp;"!G17")</f>
        <v>0</v>
      </c>
      <c r="I39" s="142" cm="1">
        <f t="array" aca="1" ref="I39" ca="1">INDIRECT(I$2&amp;"!G17")</f>
        <v>0</v>
      </c>
      <c r="J39" s="142" cm="1">
        <f t="array" aca="1" ref="J39" ca="1">INDIRECT(J$2&amp;"!G17")</f>
        <v>0</v>
      </c>
      <c r="K39" s="142" cm="1">
        <f t="array" aca="1" ref="K39" ca="1">INDIRECT(K$2&amp;"!G17")</f>
        <v>0</v>
      </c>
      <c r="L39" s="142" cm="1">
        <f t="array" aca="1" ref="L39" ca="1">INDIRECT(L$2&amp;"!G17")</f>
        <v>0</v>
      </c>
      <c r="M39" s="142" cm="1">
        <f t="array" aca="1" ref="M39" ca="1">INDIRECT(M$2&amp;"!G17")</f>
        <v>0</v>
      </c>
      <c r="N39" s="142" cm="1">
        <f t="array" aca="1" ref="N39" ca="1">INDIRECT(N$2&amp;"!G17")</f>
        <v>0</v>
      </c>
      <c r="O39" s="142" cm="1">
        <f t="array" aca="1" ref="O39" ca="1">INDIRECT(O$2&amp;"!G17")</f>
        <v>0</v>
      </c>
      <c r="P39" s="142" cm="1">
        <f t="array" aca="1" ref="P39" ca="1">INDIRECT(P$2&amp;"!G17")</f>
        <v>0</v>
      </c>
      <c r="Q39" s="142" cm="1">
        <f t="array" aca="1" ref="Q39" ca="1">INDIRECT(Q$2&amp;"!G17")</f>
        <v>0</v>
      </c>
      <c r="R39" s="142" cm="1">
        <f t="array" aca="1" ref="R39" ca="1">INDIRECT(R$2&amp;"!G17")</f>
        <v>0</v>
      </c>
      <c r="S39" s="142" cm="1">
        <f t="array" aca="1" ref="S39" ca="1">INDIRECT(S$2&amp;"!G17")</f>
        <v>0</v>
      </c>
      <c r="T39" s="142" cm="1">
        <f t="array" aca="1" ref="T39" ca="1">INDIRECT(T$2&amp;"!G17")</f>
        <v>0</v>
      </c>
      <c r="U39" s="142" cm="1">
        <f t="array" aca="1" ref="U39" ca="1">INDIRECT(U$2&amp;"!G17")</f>
        <v>0</v>
      </c>
      <c r="V39" s="142" cm="1">
        <f t="array" aca="1" ref="V39" ca="1">INDIRECT(V$2&amp;"!G17")</f>
        <v>0</v>
      </c>
      <c r="W39" s="142" cm="1">
        <f t="array" aca="1" ref="W39" ca="1">INDIRECT(W$2&amp;"!G17")</f>
        <v>0</v>
      </c>
      <c r="X39" s="142" cm="1">
        <f t="array" aca="1" ref="X39" ca="1">INDIRECT(X$2&amp;"!G17")</f>
        <v>0</v>
      </c>
      <c r="Y39" s="142" cm="1">
        <f t="array" aca="1" ref="Y39" ca="1">INDIRECT(Y$2&amp;"!G17")</f>
        <v>0</v>
      </c>
      <c r="Z39" s="142" cm="1">
        <f t="array" aca="1" ref="Z39" ca="1">INDIRECT(Z$2&amp;"!G17")</f>
        <v>0</v>
      </c>
      <c r="AA39" s="142" cm="1">
        <f t="array" aca="1" ref="AA39" ca="1">INDIRECT(AA$2&amp;"!G17")</f>
        <v>0</v>
      </c>
      <c r="AB39" s="142" cm="1">
        <f t="array" aca="1" ref="AB39" ca="1">INDIRECT(AB$2&amp;"!G17")</f>
        <v>0</v>
      </c>
      <c r="AC39" s="142" cm="1">
        <f t="array" aca="1" ref="AC39" ca="1">INDIRECT(AC$2&amp;"!G17")</f>
        <v>0</v>
      </c>
      <c r="AD39" s="142" cm="1">
        <f t="array" aca="1" ref="AD39" ca="1">INDIRECT(AD$2&amp;"!G17")</f>
        <v>0</v>
      </c>
      <c r="AE39" s="142" cm="1">
        <f t="array" aca="1" ref="AE39" ca="1">INDIRECT(AE$2&amp;"!G17")</f>
        <v>0</v>
      </c>
      <c r="AF39" s="142" cm="1">
        <f t="array" aca="1" ref="AF39" ca="1">INDIRECT(AF$2&amp;"!G17")</f>
        <v>0</v>
      </c>
      <c r="AG39" s="142" cm="1">
        <f t="array" aca="1" ref="AG39" ca="1">INDIRECT(AG$2&amp;"!G17")</f>
        <v>0</v>
      </c>
      <c r="AH39" s="142" cm="1">
        <f t="array" aca="1" ref="AH39" ca="1">INDIRECT(AH$2&amp;"!G17")</f>
        <v>0</v>
      </c>
      <c r="AJ39" s="75" t="str">
        <f t="shared" si="0"/>
        <v>MPI_5</v>
      </c>
      <c r="AK39" s="75" t="str">
        <f t="shared" si="1"/>
        <v>Q2.4</v>
      </c>
      <c r="AL39" t="s">
        <v>478</v>
      </c>
      <c r="AM39">
        <f t="shared" ca="1" si="2"/>
        <v>0</v>
      </c>
      <c r="AN39">
        <f t="shared" ca="1" si="3"/>
        <v>0</v>
      </c>
      <c r="AP39">
        <f t="shared" ca="1" si="8"/>
        <v>0</v>
      </c>
      <c r="AQ39">
        <f t="shared" ca="1" si="10"/>
        <v>0</v>
      </c>
      <c r="AT39">
        <f t="shared" ca="1" si="9"/>
        <v>0</v>
      </c>
      <c r="AU39">
        <f t="shared" ca="1" si="4"/>
        <v>0</v>
      </c>
      <c r="AV39">
        <f t="shared" ca="1" si="5"/>
        <v>0</v>
      </c>
      <c r="AW39">
        <f t="shared" ca="1" si="6"/>
        <v>0</v>
      </c>
      <c r="AX39">
        <f t="shared" ca="1" si="7"/>
        <v>0</v>
      </c>
    </row>
    <row r="40" spans="2:50" ht="16.5" thickBot="1">
      <c r="B40" s="770"/>
      <c r="C40" s="54" t="s">
        <v>42</v>
      </c>
      <c r="D40" s="50" t="s">
        <v>28</v>
      </c>
      <c r="E40" s="142" cm="1">
        <f t="array" aca="1" ref="E40" ca="1">INDIRECT(E$2&amp;"!H17")</f>
        <v>0</v>
      </c>
      <c r="F40" s="142" cm="1">
        <f t="array" aca="1" ref="F40" ca="1">INDIRECT(F$2&amp;"!H17")</f>
        <v>0</v>
      </c>
      <c r="G40" s="142" cm="1">
        <f t="array" aca="1" ref="G40" ca="1">INDIRECT(G$2&amp;"!H17")</f>
        <v>0</v>
      </c>
      <c r="H40" s="142" cm="1">
        <f t="array" aca="1" ref="H40" ca="1">INDIRECT(H$2&amp;"!H17")</f>
        <v>0</v>
      </c>
      <c r="I40" s="142" cm="1">
        <f t="array" aca="1" ref="I40" ca="1">INDIRECT(I$2&amp;"!H17")</f>
        <v>0</v>
      </c>
      <c r="J40" s="142" cm="1">
        <f t="array" aca="1" ref="J40" ca="1">INDIRECT(J$2&amp;"!H17")</f>
        <v>0</v>
      </c>
      <c r="K40" s="142" cm="1">
        <f t="array" aca="1" ref="K40" ca="1">INDIRECT(K$2&amp;"!H17")</f>
        <v>0</v>
      </c>
      <c r="L40" s="142" cm="1">
        <f t="array" aca="1" ref="L40" ca="1">INDIRECT(L$2&amp;"!H17")</f>
        <v>0</v>
      </c>
      <c r="M40" s="142" cm="1">
        <f t="array" aca="1" ref="M40" ca="1">INDIRECT(M$2&amp;"!H17")</f>
        <v>0</v>
      </c>
      <c r="N40" s="142" cm="1">
        <f t="array" aca="1" ref="N40" ca="1">INDIRECT(N$2&amp;"!H17")</f>
        <v>0</v>
      </c>
      <c r="O40" s="142" cm="1">
        <f t="array" aca="1" ref="O40" ca="1">INDIRECT(O$2&amp;"!H17")</f>
        <v>0</v>
      </c>
      <c r="P40" s="142" cm="1">
        <f t="array" aca="1" ref="P40" ca="1">INDIRECT(P$2&amp;"!H17")</f>
        <v>0</v>
      </c>
      <c r="Q40" s="142" cm="1">
        <f t="array" aca="1" ref="Q40" ca="1">INDIRECT(Q$2&amp;"!H17")</f>
        <v>0</v>
      </c>
      <c r="R40" s="142" cm="1">
        <f t="array" aca="1" ref="R40" ca="1">INDIRECT(R$2&amp;"!H17")</f>
        <v>0</v>
      </c>
      <c r="S40" s="142" cm="1">
        <f t="array" aca="1" ref="S40" ca="1">INDIRECT(S$2&amp;"!H17")</f>
        <v>0</v>
      </c>
      <c r="T40" s="142" cm="1">
        <f t="array" aca="1" ref="T40" ca="1">INDIRECT(T$2&amp;"!H17")</f>
        <v>0</v>
      </c>
      <c r="U40" s="142" cm="1">
        <f t="array" aca="1" ref="U40" ca="1">INDIRECT(U$2&amp;"!H17")</f>
        <v>0</v>
      </c>
      <c r="V40" s="142" cm="1">
        <f t="array" aca="1" ref="V40" ca="1">INDIRECT(V$2&amp;"!H17")</f>
        <v>0</v>
      </c>
      <c r="W40" s="142" cm="1">
        <f t="array" aca="1" ref="W40" ca="1">INDIRECT(W$2&amp;"!H17")</f>
        <v>0</v>
      </c>
      <c r="X40" s="142" cm="1">
        <f t="array" aca="1" ref="X40" ca="1">INDIRECT(X$2&amp;"!H17")</f>
        <v>0</v>
      </c>
      <c r="Y40" s="142" cm="1">
        <f t="array" aca="1" ref="Y40" ca="1">INDIRECT(Y$2&amp;"!H17")</f>
        <v>0</v>
      </c>
      <c r="Z40" s="142" cm="1">
        <f t="array" aca="1" ref="Z40" ca="1">INDIRECT(Z$2&amp;"!H17")</f>
        <v>0</v>
      </c>
      <c r="AA40" s="142" cm="1">
        <f t="array" aca="1" ref="AA40" ca="1">INDIRECT(AA$2&amp;"!H17")</f>
        <v>0</v>
      </c>
      <c r="AB40" s="142" cm="1">
        <f t="array" aca="1" ref="AB40" ca="1">INDIRECT(AB$2&amp;"!H17")</f>
        <v>0</v>
      </c>
      <c r="AC40" s="142" cm="1">
        <f t="array" aca="1" ref="AC40" ca="1">INDIRECT(AC$2&amp;"!H17")</f>
        <v>0</v>
      </c>
      <c r="AD40" s="142" cm="1">
        <f t="array" aca="1" ref="AD40" ca="1">INDIRECT(AD$2&amp;"!H17")</f>
        <v>0</v>
      </c>
      <c r="AE40" s="142" cm="1">
        <f t="array" aca="1" ref="AE40" ca="1">INDIRECT(AE$2&amp;"!H17")</f>
        <v>0</v>
      </c>
      <c r="AF40" s="142" cm="1">
        <f t="array" aca="1" ref="AF40" ca="1">INDIRECT(AF$2&amp;"!H17")</f>
        <v>0</v>
      </c>
      <c r="AG40" s="142" cm="1">
        <f t="array" aca="1" ref="AG40" ca="1">INDIRECT(AG$2&amp;"!H17")</f>
        <v>0</v>
      </c>
      <c r="AH40" s="142" cm="1">
        <f t="array" aca="1" ref="AH40" ca="1">INDIRECT(AH$2&amp;"!H17")</f>
        <v>0</v>
      </c>
      <c r="AJ40" s="75" t="str">
        <f t="shared" si="0"/>
        <v>MPI_5</v>
      </c>
      <c r="AK40" s="75" t="str">
        <f t="shared" si="1"/>
        <v>Q3.1</v>
      </c>
      <c r="AL40" t="s">
        <v>439</v>
      </c>
      <c r="AM40">
        <f t="shared" ca="1" si="2"/>
        <v>0</v>
      </c>
      <c r="AN40">
        <f t="shared" ca="1" si="3"/>
        <v>0</v>
      </c>
      <c r="AP40">
        <f t="shared" ca="1" si="8"/>
        <v>0</v>
      </c>
      <c r="AQ40">
        <f t="shared" ca="1" si="10"/>
        <v>0</v>
      </c>
      <c r="AT40">
        <f t="shared" ca="1" si="9"/>
        <v>0</v>
      </c>
      <c r="AU40">
        <f t="shared" ca="1" si="4"/>
        <v>0</v>
      </c>
      <c r="AV40">
        <f t="shared" ca="1" si="5"/>
        <v>0</v>
      </c>
      <c r="AW40">
        <f t="shared" ca="1" si="6"/>
        <v>0</v>
      </c>
      <c r="AX40">
        <f t="shared" ca="1" si="7"/>
        <v>0</v>
      </c>
    </row>
    <row r="41" spans="2:50" ht="16.5" thickBot="1">
      <c r="B41" s="770"/>
      <c r="C41" s="54" t="s">
        <v>42</v>
      </c>
      <c r="D41" s="53" t="s">
        <v>29</v>
      </c>
      <c r="E41" s="142" cm="1">
        <f t="array" aca="1" ref="E41" ca="1">INDIRECT(E$2&amp;"!I17")</f>
        <v>0</v>
      </c>
      <c r="F41" s="142" cm="1">
        <f t="array" aca="1" ref="F41" ca="1">INDIRECT(F$2&amp;"!I17")</f>
        <v>0</v>
      </c>
      <c r="G41" s="142" cm="1">
        <f t="array" aca="1" ref="G41" ca="1">INDIRECT(G$2&amp;"!I17")</f>
        <v>0</v>
      </c>
      <c r="H41" s="142" cm="1">
        <f t="array" aca="1" ref="H41" ca="1">INDIRECT(H$2&amp;"!I17")</f>
        <v>0</v>
      </c>
      <c r="I41" s="142" cm="1">
        <f t="array" aca="1" ref="I41" ca="1">INDIRECT(I$2&amp;"!I17")</f>
        <v>0</v>
      </c>
      <c r="J41" s="142" cm="1">
        <f t="array" aca="1" ref="J41" ca="1">INDIRECT(J$2&amp;"!I17")</f>
        <v>0</v>
      </c>
      <c r="K41" s="142" cm="1">
        <f t="array" aca="1" ref="K41" ca="1">INDIRECT(K$2&amp;"!I17")</f>
        <v>0</v>
      </c>
      <c r="L41" s="142" cm="1">
        <f t="array" aca="1" ref="L41" ca="1">INDIRECT(L$2&amp;"!I17")</f>
        <v>0</v>
      </c>
      <c r="M41" s="142" cm="1">
        <f t="array" aca="1" ref="M41" ca="1">INDIRECT(M$2&amp;"!I17")</f>
        <v>0</v>
      </c>
      <c r="N41" s="142" cm="1">
        <f t="array" aca="1" ref="N41" ca="1">INDIRECT(N$2&amp;"!I17")</f>
        <v>0</v>
      </c>
      <c r="O41" s="142" cm="1">
        <f t="array" aca="1" ref="O41" ca="1">INDIRECT(O$2&amp;"!I17")</f>
        <v>0</v>
      </c>
      <c r="P41" s="142" cm="1">
        <f t="array" aca="1" ref="P41" ca="1">INDIRECT(P$2&amp;"!I17")</f>
        <v>0</v>
      </c>
      <c r="Q41" s="142" cm="1">
        <f t="array" aca="1" ref="Q41" ca="1">INDIRECT(Q$2&amp;"!I17")</f>
        <v>0</v>
      </c>
      <c r="R41" s="142" cm="1">
        <f t="array" aca="1" ref="R41" ca="1">INDIRECT(R$2&amp;"!I17")</f>
        <v>0</v>
      </c>
      <c r="S41" s="142" cm="1">
        <f t="array" aca="1" ref="S41" ca="1">INDIRECT(S$2&amp;"!I17")</f>
        <v>0</v>
      </c>
      <c r="T41" s="142" cm="1">
        <f t="array" aca="1" ref="T41" ca="1">INDIRECT(T$2&amp;"!I17")</f>
        <v>0</v>
      </c>
      <c r="U41" s="142" cm="1">
        <f t="array" aca="1" ref="U41" ca="1">INDIRECT(U$2&amp;"!I17")</f>
        <v>0</v>
      </c>
      <c r="V41" s="142" cm="1">
        <f t="array" aca="1" ref="V41" ca="1">INDIRECT(V$2&amp;"!I17")</f>
        <v>0</v>
      </c>
      <c r="W41" s="142" cm="1">
        <f t="array" aca="1" ref="W41" ca="1">INDIRECT(W$2&amp;"!I17")</f>
        <v>0</v>
      </c>
      <c r="X41" s="142" cm="1">
        <f t="array" aca="1" ref="X41" ca="1">INDIRECT(X$2&amp;"!I17")</f>
        <v>0</v>
      </c>
      <c r="Y41" s="142" cm="1">
        <f t="array" aca="1" ref="Y41" ca="1">INDIRECT(Y$2&amp;"!I17")</f>
        <v>0</v>
      </c>
      <c r="Z41" s="142" cm="1">
        <f t="array" aca="1" ref="Z41" ca="1">INDIRECT(Z$2&amp;"!I17")</f>
        <v>0</v>
      </c>
      <c r="AA41" s="142" cm="1">
        <f t="array" aca="1" ref="AA41" ca="1">INDIRECT(AA$2&amp;"!I17")</f>
        <v>0</v>
      </c>
      <c r="AB41" s="142" cm="1">
        <f t="array" aca="1" ref="AB41" ca="1">INDIRECT(AB$2&amp;"!I17")</f>
        <v>0</v>
      </c>
      <c r="AC41" s="142" cm="1">
        <f t="array" aca="1" ref="AC41" ca="1">INDIRECT(AC$2&amp;"!I17")</f>
        <v>0</v>
      </c>
      <c r="AD41" s="142" cm="1">
        <f t="array" aca="1" ref="AD41" ca="1">INDIRECT(AD$2&amp;"!I17")</f>
        <v>0</v>
      </c>
      <c r="AE41" s="142" cm="1">
        <f t="array" aca="1" ref="AE41" ca="1">INDIRECT(AE$2&amp;"!I17")</f>
        <v>0</v>
      </c>
      <c r="AF41" s="142" cm="1">
        <f t="array" aca="1" ref="AF41" ca="1">INDIRECT(AF$2&amp;"!I17")</f>
        <v>0</v>
      </c>
      <c r="AG41" s="142" cm="1">
        <f t="array" aca="1" ref="AG41" ca="1">INDIRECT(AG$2&amp;"!I17")</f>
        <v>0</v>
      </c>
      <c r="AH41" s="142" cm="1">
        <f t="array" aca="1" ref="AH41" ca="1">INDIRECT(AH$2&amp;"!I17")</f>
        <v>0</v>
      </c>
      <c r="AJ41" s="75" t="str">
        <f t="shared" si="0"/>
        <v>MPI_5</v>
      </c>
      <c r="AK41" s="75" t="str">
        <f t="shared" si="1"/>
        <v>Q3.2</v>
      </c>
      <c r="AL41" t="s">
        <v>803</v>
      </c>
      <c r="AM41">
        <f t="shared" ca="1" si="2"/>
        <v>0</v>
      </c>
      <c r="AN41">
        <f t="shared" ca="1" si="3"/>
        <v>0</v>
      </c>
      <c r="AP41">
        <f t="shared" ca="1" si="8"/>
        <v>0</v>
      </c>
      <c r="AQ41">
        <f t="shared" ca="1" si="10"/>
        <v>0</v>
      </c>
      <c r="AT41">
        <f t="shared" ca="1" si="9"/>
        <v>0</v>
      </c>
      <c r="AU41">
        <f t="shared" ca="1" si="4"/>
        <v>0</v>
      </c>
      <c r="AV41">
        <f t="shared" ca="1" si="5"/>
        <v>0</v>
      </c>
      <c r="AW41">
        <f t="shared" ca="1" si="6"/>
        <v>0</v>
      </c>
      <c r="AX41">
        <f t="shared" ca="1" si="7"/>
        <v>0</v>
      </c>
    </row>
    <row r="42" spans="2:50" ht="16.5" thickBot="1">
      <c r="B42" s="770"/>
      <c r="C42" s="54" t="s">
        <v>44</v>
      </c>
      <c r="D42" s="48" t="s">
        <v>23</v>
      </c>
      <c r="E42" s="85" t="str" cm="1">
        <f t="array" aca="1" ref="E42" ca="1">INDIRECT(E$2&amp;"!C18")</f>
        <v>Non concerné</v>
      </c>
      <c r="F42" s="85" t="str" cm="1">
        <f t="array" aca="1" ref="F42" ca="1">INDIRECT(F$2&amp;"!C18")</f>
        <v>Non concerné</v>
      </c>
      <c r="G42" s="85" t="str" cm="1">
        <f t="array" aca="1" ref="G42" ca="1">INDIRECT(G$2&amp;"!C18")</f>
        <v>Non concerné</v>
      </c>
      <c r="H42" s="85" t="str" cm="1">
        <f t="array" aca="1" ref="H42" ca="1">INDIRECT(H$2&amp;"!C18")</f>
        <v>Non concerné</v>
      </c>
      <c r="I42" s="85" t="str" cm="1">
        <f t="array" aca="1" ref="I42" ca="1">INDIRECT(I$2&amp;"!C18")</f>
        <v>Non concerné</v>
      </c>
      <c r="J42" s="85" t="str" cm="1">
        <f t="array" aca="1" ref="J42" ca="1">INDIRECT(J$2&amp;"!C18")</f>
        <v>Non concerné</v>
      </c>
      <c r="K42" s="85" t="str" cm="1">
        <f t="array" aca="1" ref="K42" ca="1">INDIRECT(K$2&amp;"!C18")</f>
        <v>Non concerné</v>
      </c>
      <c r="L42" s="85" t="str" cm="1">
        <f t="array" aca="1" ref="L42" ca="1">INDIRECT(L$2&amp;"!C18")</f>
        <v>Non concerné</v>
      </c>
      <c r="M42" s="85" t="str" cm="1">
        <f t="array" aca="1" ref="M42" ca="1">INDIRECT(M$2&amp;"!C18")</f>
        <v>Non concerné</v>
      </c>
      <c r="N42" s="85" t="str" cm="1">
        <f t="array" aca="1" ref="N42" ca="1">INDIRECT(N$2&amp;"!C18")</f>
        <v>Non concerné</v>
      </c>
      <c r="O42" s="85" t="str" cm="1">
        <f t="array" aca="1" ref="O42" ca="1">INDIRECT(O$2&amp;"!C18")</f>
        <v>Non concerné</v>
      </c>
      <c r="P42" s="85" t="str" cm="1">
        <f t="array" aca="1" ref="P42" ca="1">INDIRECT(P$2&amp;"!C18")</f>
        <v>Non concerné</v>
      </c>
      <c r="Q42" s="85" t="str" cm="1">
        <f t="array" aca="1" ref="Q42" ca="1">INDIRECT(Q$2&amp;"!C18")</f>
        <v>Non concerné</v>
      </c>
      <c r="R42" s="85" t="str" cm="1">
        <f t="array" aca="1" ref="R42" ca="1">INDIRECT(R$2&amp;"!C18")</f>
        <v>Non concerné</v>
      </c>
      <c r="S42" s="85" t="str" cm="1">
        <f t="array" aca="1" ref="S42" ca="1">INDIRECT(S$2&amp;"!C18")</f>
        <v>Non concerné</v>
      </c>
      <c r="T42" s="85" t="str" cm="1">
        <f t="array" aca="1" ref="T42" ca="1">INDIRECT(T$2&amp;"!C18")</f>
        <v>Non concerné</v>
      </c>
      <c r="U42" s="85" t="str" cm="1">
        <f t="array" aca="1" ref="U42" ca="1">INDIRECT(U$2&amp;"!C18")</f>
        <v>Non concerné</v>
      </c>
      <c r="V42" s="85" t="str" cm="1">
        <f t="array" aca="1" ref="V42" ca="1">INDIRECT(V$2&amp;"!C18")</f>
        <v>Non concerné</v>
      </c>
      <c r="W42" s="85" t="str" cm="1">
        <f t="array" aca="1" ref="W42" ca="1">INDIRECT(W$2&amp;"!C18")</f>
        <v>Non concerné</v>
      </c>
      <c r="X42" s="85" t="str" cm="1">
        <f t="array" aca="1" ref="X42" ca="1">INDIRECT(X$2&amp;"!C18")</f>
        <v>Non concerné</v>
      </c>
      <c r="Y42" s="85" t="str" cm="1">
        <f t="array" aca="1" ref="Y42" ca="1">INDIRECT(Y$2&amp;"!C18")</f>
        <v>Non concerné</v>
      </c>
      <c r="Z42" s="85" t="str" cm="1">
        <f t="array" aca="1" ref="Z42" ca="1">INDIRECT(Z$2&amp;"!C18")</f>
        <v>Non concerné</v>
      </c>
      <c r="AA42" s="85" t="str" cm="1">
        <f t="array" aca="1" ref="AA42" ca="1">INDIRECT(AA$2&amp;"!C18")</f>
        <v>Non concerné</v>
      </c>
      <c r="AB42" s="85" t="str" cm="1">
        <f t="array" aca="1" ref="AB42" ca="1">INDIRECT(AB$2&amp;"!C18")</f>
        <v>Non concerné</v>
      </c>
      <c r="AC42" s="85" t="str" cm="1">
        <f t="array" aca="1" ref="AC42" ca="1">INDIRECT(AC$2&amp;"!C18")</f>
        <v>Non concerné</v>
      </c>
      <c r="AD42" s="85" t="str" cm="1">
        <f t="array" aca="1" ref="AD42" ca="1">INDIRECT(AD$2&amp;"!C18")</f>
        <v>Non concerné</v>
      </c>
      <c r="AE42" s="85" t="str" cm="1">
        <f t="array" aca="1" ref="AE42" ca="1">INDIRECT(AE$2&amp;"!C18")</f>
        <v>Non concerné</v>
      </c>
      <c r="AF42" s="85" t="str" cm="1">
        <f t="array" aca="1" ref="AF42" ca="1">INDIRECT(AF$2&amp;"!C18")</f>
        <v>Non concerné</v>
      </c>
      <c r="AG42" s="85" t="str" cm="1">
        <f t="array" aca="1" ref="AG42" ca="1">INDIRECT(AG$2&amp;"!C18")</f>
        <v>Non concerné</v>
      </c>
      <c r="AH42" s="85" t="str" cm="1">
        <f t="array" aca="1" ref="AH42" ca="1">INDIRECT(AH$2&amp;"!C18")</f>
        <v>Non concerné</v>
      </c>
      <c r="AJ42" s="75" t="str">
        <f t="shared" si="0"/>
        <v>MPI_6</v>
      </c>
      <c r="AK42" s="75" t="str">
        <f t="shared" si="1"/>
        <v>Q1</v>
      </c>
      <c r="AL42" t="s">
        <v>356</v>
      </c>
      <c r="AM42">
        <f t="shared" ca="1" si="2"/>
        <v>0</v>
      </c>
      <c r="AN42">
        <f t="shared" ca="1" si="3"/>
        <v>0</v>
      </c>
      <c r="AP42">
        <f t="shared" ca="1" si="8"/>
        <v>0</v>
      </c>
      <c r="AQ42">
        <f t="shared" ca="1" si="10"/>
        <v>0</v>
      </c>
      <c r="AT42">
        <f t="shared" ca="1" si="9"/>
        <v>0</v>
      </c>
      <c r="AU42">
        <f t="shared" ca="1" si="4"/>
        <v>0</v>
      </c>
      <c r="AV42">
        <f t="shared" ca="1" si="5"/>
        <v>0</v>
      </c>
      <c r="AW42">
        <f t="shared" ca="1" si="6"/>
        <v>0</v>
      </c>
      <c r="AX42">
        <f t="shared" ca="1" si="7"/>
        <v>0</v>
      </c>
    </row>
    <row r="43" spans="2:50" ht="16.5" thickBot="1">
      <c r="B43" s="770"/>
      <c r="C43" s="54" t="s">
        <v>44</v>
      </c>
      <c r="D43" s="50" t="s">
        <v>24</v>
      </c>
      <c r="E43" s="85" cm="1">
        <f t="array" aca="1" ref="E43" ca="1">INDIRECT(E$2&amp;"!D18")</f>
        <v>0</v>
      </c>
      <c r="F43" s="85" cm="1">
        <f t="array" aca="1" ref="F43" ca="1">INDIRECT(F$2&amp;"!D18")</f>
        <v>0</v>
      </c>
      <c r="G43" s="85" cm="1">
        <f t="array" aca="1" ref="G43" ca="1">INDIRECT(G$2&amp;"!D18")</f>
        <v>0</v>
      </c>
      <c r="H43" s="85" cm="1">
        <f t="array" aca="1" ref="H43" ca="1">INDIRECT(H$2&amp;"!D18")</f>
        <v>0</v>
      </c>
      <c r="I43" s="85" cm="1">
        <f t="array" aca="1" ref="I43" ca="1">INDIRECT(I$2&amp;"!D18")</f>
        <v>0</v>
      </c>
      <c r="J43" s="85" cm="1">
        <f t="array" aca="1" ref="J43" ca="1">INDIRECT(J$2&amp;"!D18")</f>
        <v>0</v>
      </c>
      <c r="K43" s="85" cm="1">
        <f t="array" aca="1" ref="K43" ca="1">INDIRECT(K$2&amp;"!D18")</f>
        <v>0</v>
      </c>
      <c r="L43" s="85" cm="1">
        <f t="array" aca="1" ref="L43" ca="1">INDIRECT(L$2&amp;"!D18")</f>
        <v>0</v>
      </c>
      <c r="M43" s="85" cm="1">
        <f t="array" aca="1" ref="M43" ca="1">INDIRECT(M$2&amp;"!D18")</f>
        <v>0</v>
      </c>
      <c r="N43" s="85" cm="1">
        <f t="array" aca="1" ref="N43" ca="1">INDIRECT(N$2&amp;"!D18")</f>
        <v>0</v>
      </c>
      <c r="O43" s="85" cm="1">
        <f t="array" aca="1" ref="O43" ca="1">INDIRECT(O$2&amp;"!D18")</f>
        <v>0</v>
      </c>
      <c r="P43" s="85" cm="1">
        <f t="array" aca="1" ref="P43" ca="1">INDIRECT(P$2&amp;"!D18")</f>
        <v>0</v>
      </c>
      <c r="Q43" s="85" cm="1">
        <f t="array" aca="1" ref="Q43" ca="1">INDIRECT(Q$2&amp;"!D18")</f>
        <v>0</v>
      </c>
      <c r="R43" s="85" cm="1">
        <f t="array" aca="1" ref="R43" ca="1">INDIRECT(R$2&amp;"!D18")</f>
        <v>0</v>
      </c>
      <c r="S43" s="85" cm="1">
        <f t="array" aca="1" ref="S43" ca="1">INDIRECT(S$2&amp;"!D18")</f>
        <v>0</v>
      </c>
      <c r="T43" s="85" cm="1">
        <f t="array" aca="1" ref="T43" ca="1">INDIRECT(T$2&amp;"!D18")</f>
        <v>0</v>
      </c>
      <c r="U43" s="85" cm="1">
        <f t="array" aca="1" ref="U43" ca="1">INDIRECT(U$2&amp;"!D18")</f>
        <v>0</v>
      </c>
      <c r="V43" s="85" cm="1">
        <f t="array" aca="1" ref="V43" ca="1">INDIRECT(V$2&amp;"!D18")</f>
        <v>0</v>
      </c>
      <c r="W43" s="85" cm="1">
        <f t="array" aca="1" ref="W43" ca="1">INDIRECT(W$2&amp;"!D18")</f>
        <v>0</v>
      </c>
      <c r="X43" s="85" cm="1">
        <f t="array" aca="1" ref="X43" ca="1">INDIRECT(X$2&amp;"!D18")</f>
        <v>0</v>
      </c>
      <c r="Y43" s="85" cm="1">
        <f t="array" aca="1" ref="Y43" ca="1">INDIRECT(Y$2&amp;"!D18")</f>
        <v>0</v>
      </c>
      <c r="Z43" s="85" cm="1">
        <f t="array" aca="1" ref="Z43" ca="1">INDIRECT(Z$2&amp;"!D18")</f>
        <v>0</v>
      </c>
      <c r="AA43" s="85" cm="1">
        <f t="array" aca="1" ref="AA43" ca="1">INDIRECT(AA$2&amp;"!D18")</f>
        <v>0</v>
      </c>
      <c r="AB43" s="85" cm="1">
        <f t="array" aca="1" ref="AB43" ca="1">INDIRECT(AB$2&amp;"!D18")</f>
        <v>0</v>
      </c>
      <c r="AC43" s="85" cm="1">
        <f t="array" aca="1" ref="AC43" ca="1">INDIRECT(AC$2&amp;"!D18")</f>
        <v>0</v>
      </c>
      <c r="AD43" s="85" cm="1">
        <f t="array" aca="1" ref="AD43" ca="1">INDIRECT(AD$2&amp;"!D18")</f>
        <v>0</v>
      </c>
      <c r="AE43" s="85" cm="1">
        <f t="array" aca="1" ref="AE43" ca="1">INDIRECT(AE$2&amp;"!D18")</f>
        <v>0</v>
      </c>
      <c r="AF43" s="85" cm="1">
        <f t="array" aca="1" ref="AF43" ca="1">INDIRECT(AF$2&amp;"!D18")</f>
        <v>0</v>
      </c>
      <c r="AG43" s="85" cm="1">
        <f t="array" aca="1" ref="AG43" ca="1">INDIRECT(AG$2&amp;"!D18")</f>
        <v>0</v>
      </c>
      <c r="AH43" s="85" cm="1">
        <f t="array" aca="1" ref="AH43" ca="1">INDIRECT(AH$2&amp;"!D18")</f>
        <v>0</v>
      </c>
      <c r="AJ43" s="75" t="str">
        <f t="shared" si="0"/>
        <v>MPI_6</v>
      </c>
      <c r="AK43" s="75" t="str">
        <f t="shared" si="1"/>
        <v>Q2.1</v>
      </c>
      <c r="AL43" t="s">
        <v>315</v>
      </c>
      <c r="AM43">
        <f t="shared" ca="1" si="2"/>
        <v>0</v>
      </c>
      <c r="AN43">
        <f t="shared" ca="1" si="3"/>
        <v>0</v>
      </c>
      <c r="AP43">
        <f t="shared" ca="1" si="8"/>
        <v>0</v>
      </c>
      <c r="AQ43">
        <f t="shared" ca="1" si="10"/>
        <v>0</v>
      </c>
      <c r="AT43">
        <f t="shared" ca="1" si="9"/>
        <v>0</v>
      </c>
      <c r="AU43">
        <f t="shared" ca="1" si="4"/>
        <v>0</v>
      </c>
      <c r="AV43">
        <f t="shared" ca="1" si="5"/>
        <v>0</v>
      </c>
      <c r="AW43">
        <f t="shared" ca="1" si="6"/>
        <v>0</v>
      </c>
      <c r="AX43">
        <f t="shared" ca="1" si="7"/>
        <v>0</v>
      </c>
    </row>
    <row r="44" spans="2:50" ht="16.5" thickBot="1">
      <c r="B44" s="770"/>
      <c r="C44" s="54" t="s">
        <v>44</v>
      </c>
      <c r="D44" s="50" t="s">
        <v>25</v>
      </c>
      <c r="E44" s="85" cm="1">
        <f t="array" aca="1" ref="E44" ca="1">INDIRECT(E$2&amp;"!E18")</f>
        <v>0</v>
      </c>
      <c r="F44" s="85" cm="1">
        <f t="array" aca="1" ref="F44" ca="1">INDIRECT(F$2&amp;"!E18")</f>
        <v>0</v>
      </c>
      <c r="G44" s="85" cm="1">
        <f t="array" aca="1" ref="G44" ca="1">INDIRECT(G$2&amp;"!E18")</f>
        <v>0</v>
      </c>
      <c r="H44" s="85" cm="1">
        <f t="array" aca="1" ref="H44" ca="1">INDIRECT(H$2&amp;"!E18")</f>
        <v>0</v>
      </c>
      <c r="I44" s="85" cm="1">
        <f t="array" aca="1" ref="I44" ca="1">INDIRECT(I$2&amp;"!E18")</f>
        <v>0</v>
      </c>
      <c r="J44" s="85" cm="1">
        <f t="array" aca="1" ref="J44" ca="1">INDIRECT(J$2&amp;"!E18")</f>
        <v>0</v>
      </c>
      <c r="K44" s="85" cm="1">
        <f t="array" aca="1" ref="K44" ca="1">INDIRECT(K$2&amp;"!E18")</f>
        <v>0</v>
      </c>
      <c r="L44" s="85" cm="1">
        <f t="array" aca="1" ref="L44" ca="1">INDIRECT(L$2&amp;"!E18")</f>
        <v>0</v>
      </c>
      <c r="M44" s="85" cm="1">
        <f t="array" aca="1" ref="M44" ca="1">INDIRECT(M$2&amp;"!E18")</f>
        <v>0</v>
      </c>
      <c r="N44" s="85" cm="1">
        <f t="array" aca="1" ref="N44" ca="1">INDIRECT(N$2&amp;"!E18")</f>
        <v>0</v>
      </c>
      <c r="O44" s="85" cm="1">
        <f t="array" aca="1" ref="O44" ca="1">INDIRECT(O$2&amp;"!E18")</f>
        <v>0</v>
      </c>
      <c r="P44" s="85" cm="1">
        <f t="array" aca="1" ref="P44" ca="1">INDIRECT(P$2&amp;"!E18")</f>
        <v>0</v>
      </c>
      <c r="Q44" s="85" cm="1">
        <f t="array" aca="1" ref="Q44" ca="1">INDIRECT(Q$2&amp;"!E18")</f>
        <v>0</v>
      </c>
      <c r="R44" s="85" cm="1">
        <f t="array" aca="1" ref="R44" ca="1">INDIRECT(R$2&amp;"!E18")</f>
        <v>0</v>
      </c>
      <c r="S44" s="85" cm="1">
        <f t="array" aca="1" ref="S44" ca="1">INDIRECT(S$2&amp;"!E18")</f>
        <v>0</v>
      </c>
      <c r="T44" s="85" cm="1">
        <f t="array" aca="1" ref="T44" ca="1">INDIRECT(T$2&amp;"!E18")</f>
        <v>0</v>
      </c>
      <c r="U44" s="85" cm="1">
        <f t="array" aca="1" ref="U44" ca="1">INDIRECT(U$2&amp;"!E18")</f>
        <v>0</v>
      </c>
      <c r="V44" s="85" cm="1">
        <f t="array" aca="1" ref="V44" ca="1">INDIRECT(V$2&amp;"!E18")</f>
        <v>0</v>
      </c>
      <c r="W44" s="85" cm="1">
        <f t="array" aca="1" ref="W44" ca="1">INDIRECT(W$2&amp;"!E18")</f>
        <v>0</v>
      </c>
      <c r="X44" s="85" cm="1">
        <f t="array" aca="1" ref="X44" ca="1">INDIRECT(X$2&amp;"!E18")</f>
        <v>0</v>
      </c>
      <c r="Y44" s="85" cm="1">
        <f t="array" aca="1" ref="Y44" ca="1">INDIRECT(Y$2&amp;"!E18")</f>
        <v>0</v>
      </c>
      <c r="Z44" s="85" cm="1">
        <f t="array" aca="1" ref="Z44" ca="1">INDIRECT(Z$2&amp;"!E18")</f>
        <v>0</v>
      </c>
      <c r="AA44" s="85" cm="1">
        <f t="array" aca="1" ref="AA44" ca="1">INDIRECT(AA$2&amp;"!E18")</f>
        <v>0</v>
      </c>
      <c r="AB44" s="85" cm="1">
        <f t="array" aca="1" ref="AB44" ca="1">INDIRECT(AB$2&amp;"!E18")</f>
        <v>0</v>
      </c>
      <c r="AC44" s="85" cm="1">
        <f t="array" aca="1" ref="AC44" ca="1">INDIRECT(AC$2&amp;"!E18")</f>
        <v>0</v>
      </c>
      <c r="AD44" s="85" cm="1">
        <f t="array" aca="1" ref="AD44" ca="1">INDIRECT(AD$2&amp;"!E18")</f>
        <v>0</v>
      </c>
      <c r="AE44" s="85" cm="1">
        <f t="array" aca="1" ref="AE44" ca="1">INDIRECT(AE$2&amp;"!E18")</f>
        <v>0</v>
      </c>
      <c r="AF44" s="85" cm="1">
        <f t="array" aca="1" ref="AF44" ca="1">INDIRECT(AF$2&amp;"!E18")</f>
        <v>0</v>
      </c>
      <c r="AG44" s="85" cm="1">
        <f t="array" aca="1" ref="AG44" ca="1">INDIRECT(AG$2&amp;"!E18")</f>
        <v>0</v>
      </c>
      <c r="AH44" s="85" cm="1">
        <f t="array" aca="1" ref="AH44" ca="1">INDIRECT(AH$2&amp;"!E18")</f>
        <v>0</v>
      </c>
      <c r="AJ44" s="75" t="str">
        <f t="shared" si="0"/>
        <v>MPI_6</v>
      </c>
      <c r="AK44" s="75" t="str">
        <f t="shared" si="1"/>
        <v>Q2.2</v>
      </c>
      <c r="AL44" t="s">
        <v>804</v>
      </c>
      <c r="AM44">
        <f t="shared" ca="1" si="2"/>
        <v>0</v>
      </c>
      <c r="AN44">
        <f t="shared" ca="1" si="3"/>
        <v>0</v>
      </c>
      <c r="AP44">
        <f t="shared" ca="1" si="8"/>
        <v>0</v>
      </c>
      <c r="AQ44">
        <f t="shared" ca="1" si="10"/>
        <v>0</v>
      </c>
      <c r="AT44">
        <f t="shared" ca="1" si="9"/>
        <v>0</v>
      </c>
      <c r="AU44">
        <f t="shared" ca="1" si="4"/>
        <v>0</v>
      </c>
      <c r="AV44">
        <f t="shared" ca="1" si="5"/>
        <v>0</v>
      </c>
      <c r="AW44">
        <f t="shared" ca="1" si="6"/>
        <v>0</v>
      </c>
      <c r="AX44">
        <f t="shared" ca="1" si="7"/>
        <v>0</v>
      </c>
    </row>
    <row r="45" spans="2:50" ht="16.5" thickBot="1">
      <c r="B45" s="770"/>
      <c r="C45" s="54" t="s">
        <v>44</v>
      </c>
      <c r="D45" s="50" t="s">
        <v>26</v>
      </c>
      <c r="E45" s="85" cm="1">
        <f t="array" aca="1" ref="E45" ca="1">INDIRECT(E$2&amp;"!F18")</f>
        <v>0</v>
      </c>
      <c r="F45" s="85" cm="1">
        <f t="array" aca="1" ref="F45" ca="1">INDIRECT(F$2&amp;"!F18")</f>
        <v>0</v>
      </c>
      <c r="G45" s="85" cm="1">
        <f t="array" aca="1" ref="G45" ca="1">INDIRECT(G$2&amp;"!F18")</f>
        <v>0</v>
      </c>
      <c r="H45" s="85" cm="1">
        <f t="array" aca="1" ref="H45" ca="1">INDIRECT(H$2&amp;"!F18")</f>
        <v>0</v>
      </c>
      <c r="I45" s="85" cm="1">
        <f t="array" aca="1" ref="I45" ca="1">INDIRECT(I$2&amp;"!F18")</f>
        <v>0</v>
      </c>
      <c r="J45" s="85" cm="1">
        <f t="array" aca="1" ref="J45" ca="1">INDIRECT(J$2&amp;"!F18")</f>
        <v>0</v>
      </c>
      <c r="K45" s="85" cm="1">
        <f t="array" aca="1" ref="K45" ca="1">INDIRECT(K$2&amp;"!F18")</f>
        <v>0</v>
      </c>
      <c r="L45" s="85" cm="1">
        <f t="array" aca="1" ref="L45" ca="1">INDIRECT(L$2&amp;"!F18")</f>
        <v>0</v>
      </c>
      <c r="M45" s="85" cm="1">
        <f t="array" aca="1" ref="M45" ca="1">INDIRECT(M$2&amp;"!F18")</f>
        <v>0</v>
      </c>
      <c r="N45" s="85" cm="1">
        <f t="array" aca="1" ref="N45" ca="1">INDIRECT(N$2&amp;"!F18")</f>
        <v>0</v>
      </c>
      <c r="O45" s="85" cm="1">
        <f t="array" aca="1" ref="O45" ca="1">INDIRECT(O$2&amp;"!F18")</f>
        <v>0</v>
      </c>
      <c r="P45" s="85" cm="1">
        <f t="array" aca="1" ref="P45" ca="1">INDIRECT(P$2&amp;"!F18")</f>
        <v>0</v>
      </c>
      <c r="Q45" s="85" cm="1">
        <f t="array" aca="1" ref="Q45" ca="1">INDIRECT(Q$2&amp;"!F18")</f>
        <v>0</v>
      </c>
      <c r="R45" s="85" cm="1">
        <f t="array" aca="1" ref="R45" ca="1">INDIRECT(R$2&amp;"!F18")</f>
        <v>0</v>
      </c>
      <c r="S45" s="85" cm="1">
        <f t="array" aca="1" ref="S45" ca="1">INDIRECT(S$2&amp;"!F18")</f>
        <v>0</v>
      </c>
      <c r="T45" s="85" cm="1">
        <f t="array" aca="1" ref="T45" ca="1">INDIRECT(T$2&amp;"!F18")</f>
        <v>0</v>
      </c>
      <c r="U45" s="85" cm="1">
        <f t="array" aca="1" ref="U45" ca="1">INDIRECT(U$2&amp;"!F18")</f>
        <v>0</v>
      </c>
      <c r="V45" s="85" cm="1">
        <f t="array" aca="1" ref="V45" ca="1">INDIRECT(V$2&amp;"!F18")</f>
        <v>0</v>
      </c>
      <c r="W45" s="85" cm="1">
        <f t="array" aca="1" ref="W45" ca="1">INDIRECT(W$2&amp;"!F18")</f>
        <v>0</v>
      </c>
      <c r="X45" s="85" cm="1">
        <f t="array" aca="1" ref="X45" ca="1">INDIRECT(X$2&amp;"!F18")</f>
        <v>0</v>
      </c>
      <c r="Y45" s="85" cm="1">
        <f t="array" aca="1" ref="Y45" ca="1">INDIRECT(Y$2&amp;"!F18")</f>
        <v>0</v>
      </c>
      <c r="Z45" s="85" cm="1">
        <f t="array" aca="1" ref="Z45" ca="1">INDIRECT(Z$2&amp;"!F18")</f>
        <v>0</v>
      </c>
      <c r="AA45" s="85" cm="1">
        <f t="array" aca="1" ref="AA45" ca="1">INDIRECT(AA$2&amp;"!F18")</f>
        <v>0</v>
      </c>
      <c r="AB45" s="85" cm="1">
        <f t="array" aca="1" ref="AB45" ca="1">INDIRECT(AB$2&amp;"!F18")</f>
        <v>0</v>
      </c>
      <c r="AC45" s="85" cm="1">
        <f t="array" aca="1" ref="AC45" ca="1">INDIRECT(AC$2&amp;"!F18")</f>
        <v>0</v>
      </c>
      <c r="AD45" s="85" cm="1">
        <f t="array" aca="1" ref="AD45" ca="1">INDIRECT(AD$2&amp;"!F18")</f>
        <v>0</v>
      </c>
      <c r="AE45" s="85" cm="1">
        <f t="array" aca="1" ref="AE45" ca="1">INDIRECT(AE$2&amp;"!F18")</f>
        <v>0</v>
      </c>
      <c r="AF45" s="85" cm="1">
        <f t="array" aca="1" ref="AF45" ca="1">INDIRECT(AF$2&amp;"!F18")</f>
        <v>0</v>
      </c>
      <c r="AG45" s="85" cm="1">
        <f t="array" aca="1" ref="AG45" ca="1">INDIRECT(AG$2&amp;"!F18")</f>
        <v>0</v>
      </c>
      <c r="AH45" s="85" cm="1">
        <f t="array" aca="1" ref="AH45" ca="1">INDIRECT(AH$2&amp;"!F18")</f>
        <v>0</v>
      </c>
      <c r="AJ45" s="75" t="str">
        <f t="shared" si="0"/>
        <v>MPI_6</v>
      </c>
      <c r="AK45" s="75" t="str">
        <f t="shared" si="1"/>
        <v>Q2.3</v>
      </c>
      <c r="AL45" t="s">
        <v>805</v>
      </c>
      <c r="AM45">
        <f t="shared" ca="1" si="2"/>
        <v>0</v>
      </c>
      <c r="AN45">
        <f t="shared" ca="1" si="3"/>
        <v>0</v>
      </c>
      <c r="AP45">
        <f t="shared" ca="1" si="8"/>
        <v>0</v>
      </c>
      <c r="AQ45">
        <f t="shared" ca="1" si="10"/>
        <v>0</v>
      </c>
      <c r="AT45">
        <f t="shared" ca="1" si="9"/>
        <v>0</v>
      </c>
      <c r="AU45">
        <f t="shared" ca="1" si="4"/>
        <v>0</v>
      </c>
      <c r="AV45">
        <f t="shared" ca="1" si="5"/>
        <v>0</v>
      </c>
      <c r="AW45">
        <f t="shared" ca="1" si="6"/>
        <v>0</v>
      </c>
      <c r="AX45">
        <f t="shared" ca="1" si="7"/>
        <v>0</v>
      </c>
    </row>
    <row r="46" spans="2:50" ht="16.5" thickBot="1">
      <c r="B46" s="770"/>
      <c r="C46" s="54" t="s">
        <v>44</v>
      </c>
      <c r="D46" s="50" t="s">
        <v>27</v>
      </c>
      <c r="E46" s="85" cm="1">
        <f t="array" aca="1" ref="E46" ca="1">INDIRECT(E$2&amp;"!G18")</f>
        <v>0</v>
      </c>
      <c r="F46" s="85" cm="1">
        <f t="array" aca="1" ref="F46" ca="1">INDIRECT(F$2&amp;"!G18")</f>
        <v>0</v>
      </c>
      <c r="G46" s="85" cm="1">
        <f t="array" aca="1" ref="G46" ca="1">INDIRECT(G$2&amp;"!G18")</f>
        <v>0</v>
      </c>
      <c r="H46" s="85" cm="1">
        <f t="array" aca="1" ref="H46" ca="1">INDIRECT(H$2&amp;"!G18")</f>
        <v>0</v>
      </c>
      <c r="I46" s="85" cm="1">
        <f t="array" aca="1" ref="I46" ca="1">INDIRECT(I$2&amp;"!G18")</f>
        <v>0</v>
      </c>
      <c r="J46" s="85" cm="1">
        <f t="array" aca="1" ref="J46" ca="1">INDIRECT(J$2&amp;"!G18")</f>
        <v>0</v>
      </c>
      <c r="K46" s="85" cm="1">
        <f t="array" aca="1" ref="K46" ca="1">INDIRECT(K$2&amp;"!G18")</f>
        <v>0</v>
      </c>
      <c r="L46" s="85" cm="1">
        <f t="array" aca="1" ref="L46" ca="1">INDIRECT(L$2&amp;"!G18")</f>
        <v>0</v>
      </c>
      <c r="M46" s="85" cm="1">
        <f t="array" aca="1" ref="M46" ca="1">INDIRECT(M$2&amp;"!G18")</f>
        <v>0</v>
      </c>
      <c r="N46" s="85" cm="1">
        <f t="array" aca="1" ref="N46" ca="1">INDIRECT(N$2&amp;"!G18")</f>
        <v>0</v>
      </c>
      <c r="O46" s="85" cm="1">
        <f t="array" aca="1" ref="O46" ca="1">INDIRECT(O$2&amp;"!G18")</f>
        <v>0</v>
      </c>
      <c r="P46" s="85" cm="1">
        <f t="array" aca="1" ref="P46" ca="1">INDIRECT(P$2&amp;"!G18")</f>
        <v>0</v>
      </c>
      <c r="Q46" s="85" cm="1">
        <f t="array" aca="1" ref="Q46" ca="1">INDIRECT(Q$2&amp;"!G18")</f>
        <v>0</v>
      </c>
      <c r="R46" s="85" cm="1">
        <f t="array" aca="1" ref="R46" ca="1">INDIRECT(R$2&amp;"!G18")</f>
        <v>0</v>
      </c>
      <c r="S46" s="85" cm="1">
        <f t="array" aca="1" ref="S46" ca="1">INDIRECT(S$2&amp;"!G18")</f>
        <v>0</v>
      </c>
      <c r="T46" s="85" cm="1">
        <f t="array" aca="1" ref="T46" ca="1">INDIRECT(T$2&amp;"!G18")</f>
        <v>0</v>
      </c>
      <c r="U46" s="85" cm="1">
        <f t="array" aca="1" ref="U46" ca="1">INDIRECT(U$2&amp;"!G18")</f>
        <v>0</v>
      </c>
      <c r="V46" s="85" cm="1">
        <f t="array" aca="1" ref="V46" ca="1">INDIRECT(V$2&amp;"!G18")</f>
        <v>0</v>
      </c>
      <c r="W46" s="85" cm="1">
        <f t="array" aca="1" ref="W46" ca="1">INDIRECT(W$2&amp;"!G18")</f>
        <v>0</v>
      </c>
      <c r="X46" s="85" cm="1">
        <f t="array" aca="1" ref="X46" ca="1">INDIRECT(X$2&amp;"!G18")</f>
        <v>0</v>
      </c>
      <c r="Y46" s="85" cm="1">
        <f t="array" aca="1" ref="Y46" ca="1">INDIRECT(Y$2&amp;"!G18")</f>
        <v>0</v>
      </c>
      <c r="Z46" s="85" cm="1">
        <f t="array" aca="1" ref="Z46" ca="1">INDIRECT(Z$2&amp;"!G18")</f>
        <v>0</v>
      </c>
      <c r="AA46" s="85" cm="1">
        <f t="array" aca="1" ref="AA46" ca="1">INDIRECT(AA$2&amp;"!G18")</f>
        <v>0</v>
      </c>
      <c r="AB46" s="85" cm="1">
        <f t="array" aca="1" ref="AB46" ca="1">INDIRECT(AB$2&amp;"!G18")</f>
        <v>0</v>
      </c>
      <c r="AC46" s="85" cm="1">
        <f t="array" aca="1" ref="AC46" ca="1">INDIRECT(AC$2&amp;"!G18")</f>
        <v>0</v>
      </c>
      <c r="AD46" s="85" cm="1">
        <f t="array" aca="1" ref="AD46" ca="1">INDIRECT(AD$2&amp;"!G18")</f>
        <v>0</v>
      </c>
      <c r="AE46" s="85" cm="1">
        <f t="array" aca="1" ref="AE46" ca="1">INDIRECT(AE$2&amp;"!G18")</f>
        <v>0</v>
      </c>
      <c r="AF46" s="85" cm="1">
        <f t="array" aca="1" ref="AF46" ca="1">INDIRECT(AF$2&amp;"!G18")</f>
        <v>0</v>
      </c>
      <c r="AG46" s="85" cm="1">
        <f t="array" aca="1" ref="AG46" ca="1">INDIRECT(AG$2&amp;"!G18")</f>
        <v>0</v>
      </c>
      <c r="AH46" s="85" cm="1">
        <f t="array" aca="1" ref="AH46" ca="1">INDIRECT(AH$2&amp;"!G18")</f>
        <v>0</v>
      </c>
      <c r="AJ46" s="75" t="str">
        <f t="shared" si="0"/>
        <v>MPI_6</v>
      </c>
      <c r="AK46" s="75" t="str">
        <f t="shared" si="1"/>
        <v>Q2.4</v>
      </c>
      <c r="AL46" t="s">
        <v>479</v>
      </c>
      <c r="AM46">
        <f t="shared" ca="1" si="2"/>
        <v>0</v>
      </c>
      <c r="AN46">
        <f t="shared" ca="1" si="3"/>
        <v>0</v>
      </c>
      <c r="AP46">
        <f t="shared" ca="1" si="8"/>
        <v>0</v>
      </c>
      <c r="AQ46">
        <f t="shared" ca="1" si="10"/>
        <v>0</v>
      </c>
      <c r="AT46">
        <f t="shared" ca="1" si="9"/>
        <v>0</v>
      </c>
      <c r="AU46">
        <f t="shared" ca="1" si="4"/>
        <v>0</v>
      </c>
      <c r="AV46">
        <f t="shared" ca="1" si="5"/>
        <v>0</v>
      </c>
      <c r="AW46">
        <f t="shared" ca="1" si="6"/>
        <v>0</v>
      </c>
      <c r="AX46">
        <f t="shared" ca="1" si="7"/>
        <v>0</v>
      </c>
    </row>
    <row r="47" spans="2:50" ht="16.5" thickBot="1">
      <c r="B47" s="770"/>
      <c r="C47" s="54" t="s">
        <v>44</v>
      </c>
      <c r="D47" s="50" t="s">
        <v>28</v>
      </c>
      <c r="E47" s="85" cm="1">
        <f t="array" aca="1" ref="E47" ca="1">INDIRECT(E$2&amp;"!H18")</f>
        <v>0</v>
      </c>
      <c r="F47" s="85" cm="1">
        <f t="array" aca="1" ref="F47" ca="1">INDIRECT(F$2&amp;"!H18")</f>
        <v>0</v>
      </c>
      <c r="G47" s="85" cm="1">
        <f t="array" aca="1" ref="G47" ca="1">INDIRECT(G$2&amp;"!H18")</f>
        <v>0</v>
      </c>
      <c r="H47" s="85" cm="1">
        <f t="array" aca="1" ref="H47" ca="1">INDIRECT(H$2&amp;"!H18")</f>
        <v>0</v>
      </c>
      <c r="I47" s="85" cm="1">
        <f t="array" aca="1" ref="I47" ca="1">INDIRECT(I$2&amp;"!H18")</f>
        <v>0</v>
      </c>
      <c r="J47" s="85" cm="1">
        <f t="array" aca="1" ref="J47" ca="1">INDIRECT(J$2&amp;"!H18")</f>
        <v>0</v>
      </c>
      <c r="K47" s="85" cm="1">
        <f t="array" aca="1" ref="K47" ca="1">INDIRECT(K$2&amp;"!H18")</f>
        <v>0</v>
      </c>
      <c r="L47" s="85" cm="1">
        <f t="array" aca="1" ref="L47" ca="1">INDIRECT(L$2&amp;"!H18")</f>
        <v>0</v>
      </c>
      <c r="M47" s="85" cm="1">
        <f t="array" aca="1" ref="M47" ca="1">INDIRECT(M$2&amp;"!H18")</f>
        <v>0</v>
      </c>
      <c r="N47" s="85" cm="1">
        <f t="array" aca="1" ref="N47" ca="1">INDIRECT(N$2&amp;"!H18")</f>
        <v>0</v>
      </c>
      <c r="O47" s="85" cm="1">
        <f t="array" aca="1" ref="O47" ca="1">INDIRECT(O$2&amp;"!H18")</f>
        <v>0</v>
      </c>
      <c r="P47" s="85" cm="1">
        <f t="array" aca="1" ref="P47" ca="1">INDIRECT(P$2&amp;"!H18")</f>
        <v>0</v>
      </c>
      <c r="Q47" s="85" cm="1">
        <f t="array" aca="1" ref="Q47" ca="1">INDIRECT(Q$2&amp;"!H18")</f>
        <v>0</v>
      </c>
      <c r="R47" s="85" cm="1">
        <f t="array" aca="1" ref="R47" ca="1">INDIRECT(R$2&amp;"!H18")</f>
        <v>0</v>
      </c>
      <c r="S47" s="85" cm="1">
        <f t="array" aca="1" ref="S47" ca="1">INDIRECT(S$2&amp;"!H18")</f>
        <v>0</v>
      </c>
      <c r="T47" s="85" cm="1">
        <f t="array" aca="1" ref="T47" ca="1">INDIRECT(T$2&amp;"!H18")</f>
        <v>0</v>
      </c>
      <c r="U47" s="85" cm="1">
        <f t="array" aca="1" ref="U47" ca="1">INDIRECT(U$2&amp;"!H18")</f>
        <v>0</v>
      </c>
      <c r="V47" s="85" cm="1">
        <f t="array" aca="1" ref="V47" ca="1">INDIRECT(V$2&amp;"!H18")</f>
        <v>0</v>
      </c>
      <c r="W47" s="85" cm="1">
        <f t="array" aca="1" ref="W47" ca="1">INDIRECT(W$2&amp;"!H18")</f>
        <v>0</v>
      </c>
      <c r="X47" s="85" cm="1">
        <f t="array" aca="1" ref="X47" ca="1">INDIRECT(X$2&amp;"!H18")</f>
        <v>0</v>
      </c>
      <c r="Y47" s="85" cm="1">
        <f t="array" aca="1" ref="Y47" ca="1">INDIRECT(Y$2&amp;"!H18")</f>
        <v>0</v>
      </c>
      <c r="Z47" s="85" cm="1">
        <f t="array" aca="1" ref="Z47" ca="1">INDIRECT(Z$2&amp;"!H18")</f>
        <v>0</v>
      </c>
      <c r="AA47" s="85" cm="1">
        <f t="array" aca="1" ref="AA47" ca="1">INDIRECT(AA$2&amp;"!H18")</f>
        <v>0</v>
      </c>
      <c r="AB47" s="85" cm="1">
        <f t="array" aca="1" ref="AB47" ca="1">INDIRECT(AB$2&amp;"!H18")</f>
        <v>0</v>
      </c>
      <c r="AC47" s="85" cm="1">
        <f t="array" aca="1" ref="AC47" ca="1">INDIRECT(AC$2&amp;"!H18")</f>
        <v>0</v>
      </c>
      <c r="AD47" s="85" cm="1">
        <f t="array" aca="1" ref="AD47" ca="1">INDIRECT(AD$2&amp;"!H18")</f>
        <v>0</v>
      </c>
      <c r="AE47" s="85" cm="1">
        <f t="array" aca="1" ref="AE47" ca="1">INDIRECT(AE$2&amp;"!H18")</f>
        <v>0</v>
      </c>
      <c r="AF47" s="85" cm="1">
        <f t="array" aca="1" ref="AF47" ca="1">INDIRECT(AF$2&amp;"!H18")</f>
        <v>0</v>
      </c>
      <c r="AG47" s="85" cm="1">
        <f t="array" aca="1" ref="AG47" ca="1">INDIRECT(AG$2&amp;"!H18")</f>
        <v>0</v>
      </c>
      <c r="AH47" s="85" cm="1">
        <f t="array" aca="1" ref="AH47" ca="1">INDIRECT(AH$2&amp;"!H18")</f>
        <v>0</v>
      </c>
      <c r="AJ47" s="75" t="str">
        <f t="shared" si="0"/>
        <v>MPI_6</v>
      </c>
      <c r="AK47" s="75" t="str">
        <f t="shared" si="1"/>
        <v>Q3.1</v>
      </c>
      <c r="AL47" t="s">
        <v>440</v>
      </c>
      <c r="AM47">
        <f t="shared" ca="1" si="2"/>
        <v>0</v>
      </c>
      <c r="AN47">
        <f t="shared" ca="1" si="3"/>
        <v>0</v>
      </c>
      <c r="AP47">
        <f t="shared" ca="1" si="8"/>
        <v>0</v>
      </c>
      <c r="AQ47">
        <f t="shared" ca="1" si="10"/>
        <v>0</v>
      </c>
      <c r="AT47">
        <f t="shared" ca="1" si="9"/>
        <v>0</v>
      </c>
      <c r="AU47">
        <f t="shared" ca="1" si="4"/>
        <v>0</v>
      </c>
      <c r="AV47">
        <f t="shared" ca="1" si="5"/>
        <v>0</v>
      </c>
      <c r="AW47">
        <f t="shared" ca="1" si="6"/>
        <v>0</v>
      </c>
      <c r="AX47">
        <f t="shared" ca="1" si="7"/>
        <v>0</v>
      </c>
    </row>
    <row r="48" spans="2:50" ht="16.5" thickBot="1">
      <c r="B48" s="770"/>
      <c r="C48" s="17" t="s">
        <v>44</v>
      </c>
      <c r="D48" s="66" t="s">
        <v>29</v>
      </c>
      <c r="E48" s="85" cm="1">
        <f t="array" aca="1" ref="E48" ca="1">INDIRECT(E$2&amp;"!I18")</f>
        <v>0</v>
      </c>
      <c r="F48" s="85" cm="1">
        <f t="array" aca="1" ref="F48" ca="1">INDIRECT(F$2&amp;"!I18")</f>
        <v>0</v>
      </c>
      <c r="G48" s="85" cm="1">
        <f t="array" aca="1" ref="G48" ca="1">INDIRECT(G$2&amp;"!I18")</f>
        <v>0</v>
      </c>
      <c r="H48" s="85" cm="1">
        <f t="array" aca="1" ref="H48" ca="1">INDIRECT(H$2&amp;"!I18")</f>
        <v>0</v>
      </c>
      <c r="I48" s="85" cm="1">
        <f t="array" aca="1" ref="I48" ca="1">INDIRECT(I$2&amp;"!I18")</f>
        <v>0</v>
      </c>
      <c r="J48" s="85" cm="1">
        <f t="array" aca="1" ref="J48" ca="1">INDIRECT(J$2&amp;"!I18")</f>
        <v>0</v>
      </c>
      <c r="K48" s="85" cm="1">
        <f t="array" aca="1" ref="K48" ca="1">INDIRECT(K$2&amp;"!I18")</f>
        <v>0</v>
      </c>
      <c r="L48" s="85" cm="1">
        <f t="array" aca="1" ref="L48" ca="1">INDIRECT(L$2&amp;"!I18")</f>
        <v>0</v>
      </c>
      <c r="M48" s="85" cm="1">
        <f t="array" aca="1" ref="M48" ca="1">INDIRECT(M$2&amp;"!I18")</f>
        <v>0</v>
      </c>
      <c r="N48" s="85" cm="1">
        <f t="array" aca="1" ref="N48" ca="1">INDIRECT(N$2&amp;"!I18")</f>
        <v>0</v>
      </c>
      <c r="O48" s="85" cm="1">
        <f t="array" aca="1" ref="O48" ca="1">INDIRECT(O$2&amp;"!I18")</f>
        <v>0</v>
      </c>
      <c r="P48" s="85" cm="1">
        <f t="array" aca="1" ref="P48" ca="1">INDIRECT(P$2&amp;"!I18")</f>
        <v>0</v>
      </c>
      <c r="Q48" s="85" cm="1">
        <f t="array" aca="1" ref="Q48" ca="1">INDIRECT(Q$2&amp;"!I18")</f>
        <v>0</v>
      </c>
      <c r="R48" s="85" cm="1">
        <f t="array" aca="1" ref="R48" ca="1">INDIRECT(R$2&amp;"!I18")</f>
        <v>0</v>
      </c>
      <c r="S48" s="85" cm="1">
        <f t="array" aca="1" ref="S48" ca="1">INDIRECT(S$2&amp;"!I18")</f>
        <v>0</v>
      </c>
      <c r="T48" s="85" cm="1">
        <f t="array" aca="1" ref="T48" ca="1">INDIRECT(T$2&amp;"!I18")</f>
        <v>0</v>
      </c>
      <c r="U48" s="85" cm="1">
        <f t="array" aca="1" ref="U48" ca="1">INDIRECT(U$2&amp;"!I18")</f>
        <v>0</v>
      </c>
      <c r="V48" s="85" cm="1">
        <f t="array" aca="1" ref="V48" ca="1">INDIRECT(V$2&amp;"!I18")</f>
        <v>0</v>
      </c>
      <c r="W48" s="85" cm="1">
        <f t="array" aca="1" ref="W48" ca="1">INDIRECT(W$2&amp;"!I18")</f>
        <v>0</v>
      </c>
      <c r="X48" s="85" cm="1">
        <f t="array" aca="1" ref="X48" ca="1">INDIRECT(X$2&amp;"!I18")</f>
        <v>0</v>
      </c>
      <c r="Y48" s="85" cm="1">
        <f t="array" aca="1" ref="Y48" ca="1">INDIRECT(Y$2&amp;"!I18")</f>
        <v>0</v>
      </c>
      <c r="Z48" s="85" cm="1">
        <f t="array" aca="1" ref="Z48" ca="1">INDIRECT(Z$2&amp;"!I18")</f>
        <v>0</v>
      </c>
      <c r="AA48" s="85" cm="1">
        <f t="array" aca="1" ref="AA48" ca="1">INDIRECT(AA$2&amp;"!I18")</f>
        <v>0</v>
      </c>
      <c r="AB48" s="85" cm="1">
        <f t="array" aca="1" ref="AB48" ca="1">INDIRECT(AB$2&amp;"!I18")</f>
        <v>0</v>
      </c>
      <c r="AC48" s="85" cm="1">
        <f t="array" aca="1" ref="AC48" ca="1">INDIRECT(AC$2&amp;"!I18")</f>
        <v>0</v>
      </c>
      <c r="AD48" s="85" cm="1">
        <f t="array" aca="1" ref="AD48" ca="1">INDIRECT(AD$2&amp;"!I18")</f>
        <v>0</v>
      </c>
      <c r="AE48" s="85" cm="1">
        <f t="array" aca="1" ref="AE48" ca="1">INDIRECT(AE$2&amp;"!I18")</f>
        <v>0</v>
      </c>
      <c r="AF48" s="85" cm="1">
        <f t="array" aca="1" ref="AF48" ca="1">INDIRECT(AF$2&amp;"!I18")</f>
        <v>0</v>
      </c>
      <c r="AG48" s="85" cm="1">
        <f t="array" aca="1" ref="AG48" ca="1">INDIRECT(AG$2&amp;"!I18")</f>
        <v>0</v>
      </c>
      <c r="AH48" s="85" cm="1">
        <f t="array" aca="1" ref="AH48" ca="1">INDIRECT(AH$2&amp;"!I18")</f>
        <v>0</v>
      </c>
      <c r="AJ48" s="75" t="str">
        <f t="shared" si="0"/>
        <v>MPI_6</v>
      </c>
      <c r="AK48" s="75" t="str">
        <f t="shared" si="1"/>
        <v>Q3.2</v>
      </c>
      <c r="AL48" t="s">
        <v>806</v>
      </c>
      <c r="AM48">
        <f t="shared" ca="1" si="2"/>
        <v>0</v>
      </c>
      <c r="AN48">
        <f t="shared" ca="1" si="3"/>
        <v>0</v>
      </c>
      <c r="AP48">
        <f t="shared" ca="1" si="8"/>
        <v>0</v>
      </c>
      <c r="AQ48">
        <f t="shared" ca="1" si="10"/>
        <v>0</v>
      </c>
      <c r="AT48">
        <f t="shared" ca="1" si="9"/>
        <v>0</v>
      </c>
      <c r="AU48">
        <f t="shared" ca="1" si="4"/>
        <v>0</v>
      </c>
      <c r="AV48">
        <f t="shared" ca="1" si="5"/>
        <v>0</v>
      </c>
      <c r="AW48">
        <f t="shared" ca="1" si="6"/>
        <v>0</v>
      </c>
      <c r="AX48">
        <f t="shared" ca="1" si="7"/>
        <v>0</v>
      </c>
    </row>
    <row r="49" spans="2:50" ht="15.6" customHeight="1" thickBot="1">
      <c r="B49" s="774" t="s">
        <v>46</v>
      </c>
      <c r="C49" s="54" t="s">
        <v>47</v>
      </c>
      <c r="D49" s="48" t="s">
        <v>23</v>
      </c>
      <c r="E49" s="143" t="str" cm="1">
        <f t="array" aca="1" ref="E49" ca="1">INDIRECT(E$2&amp;"!C21")</f>
        <v>Non concerné</v>
      </c>
      <c r="F49" s="143" t="str" cm="1">
        <f t="array" aca="1" ref="F49" ca="1">INDIRECT(F$2&amp;"!C21")</f>
        <v>Non concerné</v>
      </c>
      <c r="G49" s="143" t="str" cm="1">
        <f t="array" aca="1" ref="G49" ca="1">INDIRECT(G$2&amp;"!C21")</f>
        <v>Non concerné</v>
      </c>
      <c r="H49" s="143" t="str" cm="1">
        <f t="array" aca="1" ref="H49" ca="1">INDIRECT(H$2&amp;"!C21")</f>
        <v>Non concerné</v>
      </c>
      <c r="I49" s="143" t="str" cm="1">
        <f t="array" aca="1" ref="I49" ca="1">INDIRECT(I$2&amp;"!C21")</f>
        <v>Non concerné</v>
      </c>
      <c r="J49" s="143" t="str" cm="1">
        <f t="array" aca="1" ref="J49" ca="1">INDIRECT(J$2&amp;"!C21")</f>
        <v>Non concerné</v>
      </c>
      <c r="K49" s="143" t="str" cm="1">
        <f t="array" aca="1" ref="K49" ca="1">INDIRECT(K$2&amp;"!C21")</f>
        <v>Non concerné</v>
      </c>
      <c r="L49" s="143" t="str" cm="1">
        <f t="array" aca="1" ref="L49" ca="1">INDIRECT(L$2&amp;"!C21")</f>
        <v>Non concerné</v>
      </c>
      <c r="M49" s="143" t="str" cm="1">
        <f t="array" aca="1" ref="M49" ca="1">INDIRECT(M$2&amp;"!C21")</f>
        <v>Non concerné</v>
      </c>
      <c r="N49" s="143" t="str" cm="1">
        <f t="array" aca="1" ref="N49" ca="1">INDIRECT(N$2&amp;"!C21")</f>
        <v>Non concerné</v>
      </c>
      <c r="O49" s="143" t="str" cm="1">
        <f t="array" aca="1" ref="O49" ca="1">INDIRECT(O$2&amp;"!C21")</f>
        <v>Non concerné</v>
      </c>
      <c r="P49" s="143" t="str" cm="1">
        <f t="array" aca="1" ref="P49" ca="1">INDIRECT(P$2&amp;"!C21")</f>
        <v>Non concerné</v>
      </c>
      <c r="Q49" s="143" t="str" cm="1">
        <f t="array" aca="1" ref="Q49" ca="1">INDIRECT(Q$2&amp;"!C21")</f>
        <v>Non concerné</v>
      </c>
      <c r="R49" s="143" t="str" cm="1">
        <f t="array" aca="1" ref="R49" ca="1">INDIRECT(R$2&amp;"!C21")</f>
        <v>Non concerné</v>
      </c>
      <c r="S49" s="143" t="str" cm="1">
        <f t="array" aca="1" ref="S49" ca="1">INDIRECT(S$2&amp;"!C21")</f>
        <v>Non concerné</v>
      </c>
      <c r="T49" s="143" t="str" cm="1">
        <f t="array" aca="1" ref="T49" ca="1">INDIRECT(T$2&amp;"!C21")</f>
        <v>Non concerné</v>
      </c>
      <c r="U49" s="143" t="str" cm="1">
        <f t="array" aca="1" ref="U49" ca="1">INDIRECT(U$2&amp;"!C21")</f>
        <v>Non concerné</v>
      </c>
      <c r="V49" s="143" t="str" cm="1">
        <f t="array" aca="1" ref="V49" ca="1">INDIRECT(V$2&amp;"!C21")</f>
        <v>Non concerné</v>
      </c>
      <c r="W49" s="143" t="str" cm="1">
        <f t="array" aca="1" ref="W49" ca="1">INDIRECT(W$2&amp;"!C21")</f>
        <v>Non concerné</v>
      </c>
      <c r="X49" s="143" t="str" cm="1">
        <f t="array" aca="1" ref="X49" ca="1">INDIRECT(X$2&amp;"!C21")</f>
        <v>Non concerné</v>
      </c>
      <c r="Y49" s="143" t="str" cm="1">
        <f t="array" aca="1" ref="Y49" ca="1">INDIRECT(Y$2&amp;"!C21")</f>
        <v>Non concerné</v>
      </c>
      <c r="Z49" s="143" t="str" cm="1">
        <f t="array" aca="1" ref="Z49" ca="1">INDIRECT(Z$2&amp;"!C21")</f>
        <v>Non concerné</v>
      </c>
      <c r="AA49" s="143" t="str" cm="1">
        <f t="array" aca="1" ref="AA49" ca="1">INDIRECT(AA$2&amp;"!C21")</f>
        <v>Non concerné</v>
      </c>
      <c r="AB49" s="143" t="str" cm="1">
        <f t="array" aca="1" ref="AB49" ca="1">INDIRECT(AB$2&amp;"!C21")</f>
        <v>Non concerné</v>
      </c>
      <c r="AC49" s="143" t="str" cm="1">
        <f t="array" aca="1" ref="AC49" ca="1">INDIRECT(AC$2&amp;"!C21")</f>
        <v>Non concerné</v>
      </c>
      <c r="AD49" s="143" t="str" cm="1">
        <f t="array" aca="1" ref="AD49" ca="1">INDIRECT(AD$2&amp;"!C21")</f>
        <v>Non concerné</v>
      </c>
      <c r="AE49" s="143" t="str" cm="1">
        <f t="array" aca="1" ref="AE49" ca="1">INDIRECT(AE$2&amp;"!C21")</f>
        <v>Non concerné</v>
      </c>
      <c r="AF49" s="143" t="str" cm="1">
        <f t="array" aca="1" ref="AF49" ca="1">INDIRECT(AF$2&amp;"!C21")</f>
        <v>Non concerné</v>
      </c>
      <c r="AG49" s="143" t="str" cm="1">
        <f t="array" aca="1" ref="AG49" ca="1">INDIRECT(AG$2&amp;"!C21")</f>
        <v>Non concerné</v>
      </c>
      <c r="AH49" s="143" t="str" cm="1">
        <f t="array" aca="1" ref="AH49" ca="1">INDIRECT(AH$2&amp;"!C21")</f>
        <v>Non concerné</v>
      </c>
      <c r="AJ49" s="75" t="str">
        <f t="shared" si="0"/>
        <v>MPI_7</v>
      </c>
      <c r="AK49" s="75" t="str">
        <f t="shared" si="1"/>
        <v>Q1</v>
      </c>
      <c r="AL49" t="s">
        <v>357</v>
      </c>
      <c r="AM49">
        <f t="shared" ca="1" si="2"/>
        <v>0</v>
      </c>
      <c r="AN49">
        <f t="shared" ca="1" si="3"/>
        <v>0</v>
      </c>
      <c r="AP49">
        <f t="shared" ca="1" si="8"/>
        <v>0</v>
      </c>
      <c r="AQ49">
        <f t="shared" ca="1" si="10"/>
        <v>0</v>
      </c>
      <c r="AT49">
        <f t="shared" ca="1" si="9"/>
        <v>0</v>
      </c>
      <c r="AU49">
        <f t="shared" ca="1" si="4"/>
        <v>0</v>
      </c>
      <c r="AV49">
        <f t="shared" ca="1" si="5"/>
        <v>0</v>
      </c>
      <c r="AW49">
        <f t="shared" ca="1" si="6"/>
        <v>0</v>
      </c>
      <c r="AX49">
        <f t="shared" ca="1" si="7"/>
        <v>0</v>
      </c>
    </row>
    <row r="50" spans="2:50" ht="16.5" thickBot="1">
      <c r="B50" s="774"/>
      <c r="C50" s="60" t="s">
        <v>47</v>
      </c>
      <c r="D50" s="50" t="s">
        <v>24</v>
      </c>
      <c r="E50" s="143" cm="1">
        <f t="array" aca="1" ref="E50" ca="1">INDIRECT(E$2&amp;"!D21")</f>
        <v>0</v>
      </c>
      <c r="F50" s="143" cm="1">
        <f t="array" aca="1" ref="F50" ca="1">INDIRECT(F$2&amp;"!D21")</f>
        <v>0</v>
      </c>
      <c r="G50" s="143" cm="1">
        <f t="array" aca="1" ref="G50" ca="1">INDIRECT(G$2&amp;"!D21")</f>
        <v>0</v>
      </c>
      <c r="H50" s="143" cm="1">
        <f t="array" aca="1" ref="H50" ca="1">INDIRECT(H$2&amp;"!D21")</f>
        <v>0</v>
      </c>
      <c r="I50" s="143" cm="1">
        <f t="array" aca="1" ref="I50" ca="1">INDIRECT(I$2&amp;"!D21")</f>
        <v>0</v>
      </c>
      <c r="J50" s="143" cm="1">
        <f t="array" aca="1" ref="J50" ca="1">INDIRECT(J$2&amp;"!D21")</f>
        <v>0</v>
      </c>
      <c r="K50" s="143" cm="1">
        <f t="array" aca="1" ref="K50" ca="1">INDIRECT(K$2&amp;"!D21")</f>
        <v>0</v>
      </c>
      <c r="L50" s="143" cm="1">
        <f t="array" aca="1" ref="L50" ca="1">INDIRECT(L$2&amp;"!D21")</f>
        <v>0</v>
      </c>
      <c r="M50" s="143" cm="1">
        <f t="array" aca="1" ref="M50" ca="1">INDIRECT(M$2&amp;"!D21")</f>
        <v>0</v>
      </c>
      <c r="N50" s="143" cm="1">
        <f t="array" aca="1" ref="N50" ca="1">INDIRECT(N$2&amp;"!D21")</f>
        <v>0</v>
      </c>
      <c r="O50" s="143" cm="1">
        <f t="array" aca="1" ref="O50" ca="1">INDIRECT(O$2&amp;"!D21")</f>
        <v>0</v>
      </c>
      <c r="P50" s="143" cm="1">
        <f t="array" aca="1" ref="P50" ca="1">INDIRECT(P$2&amp;"!D21")</f>
        <v>0</v>
      </c>
      <c r="Q50" s="143" cm="1">
        <f t="array" aca="1" ref="Q50" ca="1">INDIRECT(Q$2&amp;"!D21")</f>
        <v>0</v>
      </c>
      <c r="R50" s="143" cm="1">
        <f t="array" aca="1" ref="R50" ca="1">INDIRECT(R$2&amp;"!D21")</f>
        <v>0</v>
      </c>
      <c r="S50" s="143" cm="1">
        <f t="array" aca="1" ref="S50" ca="1">INDIRECT(S$2&amp;"!D21")</f>
        <v>0</v>
      </c>
      <c r="T50" s="143" cm="1">
        <f t="array" aca="1" ref="T50" ca="1">INDIRECT(T$2&amp;"!D21")</f>
        <v>0</v>
      </c>
      <c r="U50" s="143" cm="1">
        <f t="array" aca="1" ref="U50" ca="1">INDIRECT(U$2&amp;"!D21")</f>
        <v>0</v>
      </c>
      <c r="V50" s="143" cm="1">
        <f t="array" aca="1" ref="V50" ca="1">INDIRECT(V$2&amp;"!D21")</f>
        <v>0</v>
      </c>
      <c r="W50" s="143" cm="1">
        <f t="array" aca="1" ref="W50" ca="1">INDIRECT(W$2&amp;"!D21")</f>
        <v>0</v>
      </c>
      <c r="X50" s="143" cm="1">
        <f t="array" aca="1" ref="X50" ca="1">INDIRECT(X$2&amp;"!D21")</f>
        <v>0</v>
      </c>
      <c r="Y50" s="143" cm="1">
        <f t="array" aca="1" ref="Y50" ca="1">INDIRECT(Y$2&amp;"!D21")</f>
        <v>0</v>
      </c>
      <c r="Z50" s="143" cm="1">
        <f t="array" aca="1" ref="Z50" ca="1">INDIRECT(Z$2&amp;"!D21")</f>
        <v>0</v>
      </c>
      <c r="AA50" s="143" cm="1">
        <f t="array" aca="1" ref="AA50" ca="1">INDIRECT(AA$2&amp;"!D21")</f>
        <v>0</v>
      </c>
      <c r="AB50" s="143" cm="1">
        <f t="array" aca="1" ref="AB50" ca="1">INDIRECT(AB$2&amp;"!D21")</f>
        <v>0</v>
      </c>
      <c r="AC50" s="143" cm="1">
        <f t="array" aca="1" ref="AC50" ca="1">INDIRECT(AC$2&amp;"!D21")</f>
        <v>0</v>
      </c>
      <c r="AD50" s="143" cm="1">
        <f t="array" aca="1" ref="AD50" ca="1">INDIRECT(AD$2&amp;"!D21")</f>
        <v>0</v>
      </c>
      <c r="AE50" s="143" cm="1">
        <f t="array" aca="1" ref="AE50" ca="1">INDIRECT(AE$2&amp;"!D21")</f>
        <v>0</v>
      </c>
      <c r="AF50" s="143" cm="1">
        <f t="array" aca="1" ref="AF50" ca="1">INDIRECT(AF$2&amp;"!D21")</f>
        <v>0</v>
      </c>
      <c r="AG50" s="143" cm="1">
        <f t="array" aca="1" ref="AG50" ca="1">INDIRECT(AG$2&amp;"!D21")</f>
        <v>0</v>
      </c>
      <c r="AH50" s="143" cm="1">
        <f t="array" aca="1" ref="AH50" ca="1">INDIRECT(AH$2&amp;"!D21")</f>
        <v>0</v>
      </c>
      <c r="AJ50" s="75" t="str">
        <f t="shared" si="0"/>
        <v>MPI_7</v>
      </c>
      <c r="AK50" s="75" t="str">
        <f t="shared" si="1"/>
        <v>Q2.1</v>
      </c>
      <c r="AL50" t="s">
        <v>316</v>
      </c>
      <c r="AM50">
        <f t="shared" ca="1" si="2"/>
        <v>0</v>
      </c>
      <c r="AN50">
        <f t="shared" ca="1" si="3"/>
        <v>0</v>
      </c>
      <c r="AP50">
        <f t="shared" ca="1" si="8"/>
        <v>0</v>
      </c>
      <c r="AQ50">
        <f t="shared" ca="1" si="10"/>
        <v>0</v>
      </c>
      <c r="AT50">
        <f t="shared" ca="1" si="9"/>
        <v>0</v>
      </c>
      <c r="AU50">
        <f t="shared" ca="1" si="4"/>
        <v>0</v>
      </c>
      <c r="AV50">
        <f t="shared" ca="1" si="5"/>
        <v>0</v>
      </c>
      <c r="AW50">
        <f t="shared" ca="1" si="6"/>
        <v>0</v>
      </c>
      <c r="AX50">
        <f t="shared" ca="1" si="7"/>
        <v>0</v>
      </c>
    </row>
    <row r="51" spans="2:50" ht="16.5" thickBot="1">
      <c r="B51" s="774"/>
      <c r="C51" s="60" t="s">
        <v>47</v>
      </c>
      <c r="D51" s="50" t="s">
        <v>25</v>
      </c>
      <c r="E51" s="143" cm="1">
        <f t="array" aca="1" ref="E51" ca="1">INDIRECT(E$2&amp;"!E21")</f>
        <v>0</v>
      </c>
      <c r="F51" s="143" cm="1">
        <f t="array" aca="1" ref="F51" ca="1">INDIRECT(F$2&amp;"!E21")</f>
        <v>0</v>
      </c>
      <c r="G51" s="143" cm="1">
        <f t="array" aca="1" ref="G51" ca="1">INDIRECT(G$2&amp;"!E21")</f>
        <v>0</v>
      </c>
      <c r="H51" s="143" cm="1">
        <f t="array" aca="1" ref="H51" ca="1">INDIRECT(H$2&amp;"!E21")</f>
        <v>0</v>
      </c>
      <c r="I51" s="143" cm="1">
        <f t="array" aca="1" ref="I51" ca="1">INDIRECT(I$2&amp;"!E21")</f>
        <v>0</v>
      </c>
      <c r="J51" s="143" cm="1">
        <f t="array" aca="1" ref="J51" ca="1">INDIRECT(J$2&amp;"!E21")</f>
        <v>0</v>
      </c>
      <c r="K51" s="143" cm="1">
        <f t="array" aca="1" ref="K51" ca="1">INDIRECT(K$2&amp;"!E21")</f>
        <v>0</v>
      </c>
      <c r="L51" s="143" cm="1">
        <f t="array" aca="1" ref="L51" ca="1">INDIRECT(L$2&amp;"!E21")</f>
        <v>0</v>
      </c>
      <c r="M51" s="143" cm="1">
        <f t="array" aca="1" ref="M51" ca="1">INDIRECT(M$2&amp;"!E21")</f>
        <v>0</v>
      </c>
      <c r="N51" s="143" cm="1">
        <f t="array" aca="1" ref="N51" ca="1">INDIRECT(N$2&amp;"!E21")</f>
        <v>0</v>
      </c>
      <c r="O51" s="143" cm="1">
        <f t="array" aca="1" ref="O51" ca="1">INDIRECT(O$2&amp;"!E21")</f>
        <v>0</v>
      </c>
      <c r="P51" s="143" cm="1">
        <f t="array" aca="1" ref="P51" ca="1">INDIRECT(P$2&amp;"!E21")</f>
        <v>0</v>
      </c>
      <c r="Q51" s="143" cm="1">
        <f t="array" aca="1" ref="Q51" ca="1">INDIRECT(Q$2&amp;"!E21")</f>
        <v>0</v>
      </c>
      <c r="R51" s="143" cm="1">
        <f t="array" aca="1" ref="R51" ca="1">INDIRECT(R$2&amp;"!E21")</f>
        <v>0</v>
      </c>
      <c r="S51" s="143" cm="1">
        <f t="array" aca="1" ref="S51" ca="1">INDIRECT(S$2&amp;"!E21")</f>
        <v>0</v>
      </c>
      <c r="T51" s="143" cm="1">
        <f t="array" aca="1" ref="T51" ca="1">INDIRECT(T$2&amp;"!E21")</f>
        <v>0</v>
      </c>
      <c r="U51" s="143" cm="1">
        <f t="array" aca="1" ref="U51" ca="1">INDIRECT(U$2&amp;"!E21")</f>
        <v>0</v>
      </c>
      <c r="V51" s="143" cm="1">
        <f t="array" aca="1" ref="V51" ca="1">INDIRECT(V$2&amp;"!E21")</f>
        <v>0</v>
      </c>
      <c r="W51" s="143" cm="1">
        <f t="array" aca="1" ref="W51" ca="1">INDIRECT(W$2&amp;"!E21")</f>
        <v>0</v>
      </c>
      <c r="X51" s="143" cm="1">
        <f t="array" aca="1" ref="X51" ca="1">INDIRECT(X$2&amp;"!E21")</f>
        <v>0</v>
      </c>
      <c r="Y51" s="143" cm="1">
        <f t="array" aca="1" ref="Y51" ca="1">INDIRECT(Y$2&amp;"!E21")</f>
        <v>0</v>
      </c>
      <c r="Z51" s="143" cm="1">
        <f t="array" aca="1" ref="Z51" ca="1">INDIRECT(Z$2&amp;"!E21")</f>
        <v>0</v>
      </c>
      <c r="AA51" s="143" cm="1">
        <f t="array" aca="1" ref="AA51" ca="1">INDIRECT(AA$2&amp;"!E21")</f>
        <v>0</v>
      </c>
      <c r="AB51" s="143" cm="1">
        <f t="array" aca="1" ref="AB51" ca="1">INDIRECT(AB$2&amp;"!E21")</f>
        <v>0</v>
      </c>
      <c r="AC51" s="143" cm="1">
        <f t="array" aca="1" ref="AC51" ca="1">INDIRECT(AC$2&amp;"!E21")</f>
        <v>0</v>
      </c>
      <c r="AD51" s="143" cm="1">
        <f t="array" aca="1" ref="AD51" ca="1">INDIRECT(AD$2&amp;"!E21")</f>
        <v>0</v>
      </c>
      <c r="AE51" s="143" cm="1">
        <f t="array" aca="1" ref="AE51" ca="1">INDIRECT(AE$2&amp;"!E21")</f>
        <v>0</v>
      </c>
      <c r="AF51" s="143" cm="1">
        <f t="array" aca="1" ref="AF51" ca="1">INDIRECT(AF$2&amp;"!E21")</f>
        <v>0</v>
      </c>
      <c r="AG51" s="143" cm="1">
        <f t="array" aca="1" ref="AG51" ca="1">INDIRECT(AG$2&amp;"!E21")</f>
        <v>0</v>
      </c>
      <c r="AH51" s="143" cm="1">
        <f t="array" aca="1" ref="AH51" ca="1">INDIRECT(AH$2&amp;"!E21")</f>
        <v>0</v>
      </c>
      <c r="AJ51" s="75" t="str">
        <f t="shared" si="0"/>
        <v>MPI_7</v>
      </c>
      <c r="AK51" s="75" t="str">
        <f t="shared" si="1"/>
        <v>Q2.2</v>
      </c>
      <c r="AL51" t="s">
        <v>807</v>
      </c>
      <c r="AM51">
        <f t="shared" ca="1" si="2"/>
        <v>0</v>
      </c>
      <c r="AN51">
        <f t="shared" ca="1" si="3"/>
        <v>0</v>
      </c>
      <c r="AP51">
        <f t="shared" ca="1" si="8"/>
        <v>0</v>
      </c>
      <c r="AQ51">
        <f t="shared" ca="1" si="10"/>
        <v>0</v>
      </c>
      <c r="AT51">
        <f t="shared" ca="1" si="9"/>
        <v>0</v>
      </c>
      <c r="AU51">
        <f t="shared" ca="1" si="4"/>
        <v>0</v>
      </c>
      <c r="AV51">
        <f t="shared" ca="1" si="5"/>
        <v>0</v>
      </c>
      <c r="AW51">
        <f t="shared" ca="1" si="6"/>
        <v>0</v>
      </c>
      <c r="AX51">
        <f t="shared" ca="1" si="7"/>
        <v>0</v>
      </c>
    </row>
    <row r="52" spans="2:50" ht="16.5" thickBot="1">
      <c r="B52" s="774"/>
      <c r="C52" s="60" t="s">
        <v>47</v>
      </c>
      <c r="D52" s="50" t="s">
        <v>26</v>
      </c>
      <c r="E52" s="143" cm="1">
        <f t="array" aca="1" ref="E52" ca="1">INDIRECT(E$2&amp;"!F21")</f>
        <v>0</v>
      </c>
      <c r="F52" s="143" cm="1">
        <f t="array" aca="1" ref="F52" ca="1">INDIRECT(F$2&amp;"!F21")</f>
        <v>0</v>
      </c>
      <c r="G52" s="143" cm="1">
        <f t="array" aca="1" ref="G52" ca="1">INDIRECT(G$2&amp;"!F21")</f>
        <v>0</v>
      </c>
      <c r="H52" s="143" cm="1">
        <f t="array" aca="1" ref="H52" ca="1">INDIRECT(H$2&amp;"!F21")</f>
        <v>0</v>
      </c>
      <c r="I52" s="143" cm="1">
        <f t="array" aca="1" ref="I52" ca="1">INDIRECT(I$2&amp;"!F21")</f>
        <v>0</v>
      </c>
      <c r="J52" s="143" cm="1">
        <f t="array" aca="1" ref="J52" ca="1">INDIRECT(J$2&amp;"!F21")</f>
        <v>0</v>
      </c>
      <c r="K52" s="143" cm="1">
        <f t="array" aca="1" ref="K52" ca="1">INDIRECT(K$2&amp;"!F21")</f>
        <v>0</v>
      </c>
      <c r="L52" s="143" cm="1">
        <f t="array" aca="1" ref="L52" ca="1">INDIRECT(L$2&amp;"!F21")</f>
        <v>0</v>
      </c>
      <c r="M52" s="143" cm="1">
        <f t="array" aca="1" ref="M52" ca="1">INDIRECT(M$2&amp;"!F21")</f>
        <v>0</v>
      </c>
      <c r="N52" s="143" cm="1">
        <f t="array" aca="1" ref="N52" ca="1">INDIRECT(N$2&amp;"!F21")</f>
        <v>0</v>
      </c>
      <c r="O52" s="143" cm="1">
        <f t="array" aca="1" ref="O52" ca="1">INDIRECT(O$2&amp;"!F21")</f>
        <v>0</v>
      </c>
      <c r="P52" s="143" cm="1">
        <f t="array" aca="1" ref="P52" ca="1">INDIRECT(P$2&amp;"!F21")</f>
        <v>0</v>
      </c>
      <c r="Q52" s="143" cm="1">
        <f t="array" aca="1" ref="Q52" ca="1">INDIRECT(Q$2&amp;"!F21")</f>
        <v>0</v>
      </c>
      <c r="R52" s="143" cm="1">
        <f t="array" aca="1" ref="R52" ca="1">INDIRECT(R$2&amp;"!F21")</f>
        <v>0</v>
      </c>
      <c r="S52" s="143" cm="1">
        <f t="array" aca="1" ref="S52" ca="1">INDIRECT(S$2&amp;"!F21")</f>
        <v>0</v>
      </c>
      <c r="T52" s="143" cm="1">
        <f t="array" aca="1" ref="T52" ca="1">INDIRECT(T$2&amp;"!F21")</f>
        <v>0</v>
      </c>
      <c r="U52" s="143" cm="1">
        <f t="array" aca="1" ref="U52" ca="1">INDIRECT(U$2&amp;"!F21")</f>
        <v>0</v>
      </c>
      <c r="V52" s="143" cm="1">
        <f t="array" aca="1" ref="V52" ca="1">INDIRECT(V$2&amp;"!F21")</f>
        <v>0</v>
      </c>
      <c r="W52" s="143" cm="1">
        <f t="array" aca="1" ref="W52" ca="1">INDIRECT(W$2&amp;"!F21")</f>
        <v>0</v>
      </c>
      <c r="X52" s="143" cm="1">
        <f t="array" aca="1" ref="X52" ca="1">INDIRECT(X$2&amp;"!F21")</f>
        <v>0</v>
      </c>
      <c r="Y52" s="143" cm="1">
        <f t="array" aca="1" ref="Y52" ca="1">INDIRECT(Y$2&amp;"!F21")</f>
        <v>0</v>
      </c>
      <c r="Z52" s="143" cm="1">
        <f t="array" aca="1" ref="Z52" ca="1">INDIRECT(Z$2&amp;"!F21")</f>
        <v>0</v>
      </c>
      <c r="AA52" s="143" cm="1">
        <f t="array" aca="1" ref="AA52" ca="1">INDIRECT(AA$2&amp;"!F21")</f>
        <v>0</v>
      </c>
      <c r="AB52" s="143" cm="1">
        <f t="array" aca="1" ref="AB52" ca="1">INDIRECT(AB$2&amp;"!F21")</f>
        <v>0</v>
      </c>
      <c r="AC52" s="143" cm="1">
        <f t="array" aca="1" ref="AC52" ca="1">INDIRECT(AC$2&amp;"!F21")</f>
        <v>0</v>
      </c>
      <c r="AD52" s="143" cm="1">
        <f t="array" aca="1" ref="AD52" ca="1">INDIRECT(AD$2&amp;"!F21")</f>
        <v>0</v>
      </c>
      <c r="AE52" s="143" cm="1">
        <f t="array" aca="1" ref="AE52" ca="1">INDIRECT(AE$2&amp;"!F21")</f>
        <v>0</v>
      </c>
      <c r="AF52" s="143" cm="1">
        <f t="array" aca="1" ref="AF52" ca="1">INDIRECT(AF$2&amp;"!F21")</f>
        <v>0</v>
      </c>
      <c r="AG52" s="143" cm="1">
        <f t="array" aca="1" ref="AG52" ca="1">INDIRECT(AG$2&amp;"!F21")</f>
        <v>0</v>
      </c>
      <c r="AH52" s="143" cm="1">
        <f t="array" aca="1" ref="AH52" ca="1">INDIRECT(AH$2&amp;"!F21")</f>
        <v>0</v>
      </c>
      <c r="AJ52" s="75" t="str">
        <f t="shared" si="0"/>
        <v>MPI_7</v>
      </c>
      <c r="AK52" s="75" t="str">
        <f t="shared" si="1"/>
        <v>Q2.3</v>
      </c>
      <c r="AL52" t="s">
        <v>808</v>
      </c>
      <c r="AM52">
        <f t="shared" ca="1" si="2"/>
        <v>0</v>
      </c>
      <c r="AN52">
        <f t="shared" ca="1" si="3"/>
        <v>0</v>
      </c>
      <c r="AP52">
        <f t="shared" ca="1" si="8"/>
        <v>0</v>
      </c>
      <c r="AQ52">
        <f t="shared" ca="1" si="10"/>
        <v>0</v>
      </c>
      <c r="AT52">
        <f t="shared" ca="1" si="9"/>
        <v>0</v>
      </c>
      <c r="AU52">
        <f t="shared" ca="1" si="4"/>
        <v>0</v>
      </c>
      <c r="AV52">
        <f t="shared" ca="1" si="5"/>
        <v>0</v>
      </c>
      <c r="AW52">
        <f t="shared" ca="1" si="6"/>
        <v>0</v>
      </c>
      <c r="AX52">
        <f t="shared" ca="1" si="7"/>
        <v>0</v>
      </c>
    </row>
    <row r="53" spans="2:50" ht="16.5" thickBot="1">
      <c r="B53" s="774"/>
      <c r="C53" s="60" t="s">
        <v>47</v>
      </c>
      <c r="D53" s="50" t="s">
        <v>27</v>
      </c>
      <c r="E53" s="143" cm="1">
        <f t="array" aca="1" ref="E53" ca="1">INDIRECT(E$2&amp;"!G21")</f>
        <v>0</v>
      </c>
      <c r="F53" s="143" cm="1">
        <f t="array" aca="1" ref="F53" ca="1">INDIRECT(F$2&amp;"!G21")</f>
        <v>0</v>
      </c>
      <c r="G53" s="143" cm="1">
        <f t="array" aca="1" ref="G53" ca="1">INDIRECT(G$2&amp;"!G21")</f>
        <v>0</v>
      </c>
      <c r="H53" s="143" cm="1">
        <f t="array" aca="1" ref="H53" ca="1">INDIRECT(H$2&amp;"!G21")</f>
        <v>0</v>
      </c>
      <c r="I53" s="143" cm="1">
        <f t="array" aca="1" ref="I53" ca="1">INDIRECT(I$2&amp;"!G21")</f>
        <v>0</v>
      </c>
      <c r="J53" s="143" cm="1">
        <f t="array" aca="1" ref="J53" ca="1">INDIRECT(J$2&amp;"!G21")</f>
        <v>0</v>
      </c>
      <c r="K53" s="143" cm="1">
        <f t="array" aca="1" ref="K53" ca="1">INDIRECT(K$2&amp;"!G21")</f>
        <v>0</v>
      </c>
      <c r="L53" s="143" cm="1">
        <f t="array" aca="1" ref="L53" ca="1">INDIRECT(L$2&amp;"!G21")</f>
        <v>0</v>
      </c>
      <c r="M53" s="143" cm="1">
        <f t="array" aca="1" ref="M53" ca="1">INDIRECT(M$2&amp;"!G21")</f>
        <v>0</v>
      </c>
      <c r="N53" s="143" cm="1">
        <f t="array" aca="1" ref="N53" ca="1">INDIRECT(N$2&amp;"!G21")</f>
        <v>0</v>
      </c>
      <c r="O53" s="143" cm="1">
        <f t="array" aca="1" ref="O53" ca="1">INDIRECT(O$2&amp;"!G21")</f>
        <v>0</v>
      </c>
      <c r="P53" s="143" cm="1">
        <f t="array" aca="1" ref="P53" ca="1">INDIRECT(P$2&amp;"!G21")</f>
        <v>0</v>
      </c>
      <c r="Q53" s="143" cm="1">
        <f t="array" aca="1" ref="Q53" ca="1">INDIRECT(Q$2&amp;"!G21")</f>
        <v>0</v>
      </c>
      <c r="R53" s="143" cm="1">
        <f t="array" aca="1" ref="R53" ca="1">INDIRECT(R$2&amp;"!G21")</f>
        <v>0</v>
      </c>
      <c r="S53" s="143" cm="1">
        <f t="array" aca="1" ref="S53" ca="1">INDIRECT(S$2&amp;"!G21")</f>
        <v>0</v>
      </c>
      <c r="T53" s="143" cm="1">
        <f t="array" aca="1" ref="T53" ca="1">INDIRECT(T$2&amp;"!G21")</f>
        <v>0</v>
      </c>
      <c r="U53" s="143" cm="1">
        <f t="array" aca="1" ref="U53" ca="1">INDIRECT(U$2&amp;"!G21")</f>
        <v>0</v>
      </c>
      <c r="V53" s="143" cm="1">
        <f t="array" aca="1" ref="V53" ca="1">INDIRECT(V$2&amp;"!G21")</f>
        <v>0</v>
      </c>
      <c r="W53" s="143" cm="1">
        <f t="array" aca="1" ref="W53" ca="1">INDIRECT(W$2&amp;"!G21")</f>
        <v>0</v>
      </c>
      <c r="X53" s="143" cm="1">
        <f t="array" aca="1" ref="X53" ca="1">INDIRECT(X$2&amp;"!G21")</f>
        <v>0</v>
      </c>
      <c r="Y53" s="143" cm="1">
        <f t="array" aca="1" ref="Y53" ca="1">INDIRECT(Y$2&amp;"!G21")</f>
        <v>0</v>
      </c>
      <c r="Z53" s="143" cm="1">
        <f t="array" aca="1" ref="Z53" ca="1">INDIRECT(Z$2&amp;"!G21")</f>
        <v>0</v>
      </c>
      <c r="AA53" s="143" cm="1">
        <f t="array" aca="1" ref="AA53" ca="1">INDIRECT(AA$2&amp;"!G21")</f>
        <v>0</v>
      </c>
      <c r="AB53" s="143" cm="1">
        <f t="array" aca="1" ref="AB53" ca="1">INDIRECT(AB$2&amp;"!G21")</f>
        <v>0</v>
      </c>
      <c r="AC53" s="143" cm="1">
        <f t="array" aca="1" ref="AC53" ca="1">INDIRECT(AC$2&amp;"!G21")</f>
        <v>0</v>
      </c>
      <c r="AD53" s="143" cm="1">
        <f t="array" aca="1" ref="AD53" ca="1">INDIRECT(AD$2&amp;"!G21")</f>
        <v>0</v>
      </c>
      <c r="AE53" s="143" cm="1">
        <f t="array" aca="1" ref="AE53" ca="1">INDIRECT(AE$2&amp;"!G21")</f>
        <v>0</v>
      </c>
      <c r="AF53" s="143" cm="1">
        <f t="array" aca="1" ref="AF53" ca="1">INDIRECT(AF$2&amp;"!G21")</f>
        <v>0</v>
      </c>
      <c r="AG53" s="143" cm="1">
        <f t="array" aca="1" ref="AG53" ca="1">INDIRECT(AG$2&amp;"!G21")</f>
        <v>0</v>
      </c>
      <c r="AH53" s="143" cm="1">
        <f t="array" aca="1" ref="AH53" ca="1">INDIRECT(AH$2&amp;"!G21")</f>
        <v>0</v>
      </c>
      <c r="AJ53" s="75" t="str">
        <f t="shared" si="0"/>
        <v>MPI_7</v>
      </c>
      <c r="AK53" s="75" t="str">
        <f t="shared" si="1"/>
        <v>Q2.4</v>
      </c>
      <c r="AL53" t="s">
        <v>480</v>
      </c>
      <c r="AM53">
        <f t="shared" ca="1" si="2"/>
        <v>0</v>
      </c>
      <c r="AN53">
        <f t="shared" ca="1" si="3"/>
        <v>0</v>
      </c>
      <c r="AP53">
        <f t="shared" ca="1" si="8"/>
        <v>0</v>
      </c>
      <c r="AQ53">
        <f t="shared" ca="1" si="10"/>
        <v>0</v>
      </c>
      <c r="AT53">
        <f t="shared" ca="1" si="9"/>
        <v>0</v>
      </c>
      <c r="AU53">
        <f t="shared" ca="1" si="4"/>
        <v>0</v>
      </c>
      <c r="AV53">
        <f t="shared" ca="1" si="5"/>
        <v>0</v>
      </c>
      <c r="AW53">
        <f t="shared" ca="1" si="6"/>
        <v>0</v>
      </c>
      <c r="AX53">
        <f t="shared" ca="1" si="7"/>
        <v>0</v>
      </c>
    </row>
    <row r="54" spans="2:50" ht="16.5" thickBot="1">
      <c r="B54" s="774"/>
      <c r="C54" s="60" t="s">
        <v>47</v>
      </c>
      <c r="D54" s="50" t="s">
        <v>28</v>
      </c>
      <c r="E54" s="143" cm="1">
        <f t="array" aca="1" ref="E54" ca="1">INDIRECT(E$2&amp;"!H21")</f>
        <v>0</v>
      </c>
      <c r="F54" s="143" cm="1">
        <f t="array" aca="1" ref="F54" ca="1">INDIRECT(F$2&amp;"!H21")</f>
        <v>0</v>
      </c>
      <c r="G54" s="143" cm="1">
        <f t="array" aca="1" ref="G54" ca="1">INDIRECT(G$2&amp;"!H21")</f>
        <v>0</v>
      </c>
      <c r="H54" s="143" cm="1">
        <f t="array" aca="1" ref="H54" ca="1">INDIRECT(H$2&amp;"!H21")</f>
        <v>0</v>
      </c>
      <c r="I54" s="143" cm="1">
        <f t="array" aca="1" ref="I54" ca="1">INDIRECT(I$2&amp;"!H21")</f>
        <v>0</v>
      </c>
      <c r="J54" s="143" cm="1">
        <f t="array" aca="1" ref="J54" ca="1">INDIRECT(J$2&amp;"!H21")</f>
        <v>0</v>
      </c>
      <c r="K54" s="143" cm="1">
        <f t="array" aca="1" ref="K54" ca="1">INDIRECT(K$2&amp;"!H21")</f>
        <v>0</v>
      </c>
      <c r="L54" s="143" cm="1">
        <f t="array" aca="1" ref="L54" ca="1">INDIRECT(L$2&amp;"!H21")</f>
        <v>0</v>
      </c>
      <c r="M54" s="143" cm="1">
        <f t="array" aca="1" ref="M54" ca="1">INDIRECT(M$2&amp;"!H21")</f>
        <v>0</v>
      </c>
      <c r="N54" s="143" cm="1">
        <f t="array" aca="1" ref="N54" ca="1">INDIRECT(N$2&amp;"!H21")</f>
        <v>0</v>
      </c>
      <c r="O54" s="143" cm="1">
        <f t="array" aca="1" ref="O54" ca="1">INDIRECT(O$2&amp;"!H21")</f>
        <v>0</v>
      </c>
      <c r="P54" s="143" cm="1">
        <f t="array" aca="1" ref="P54" ca="1">INDIRECT(P$2&amp;"!H21")</f>
        <v>0</v>
      </c>
      <c r="Q54" s="143" cm="1">
        <f t="array" aca="1" ref="Q54" ca="1">INDIRECT(Q$2&amp;"!H21")</f>
        <v>0</v>
      </c>
      <c r="R54" s="143" cm="1">
        <f t="array" aca="1" ref="R54" ca="1">INDIRECT(R$2&amp;"!H21")</f>
        <v>0</v>
      </c>
      <c r="S54" s="143" cm="1">
        <f t="array" aca="1" ref="S54" ca="1">INDIRECT(S$2&amp;"!H21")</f>
        <v>0</v>
      </c>
      <c r="T54" s="143" cm="1">
        <f t="array" aca="1" ref="T54" ca="1">INDIRECT(T$2&amp;"!H21")</f>
        <v>0</v>
      </c>
      <c r="U54" s="143" cm="1">
        <f t="array" aca="1" ref="U54" ca="1">INDIRECT(U$2&amp;"!H21")</f>
        <v>0</v>
      </c>
      <c r="V54" s="143" cm="1">
        <f t="array" aca="1" ref="V54" ca="1">INDIRECT(V$2&amp;"!H21")</f>
        <v>0</v>
      </c>
      <c r="W54" s="143" cm="1">
        <f t="array" aca="1" ref="W54" ca="1">INDIRECT(W$2&amp;"!H21")</f>
        <v>0</v>
      </c>
      <c r="X54" s="143" cm="1">
        <f t="array" aca="1" ref="X54" ca="1">INDIRECT(X$2&amp;"!H21")</f>
        <v>0</v>
      </c>
      <c r="Y54" s="143" cm="1">
        <f t="array" aca="1" ref="Y54" ca="1">INDIRECT(Y$2&amp;"!H21")</f>
        <v>0</v>
      </c>
      <c r="Z54" s="143" cm="1">
        <f t="array" aca="1" ref="Z54" ca="1">INDIRECT(Z$2&amp;"!H21")</f>
        <v>0</v>
      </c>
      <c r="AA54" s="143" cm="1">
        <f t="array" aca="1" ref="AA54" ca="1">INDIRECT(AA$2&amp;"!H21")</f>
        <v>0</v>
      </c>
      <c r="AB54" s="143" cm="1">
        <f t="array" aca="1" ref="AB54" ca="1">INDIRECT(AB$2&amp;"!H21")</f>
        <v>0</v>
      </c>
      <c r="AC54" s="143" cm="1">
        <f t="array" aca="1" ref="AC54" ca="1">INDIRECT(AC$2&amp;"!H21")</f>
        <v>0</v>
      </c>
      <c r="AD54" s="143" cm="1">
        <f t="array" aca="1" ref="AD54" ca="1">INDIRECT(AD$2&amp;"!H21")</f>
        <v>0</v>
      </c>
      <c r="AE54" s="143" cm="1">
        <f t="array" aca="1" ref="AE54" ca="1">INDIRECT(AE$2&amp;"!H21")</f>
        <v>0</v>
      </c>
      <c r="AF54" s="143" cm="1">
        <f t="array" aca="1" ref="AF54" ca="1">INDIRECT(AF$2&amp;"!H21")</f>
        <v>0</v>
      </c>
      <c r="AG54" s="143" cm="1">
        <f t="array" aca="1" ref="AG54" ca="1">INDIRECT(AG$2&amp;"!H21")</f>
        <v>0</v>
      </c>
      <c r="AH54" s="143" cm="1">
        <f t="array" aca="1" ref="AH54" ca="1">INDIRECT(AH$2&amp;"!H21")</f>
        <v>0</v>
      </c>
      <c r="AJ54" s="75" t="str">
        <f t="shared" si="0"/>
        <v>MPI_7</v>
      </c>
      <c r="AK54" s="75" t="str">
        <f t="shared" si="1"/>
        <v>Q3.1</v>
      </c>
      <c r="AL54" t="s">
        <v>441</v>
      </c>
      <c r="AM54">
        <f t="shared" ca="1" si="2"/>
        <v>0</v>
      </c>
      <c r="AN54">
        <f t="shared" ca="1" si="3"/>
        <v>0</v>
      </c>
      <c r="AP54">
        <f t="shared" ca="1" si="8"/>
        <v>0</v>
      </c>
      <c r="AQ54">
        <f t="shared" ca="1" si="10"/>
        <v>0</v>
      </c>
      <c r="AT54">
        <f t="shared" ca="1" si="9"/>
        <v>0</v>
      </c>
      <c r="AU54">
        <f t="shared" ca="1" si="4"/>
        <v>0</v>
      </c>
      <c r="AV54">
        <f t="shared" ca="1" si="5"/>
        <v>0</v>
      </c>
      <c r="AW54">
        <f t="shared" ca="1" si="6"/>
        <v>0</v>
      </c>
      <c r="AX54">
        <f t="shared" ca="1" si="7"/>
        <v>0</v>
      </c>
    </row>
    <row r="55" spans="2:50" ht="16.5" thickBot="1">
      <c r="B55" s="774"/>
      <c r="C55" s="55" t="s">
        <v>47</v>
      </c>
      <c r="D55" s="53" t="s">
        <v>29</v>
      </c>
      <c r="E55" s="143" cm="1">
        <f t="array" aca="1" ref="E55" ca="1">INDIRECT(E$2&amp;"!I21")</f>
        <v>0</v>
      </c>
      <c r="F55" s="143" cm="1">
        <f t="array" aca="1" ref="F55" ca="1">INDIRECT(F$2&amp;"!I21")</f>
        <v>0</v>
      </c>
      <c r="G55" s="143" cm="1">
        <f t="array" aca="1" ref="G55" ca="1">INDIRECT(G$2&amp;"!I21")</f>
        <v>0</v>
      </c>
      <c r="H55" s="143" cm="1">
        <f t="array" aca="1" ref="H55" ca="1">INDIRECT(H$2&amp;"!I21")</f>
        <v>0</v>
      </c>
      <c r="I55" s="143" cm="1">
        <f t="array" aca="1" ref="I55" ca="1">INDIRECT(I$2&amp;"!I21")</f>
        <v>0</v>
      </c>
      <c r="J55" s="143" cm="1">
        <f t="array" aca="1" ref="J55" ca="1">INDIRECT(J$2&amp;"!I21")</f>
        <v>0</v>
      </c>
      <c r="K55" s="143" cm="1">
        <f t="array" aca="1" ref="K55" ca="1">INDIRECT(K$2&amp;"!I21")</f>
        <v>0</v>
      </c>
      <c r="L55" s="143" cm="1">
        <f t="array" aca="1" ref="L55" ca="1">INDIRECT(L$2&amp;"!I21")</f>
        <v>0</v>
      </c>
      <c r="M55" s="143" cm="1">
        <f t="array" aca="1" ref="M55" ca="1">INDIRECT(M$2&amp;"!I21")</f>
        <v>0</v>
      </c>
      <c r="N55" s="143" cm="1">
        <f t="array" aca="1" ref="N55" ca="1">INDIRECT(N$2&amp;"!I21")</f>
        <v>0</v>
      </c>
      <c r="O55" s="143" cm="1">
        <f t="array" aca="1" ref="O55" ca="1">INDIRECT(O$2&amp;"!I21")</f>
        <v>0</v>
      </c>
      <c r="P55" s="143" cm="1">
        <f t="array" aca="1" ref="P55" ca="1">INDIRECT(P$2&amp;"!I21")</f>
        <v>0</v>
      </c>
      <c r="Q55" s="143" cm="1">
        <f t="array" aca="1" ref="Q55" ca="1">INDIRECT(Q$2&amp;"!I21")</f>
        <v>0</v>
      </c>
      <c r="R55" s="143" cm="1">
        <f t="array" aca="1" ref="R55" ca="1">INDIRECT(R$2&amp;"!I21")</f>
        <v>0</v>
      </c>
      <c r="S55" s="143" cm="1">
        <f t="array" aca="1" ref="S55" ca="1">INDIRECT(S$2&amp;"!I21")</f>
        <v>0</v>
      </c>
      <c r="T55" s="143" cm="1">
        <f t="array" aca="1" ref="T55" ca="1">INDIRECT(T$2&amp;"!I21")</f>
        <v>0</v>
      </c>
      <c r="U55" s="143" cm="1">
        <f t="array" aca="1" ref="U55" ca="1">INDIRECT(U$2&amp;"!I21")</f>
        <v>0</v>
      </c>
      <c r="V55" s="143" cm="1">
        <f t="array" aca="1" ref="V55" ca="1">INDIRECT(V$2&amp;"!I21")</f>
        <v>0</v>
      </c>
      <c r="W55" s="143" cm="1">
        <f t="array" aca="1" ref="W55" ca="1">INDIRECT(W$2&amp;"!I21")</f>
        <v>0</v>
      </c>
      <c r="X55" s="143" cm="1">
        <f t="array" aca="1" ref="X55" ca="1">INDIRECT(X$2&amp;"!I21")</f>
        <v>0</v>
      </c>
      <c r="Y55" s="143" cm="1">
        <f t="array" aca="1" ref="Y55" ca="1">INDIRECT(Y$2&amp;"!I21")</f>
        <v>0</v>
      </c>
      <c r="Z55" s="143" cm="1">
        <f t="array" aca="1" ref="Z55" ca="1">INDIRECT(Z$2&amp;"!I21")</f>
        <v>0</v>
      </c>
      <c r="AA55" s="143" cm="1">
        <f t="array" aca="1" ref="AA55" ca="1">INDIRECT(AA$2&amp;"!I21")</f>
        <v>0</v>
      </c>
      <c r="AB55" s="143" cm="1">
        <f t="array" aca="1" ref="AB55" ca="1">INDIRECT(AB$2&amp;"!I21")</f>
        <v>0</v>
      </c>
      <c r="AC55" s="143" cm="1">
        <f t="array" aca="1" ref="AC55" ca="1">INDIRECT(AC$2&amp;"!I21")</f>
        <v>0</v>
      </c>
      <c r="AD55" s="143" cm="1">
        <f t="array" aca="1" ref="AD55" ca="1">INDIRECT(AD$2&amp;"!I21")</f>
        <v>0</v>
      </c>
      <c r="AE55" s="143" cm="1">
        <f t="array" aca="1" ref="AE55" ca="1">INDIRECT(AE$2&amp;"!I21")</f>
        <v>0</v>
      </c>
      <c r="AF55" s="143" cm="1">
        <f t="array" aca="1" ref="AF55" ca="1">INDIRECT(AF$2&amp;"!I21")</f>
        <v>0</v>
      </c>
      <c r="AG55" s="143" cm="1">
        <f t="array" aca="1" ref="AG55" ca="1">INDIRECT(AG$2&amp;"!I21")</f>
        <v>0</v>
      </c>
      <c r="AH55" s="143" cm="1">
        <f t="array" aca="1" ref="AH55" ca="1">INDIRECT(AH$2&amp;"!I21")</f>
        <v>0</v>
      </c>
      <c r="AJ55" s="75" t="str">
        <f t="shared" si="0"/>
        <v>MPI_7</v>
      </c>
      <c r="AK55" s="75" t="str">
        <f t="shared" si="1"/>
        <v>Q3.2</v>
      </c>
      <c r="AL55" t="s">
        <v>809</v>
      </c>
      <c r="AM55">
        <f t="shared" ca="1" si="2"/>
        <v>0</v>
      </c>
      <c r="AN55">
        <f t="shared" ca="1" si="3"/>
        <v>0</v>
      </c>
      <c r="AP55">
        <f t="shared" ca="1" si="8"/>
        <v>0</v>
      </c>
      <c r="AQ55">
        <f t="shared" ca="1" si="10"/>
        <v>0</v>
      </c>
      <c r="AT55">
        <f t="shared" ca="1" si="9"/>
        <v>0</v>
      </c>
      <c r="AU55">
        <f t="shared" ca="1" si="4"/>
        <v>0</v>
      </c>
      <c r="AV55">
        <f t="shared" ca="1" si="5"/>
        <v>0</v>
      </c>
      <c r="AW55">
        <f t="shared" ca="1" si="6"/>
        <v>0</v>
      </c>
      <c r="AX55">
        <f t="shared" ca="1" si="7"/>
        <v>0</v>
      </c>
    </row>
    <row r="56" spans="2:50" ht="16.5" thickBot="1">
      <c r="B56" s="774"/>
      <c r="C56" s="54" t="s">
        <v>49</v>
      </c>
      <c r="D56" s="48" t="s">
        <v>23</v>
      </c>
      <c r="E56" s="85" t="str" cm="1">
        <f t="array" aca="1" ref="E56" ca="1">INDIRECT(E$2&amp;"!C22")</f>
        <v>Non concerné</v>
      </c>
      <c r="F56" s="85" t="str" cm="1">
        <f t="array" aca="1" ref="F56" ca="1">INDIRECT(F$2&amp;"!C22")</f>
        <v>Non concerné</v>
      </c>
      <c r="G56" s="85" t="str" cm="1">
        <f t="array" aca="1" ref="G56" ca="1">INDIRECT(G$2&amp;"!C22")</f>
        <v>Non concerné</v>
      </c>
      <c r="H56" s="85" t="str" cm="1">
        <f t="array" aca="1" ref="H56" ca="1">INDIRECT(H$2&amp;"!C22")</f>
        <v>Non concerné</v>
      </c>
      <c r="I56" s="85" t="str" cm="1">
        <f t="array" aca="1" ref="I56" ca="1">INDIRECT(I$2&amp;"!C22")</f>
        <v>Non concerné</v>
      </c>
      <c r="J56" s="85" t="str" cm="1">
        <f t="array" aca="1" ref="J56" ca="1">INDIRECT(J$2&amp;"!C22")</f>
        <v>Non concerné</v>
      </c>
      <c r="K56" s="85" t="str" cm="1">
        <f t="array" aca="1" ref="K56" ca="1">INDIRECT(K$2&amp;"!C22")</f>
        <v>Non concerné</v>
      </c>
      <c r="L56" s="85" t="str" cm="1">
        <f t="array" aca="1" ref="L56" ca="1">INDIRECT(L$2&amp;"!C22")</f>
        <v>Non concerné</v>
      </c>
      <c r="M56" s="85" t="str" cm="1">
        <f t="array" aca="1" ref="M56" ca="1">INDIRECT(M$2&amp;"!C22")</f>
        <v>Non concerné</v>
      </c>
      <c r="N56" s="85" t="str" cm="1">
        <f t="array" aca="1" ref="N56" ca="1">INDIRECT(N$2&amp;"!C22")</f>
        <v>Non concerné</v>
      </c>
      <c r="O56" s="85" t="str" cm="1">
        <f t="array" aca="1" ref="O56" ca="1">INDIRECT(O$2&amp;"!C22")</f>
        <v>Non concerné</v>
      </c>
      <c r="P56" s="85" t="str" cm="1">
        <f t="array" aca="1" ref="P56" ca="1">INDIRECT(P$2&amp;"!C22")</f>
        <v>Non concerné</v>
      </c>
      <c r="Q56" s="85" t="str" cm="1">
        <f t="array" aca="1" ref="Q56" ca="1">INDIRECT(Q$2&amp;"!C22")</f>
        <v>Non concerné</v>
      </c>
      <c r="R56" s="85" t="str" cm="1">
        <f t="array" aca="1" ref="R56" ca="1">INDIRECT(R$2&amp;"!C22")</f>
        <v>Non concerné</v>
      </c>
      <c r="S56" s="85" t="str" cm="1">
        <f t="array" aca="1" ref="S56" ca="1">INDIRECT(S$2&amp;"!C22")</f>
        <v>Non concerné</v>
      </c>
      <c r="T56" s="85" t="str" cm="1">
        <f t="array" aca="1" ref="T56" ca="1">INDIRECT(T$2&amp;"!C22")</f>
        <v>Non concerné</v>
      </c>
      <c r="U56" s="85" t="str" cm="1">
        <f t="array" aca="1" ref="U56" ca="1">INDIRECT(U$2&amp;"!C22")</f>
        <v>Non concerné</v>
      </c>
      <c r="V56" s="85" t="str" cm="1">
        <f t="array" aca="1" ref="V56" ca="1">INDIRECT(V$2&amp;"!C22")</f>
        <v>Non concerné</v>
      </c>
      <c r="W56" s="85" t="str" cm="1">
        <f t="array" aca="1" ref="W56" ca="1">INDIRECT(W$2&amp;"!C22")</f>
        <v>Non concerné</v>
      </c>
      <c r="X56" s="85" t="str" cm="1">
        <f t="array" aca="1" ref="X56" ca="1">INDIRECT(X$2&amp;"!C22")</f>
        <v>Non concerné</v>
      </c>
      <c r="Y56" s="85" t="str" cm="1">
        <f t="array" aca="1" ref="Y56" ca="1">INDIRECT(Y$2&amp;"!C22")</f>
        <v>Non concerné</v>
      </c>
      <c r="Z56" s="85" t="str" cm="1">
        <f t="array" aca="1" ref="Z56" ca="1">INDIRECT(Z$2&amp;"!C22")</f>
        <v>Non concerné</v>
      </c>
      <c r="AA56" s="85" t="str" cm="1">
        <f t="array" aca="1" ref="AA56" ca="1">INDIRECT(AA$2&amp;"!C22")</f>
        <v>Non concerné</v>
      </c>
      <c r="AB56" s="85" t="str" cm="1">
        <f t="array" aca="1" ref="AB56" ca="1">INDIRECT(AB$2&amp;"!C22")</f>
        <v>Non concerné</v>
      </c>
      <c r="AC56" s="85" t="str" cm="1">
        <f t="array" aca="1" ref="AC56" ca="1">INDIRECT(AC$2&amp;"!C22")</f>
        <v>Non concerné</v>
      </c>
      <c r="AD56" s="85" t="str" cm="1">
        <f t="array" aca="1" ref="AD56" ca="1">INDIRECT(AD$2&amp;"!C22")</f>
        <v>Non concerné</v>
      </c>
      <c r="AE56" s="85" t="str" cm="1">
        <f t="array" aca="1" ref="AE56" ca="1">INDIRECT(AE$2&amp;"!C22")</f>
        <v>Non concerné</v>
      </c>
      <c r="AF56" s="85" t="str" cm="1">
        <f t="array" aca="1" ref="AF56" ca="1">INDIRECT(AF$2&amp;"!C22")</f>
        <v>Non concerné</v>
      </c>
      <c r="AG56" s="85" t="str" cm="1">
        <f t="array" aca="1" ref="AG56" ca="1">INDIRECT(AG$2&amp;"!C22")</f>
        <v>Non concerné</v>
      </c>
      <c r="AH56" s="85" t="str" cm="1">
        <f t="array" aca="1" ref="AH56" ca="1">INDIRECT(AH$2&amp;"!C22")</f>
        <v>Non concerné</v>
      </c>
      <c r="AJ56" s="75" t="str">
        <f t="shared" si="0"/>
        <v>MPI_8</v>
      </c>
      <c r="AK56" s="75" t="str">
        <f t="shared" si="1"/>
        <v>Q1</v>
      </c>
      <c r="AL56" t="s">
        <v>358</v>
      </c>
      <c r="AM56">
        <f t="shared" ca="1" si="2"/>
        <v>0</v>
      </c>
      <c r="AN56">
        <f t="shared" ca="1" si="3"/>
        <v>0</v>
      </c>
      <c r="AP56">
        <f t="shared" ca="1" si="8"/>
        <v>0</v>
      </c>
      <c r="AQ56">
        <f t="shared" ca="1" si="10"/>
        <v>0</v>
      </c>
      <c r="AT56">
        <f t="shared" ca="1" si="9"/>
        <v>0</v>
      </c>
      <c r="AU56">
        <f t="shared" ca="1" si="4"/>
        <v>0</v>
      </c>
      <c r="AV56">
        <f t="shared" ca="1" si="5"/>
        <v>0</v>
      </c>
      <c r="AW56">
        <f t="shared" ca="1" si="6"/>
        <v>0</v>
      </c>
      <c r="AX56">
        <f t="shared" ca="1" si="7"/>
        <v>0</v>
      </c>
    </row>
    <row r="57" spans="2:50" ht="16.5" thickBot="1">
      <c r="B57" s="774"/>
      <c r="C57" s="60" t="s">
        <v>49</v>
      </c>
      <c r="D57" s="50" t="s">
        <v>24</v>
      </c>
      <c r="E57" s="85" cm="1">
        <f t="array" aca="1" ref="E57" ca="1">INDIRECT(E$2&amp;"!D22")</f>
        <v>0</v>
      </c>
      <c r="F57" s="85" cm="1">
        <f t="array" aca="1" ref="F57" ca="1">INDIRECT(F$2&amp;"!D22")</f>
        <v>0</v>
      </c>
      <c r="G57" s="85" cm="1">
        <f t="array" aca="1" ref="G57" ca="1">INDIRECT(G$2&amp;"!D22")</f>
        <v>0</v>
      </c>
      <c r="H57" s="85" cm="1">
        <f t="array" aca="1" ref="H57" ca="1">INDIRECT(H$2&amp;"!D22")</f>
        <v>0</v>
      </c>
      <c r="I57" s="85" cm="1">
        <f t="array" aca="1" ref="I57" ca="1">INDIRECT(I$2&amp;"!D22")</f>
        <v>0</v>
      </c>
      <c r="J57" s="85" cm="1">
        <f t="array" aca="1" ref="J57" ca="1">INDIRECT(J$2&amp;"!D22")</f>
        <v>0</v>
      </c>
      <c r="K57" s="85" cm="1">
        <f t="array" aca="1" ref="K57" ca="1">INDIRECT(K$2&amp;"!D22")</f>
        <v>0</v>
      </c>
      <c r="L57" s="85" cm="1">
        <f t="array" aca="1" ref="L57" ca="1">INDIRECT(L$2&amp;"!D22")</f>
        <v>0</v>
      </c>
      <c r="M57" s="85" cm="1">
        <f t="array" aca="1" ref="M57" ca="1">INDIRECT(M$2&amp;"!D22")</f>
        <v>0</v>
      </c>
      <c r="N57" s="85" cm="1">
        <f t="array" aca="1" ref="N57" ca="1">INDIRECT(N$2&amp;"!D22")</f>
        <v>0</v>
      </c>
      <c r="O57" s="85" cm="1">
        <f t="array" aca="1" ref="O57" ca="1">INDIRECT(O$2&amp;"!D22")</f>
        <v>0</v>
      </c>
      <c r="P57" s="85" cm="1">
        <f t="array" aca="1" ref="P57" ca="1">INDIRECT(P$2&amp;"!D22")</f>
        <v>0</v>
      </c>
      <c r="Q57" s="85" cm="1">
        <f t="array" aca="1" ref="Q57" ca="1">INDIRECT(Q$2&amp;"!D22")</f>
        <v>0</v>
      </c>
      <c r="R57" s="85" cm="1">
        <f t="array" aca="1" ref="R57" ca="1">INDIRECT(R$2&amp;"!D22")</f>
        <v>0</v>
      </c>
      <c r="S57" s="85" cm="1">
        <f t="array" aca="1" ref="S57" ca="1">INDIRECT(S$2&amp;"!D22")</f>
        <v>0</v>
      </c>
      <c r="T57" s="85" cm="1">
        <f t="array" aca="1" ref="T57" ca="1">INDIRECT(T$2&amp;"!D22")</f>
        <v>0</v>
      </c>
      <c r="U57" s="85" cm="1">
        <f t="array" aca="1" ref="U57" ca="1">INDIRECT(U$2&amp;"!D22")</f>
        <v>0</v>
      </c>
      <c r="V57" s="85" cm="1">
        <f t="array" aca="1" ref="V57" ca="1">INDIRECT(V$2&amp;"!D22")</f>
        <v>0</v>
      </c>
      <c r="W57" s="85" cm="1">
        <f t="array" aca="1" ref="W57" ca="1">INDIRECT(W$2&amp;"!D22")</f>
        <v>0</v>
      </c>
      <c r="X57" s="85" cm="1">
        <f t="array" aca="1" ref="X57" ca="1">INDIRECT(X$2&amp;"!D22")</f>
        <v>0</v>
      </c>
      <c r="Y57" s="85" cm="1">
        <f t="array" aca="1" ref="Y57" ca="1">INDIRECT(Y$2&amp;"!D22")</f>
        <v>0</v>
      </c>
      <c r="Z57" s="85" cm="1">
        <f t="array" aca="1" ref="Z57" ca="1">INDIRECT(Z$2&amp;"!D22")</f>
        <v>0</v>
      </c>
      <c r="AA57" s="85" cm="1">
        <f t="array" aca="1" ref="AA57" ca="1">INDIRECT(AA$2&amp;"!D22")</f>
        <v>0</v>
      </c>
      <c r="AB57" s="85" cm="1">
        <f t="array" aca="1" ref="AB57" ca="1">INDIRECT(AB$2&amp;"!D22")</f>
        <v>0</v>
      </c>
      <c r="AC57" s="85" cm="1">
        <f t="array" aca="1" ref="AC57" ca="1">INDIRECT(AC$2&amp;"!D22")</f>
        <v>0</v>
      </c>
      <c r="AD57" s="85" cm="1">
        <f t="array" aca="1" ref="AD57" ca="1">INDIRECT(AD$2&amp;"!D22")</f>
        <v>0</v>
      </c>
      <c r="AE57" s="85" cm="1">
        <f t="array" aca="1" ref="AE57" ca="1">INDIRECT(AE$2&amp;"!D22")</f>
        <v>0</v>
      </c>
      <c r="AF57" s="85" cm="1">
        <f t="array" aca="1" ref="AF57" ca="1">INDIRECT(AF$2&amp;"!D22")</f>
        <v>0</v>
      </c>
      <c r="AG57" s="85" cm="1">
        <f t="array" aca="1" ref="AG57" ca="1">INDIRECT(AG$2&amp;"!D22")</f>
        <v>0</v>
      </c>
      <c r="AH57" s="85" cm="1">
        <f t="array" aca="1" ref="AH57" ca="1">INDIRECT(AH$2&amp;"!D22")</f>
        <v>0</v>
      </c>
      <c r="AJ57" s="75" t="str">
        <f t="shared" si="0"/>
        <v>MPI_8</v>
      </c>
      <c r="AK57" s="75" t="str">
        <f t="shared" si="1"/>
        <v>Q2.1</v>
      </c>
      <c r="AL57" t="s">
        <v>317</v>
      </c>
      <c r="AM57">
        <f t="shared" ca="1" si="2"/>
        <v>0</v>
      </c>
      <c r="AN57">
        <f t="shared" ca="1" si="3"/>
        <v>0</v>
      </c>
      <c r="AP57">
        <f t="shared" ca="1" si="8"/>
        <v>0</v>
      </c>
      <c r="AQ57">
        <f t="shared" ca="1" si="10"/>
        <v>0</v>
      </c>
      <c r="AT57">
        <f t="shared" ca="1" si="9"/>
        <v>0</v>
      </c>
      <c r="AU57">
        <f t="shared" ca="1" si="4"/>
        <v>0</v>
      </c>
      <c r="AV57">
        <f t="shared" ca="1" si="5"/>
        <v>0</v>
      </c>
      <c r="AW57">
        <f t="shared" ca="1" si="6"/>
        <v>0</v>
      </c>
      <c r="AX57">
        <f t="shared" ca="1" si="7"/>
        <v>0</v>
      </c>
    </row>
    <row r="58" spans="2:50" ht="16.5" thickBot="1">
      <c r="B58" s="774"/>
      <c r="C58" s="60" t="s">
        <v>49</v>
      </c>
      <c r="D58" s="50" t="s">
        <v>25</v>
      </c>
      <c r="E58" s="85" cm="1">
        <f t="array" aca="1" ref="E58" ca="1">INDIRECT(E$2&amp;"!E22")</f>
        <v>0</v>
      </c>
      <c r="F58" s="85" cm="1">
        <f t="array" aca="1" ref="F58" ca="1">INDIRECT(F$2&amp;"!E22")</f>
        <v>0</v>
      </c>
      <c r="G58" s="85" cm="1">
        <f t="array" aca="1" ref="G58" ca="1">INDIRECT(G$2&amp;"!E22")</f>
        <v>0</v>
      </c>
      <c r="H58" s="85" cm="1">
        <f t="array" aca="1" ref="H58" ca="1">INDIRECT(H$2&amp;"!E22")</f>
        <v>0</v>
      </c>
      <c r="I58" s="85" cm="1">
        <f t="array" aca="1" ref="I58" ca="1">INDIRECT(I$2&amp;"!E22")</f>
        <v>0</v>
      </c>
      <c r="J58" s="85" cm="1">
        <f t="array" aca="1" ref="J58" ca="1">INDIRECT(J$2&amp;"!E22")</f>
        <v>0</v>
      </c>
      <c r="K58" s="85" cm="1">
        <f t="array" aca="1" ref="K58" ca="1">INDIRECT(K$2&amp;"!E22")</f>
        <v>0</v>
      </c>
      <c r="L58" s="85" cm="1">
        <f t="array" aca="1" ref="L58" ca="1">INDIRECT(L$2&amp;"!E22")</f>
        <v>0</v>
      </c>
      <c r="M58" s="85" cm="1">
        <f t="array" aca="1" ref="M58" ca="1">INDIRECT(M$2&amp;"!E22")</f>
        <v>0</v>
      </c>
      <c r="N58" s="85" cm="1">
        <f t="array" aca="1" ref="N58" ca="1">INDIRECT(N$2&amp;"!E22")</f>
        <v>0</v>
      </c>
      <c r="O58" s="85" cm="1">
        <f t="array" aca="1" ref="O58" ca="1">INDIRECT(O$2&amp;"!E22")</f>
        <v>0</v>
      </c>
      <c r="P58" s="85" cm="1">
        <f t="array" aca="1" ref="P58" ca="1">INDIRECT(P$2&amp;"!E22")</f>
        <v>0</v>
      </c>
      <c r="Q58" s="85" cm="1">
        <f t="array" aca="1" ref="Q58" ca="1">INDIRECT(Q$2&amp;"!E22")</f>
        <v>0</v>
      </c>
      <c r="R58" s="85" cm="1">
        <f t="array" aca="1" ref="R58" ca="1">INDIRECT(R$2&amp;"!E22")</f>
        <v>0</v>
      </c>
      <c r="S58" s="85" cm="1">
        <f t="array" aca="1" ref="S58" ca="1">INDIRECT(S$2&amp;"!E22")</f>
        <v>0</v>
      </c>
      <c r="T58" s="85" cm="1">
        <f t="array" aca="1" ref="T58" ca="1">INDIRECT(T$2&amp;"!E22")</f>
        <v>0</v>
      </c>
      <c r="U58" s="85" cm="1">
        <f t="array" aca="1" ref="U58" ca="1">INDIRECT(U$2&amp;"!E22")</f>
        <v>0</v>
      </c>
      <c r="V58" s="85" cm="1">
        <f t="array" aca="1" ref="V58" ca="1">INDIRECT(V$2&amp;"!E22")</f>
        <v>0</v>
      </c>
      <c r="W58" s="85" cm="1">
        <f t="array" aca="1" ref="W58" ca="1">INDIRECT(W$2&amp;"!E22")</f>
        <v>0</v>
      </c>
      <c r="X58" s="85" cm="1">
        <f t="array" aca="1" ref="X58" ca="1">INDIRECT(X$2&amp;"!E22")</f>
        <v>0</v>
      </c>
      <c r="Y58" s="85" cm="1">
        <f t="array" aca="1" ref="Y58" ca="1">INDIRECT(Y$2&amp;"!E22")</f>
        <v>0</v>
      </c>
      <c r="Z58" s="85" cm="1">
        <f t="array" aca="1" ref="Z58" ca="1">INDIRECT(Z$2&amp;"!E22")</f>
        <v>0</v>
      </c>
      <c r="AA58" s="85" cm="1">
        <f t="array" aca="1" ref="AA58" ca="1">INDIRECT(AA$2&amp;"!E22")</f>
        <v>0</v>
      </c>
      <c r="AB58" s="85" cm="1">
        <f t="array" aca="1" ref="AB58" ca="1">INDIRECT(AB$2&amp;"!E22")</f>
        <v>0</v>
      </c>
      <c r="AC58" s="85" cm="1">
        <f t="array" aca="1" ref="AC58" ca="1">INDIRECT(AC$2&amp;"!E22")</f>
        <v>0</v>
      </c>
      <c r="AD58" s="85" cm="1">
        <f t="array" aca="1" ref="AD58" ca="1">INDIRECT(AD$2&amp;"!E22")</f>
        <v>0</v>
      </c>
      <c r="AE58" s="85" cm="1">
        <f t="array" aca="1" ref="AE58" ca="1">INDIRECT(AE$2&amp;"!E22")</f>
        <v>0</v>
      </c>
      <c r="AF58" s="85" cm="1">
        <f t="array" aca="1" ref="AF58" ca="1">INDIRECT(AF$2&amp;"!E22")</f>
        <v>0</v>
      </c>
      <c r="AG58" s="85" cm="1">
        <f t="array" aca="1" ref="AG58" ca="1">INDIRECT(AG$2&amp;"!E22")</f>
        <v>0</v>
      </c>
      <c r="AH58" s="85" cm="1">
        <f t="array" aca="1" ref="AH58" ca="1">INDIRECT(AH$2&amp;"!E22")</f>
        <v>0</v>
      </c>
      <c r="AJ58" s="75" t="str">
        <f t="shared" si="0"/>
        <v>MPI_8</v>
      </c>
      <c r="AK58" s="75" t="str">
        <f t="shared" si="1"/>
        <v>Q2.2</v>
      </c>
      <c r="AL58" t="s">
        <v>810</v>
      </c>
      <c r="AM58">
        <f t="shared" ca="1" si="2"/>
        <v>0</v>
      </c>
      <c r="AN58">
        <f t="shared" ca="1" si="3"/>
        <v>0</v>
      </c>
      <c r="AP58">
        <f t="shared" ca="1" si="8"/>
        <v>0</v>
      </c>
      <c r="AQ58">
        <f t="shared" ca="1" si="10"/>
        <v>0</v>
      </c>
      <c r="AT58">
        <f t="shared" ca="1" si="9"/>
        <v>0</v>
      </c>
      <c r="AU58">
        <f t="shared" ca="1" si="4"/>
        <v>0</v>
      </c>
      <c r="AV58">
        <f t="shared" ca="1" si="5"/>
        <v>0</v>
      </c>
      <c r="AW58">
        <f t="shared" ca="1" si="6"/>
        <v>0</v>
      </c>
      <c r="AX58">
        <f t="shared" ca="1" si="7"/>
        <v>0</v>
      </c>
    </row>
    <row r="59" spans="2:50" ht="16.5" thickBot="1">
      <c r="B59" s="774"/>
      <c r="C59" s="60" t="s">
        <v>49</v>
      </c>
      <c r="D59" s="50" t="s">
        <v>26</v>
      </c>
      <c r="E59" s="85" cm="1">
        <f t="array" aca="1" ref="E59" ca="1">INDIRECT(E$2&amp;"!F22")</f>
        <v>0</v>
      </c>
      <c r="F59" s="85" cm="1">
        <f t="array" aca="1" ref="F59" ca="1">INDIRECT(F$2&amp;"!F22")</f>
        <v>0</v>
      </c>
      <c r="G59" s="85" cm="1">
        <f t="array" aca="1" ref="G59" ca="1">INDIRECT(G$2&amp;"!F22")</f>
        <v>0</v>
      </c>
      <c r="H59" s="85" cm="1">
        <f t="array" aca="1" ref="H59" ca="1">INDIRECT(H$2&amp;"!F22")</f>
        <v>0</v>
      </c>
      <c r="I59" s="85" cm="1">
        <f t="array" aca="1" ref="I59" ca="1">INDIRECT(I$2&amp;"!F22")</f>
        <v>0</v>
      </c>
      <c r="J59" s="85" cm="1">
        <f t="array" aca="1" ref="J59" ca="1">INDIRECT(J$2&amp;"!F22")</f>
        <v>0</v>
      </c>
      <c r="K59" s="85" cm="1">
        <f t="array" aca="1" ref="K59" ca="1">INDIRECT(K$2&amp;"!F22")</f>
        <v>0</v>
      </c>
      <c r="L59" s="85" cm="1">
        <f t="array" aca="1" ref="L59" ca="1">INDIRECT(L$2&amp;"!F22")</f>
        <v>0</v>
      </c>
      <c r="M59" s="85" cm="1">
        <f t="array" aca="1" ref="M59" ca="1">INDIRECT(M$2&amp;"!F22")</f>
        <v>0</v>
      </c>
      <c r="N59" s="85" cm="1">
        <f t="array" aca="1" ref="N59" ca="1">INDIRECT(N$2&amp;"!F22")</f>
        <v>0</v>
      </c>
      <c r="O59" s="85" cm="1">
        <f t="array" aca="1" ref="O59" ca="1">INDIRECT(O$2&amp;"!F22")</f>
        <v>0</v>
      </c>
      <c r="P59" s="85" cm="1">
        <f t="array" aca="1" ref="P59" ca="1">INDIRECT(P$2&amp;"!F22")</f>
        <v>0</v>
      </c>
      <c r="Q59" s="85" cm="1">
        <f t="array" aca="1" ref="Q59" ca="1">INDIRECT(Q$2&amp;"!F22")</f>
        <v>0</v>
      </c>
      <c r="R59" s="85" cm="1">
        <f t="array" aca="1" ref="R59" ca="1">INDIRECT(R$2&amp;"!F22")</f>
        <v>0</v>
      </c>
      <c r="S59" s="85" cm="1">
        <f t="array" aca="1" ref="S59" ca="1">INDIRECT(S$2&amp;"!F22")</f>
        <v>0</v>
      </c>
      <c r="T59" s="85" cm="1">
        <f t="array" aca="1" ref="T59" ca="1">INDIRECT(T$2&amp;"!F22")</f>
        <v>0</v>
      </c>
      <c r="U59" s="85" cm="1">
        <f t="array" aca="1" ref="U59" ca="1">INDIRECT(U$2&amp;"!F22")</f>
        <v>0</v>
      </c>
      <c r="V59" s="85" cm="1">
        <f t="array" aca="1" ref="V59" ca="1">INDIRECT(V$2&amp;"!F22")</f>
        <v>0</v>
      </c>
      <c r="W59" s="85" cm="1">
        <f t="array" aca="1" ref="W59" ca="1">INDIRECT(W$2&amp;"!F22")</f>
        <v>0</v>
      </c>
      <c r="X59" s="85" cm="1">
        <f t="array" aca="1" ref="X59" ca="1">INDIRECT(X$2&amp;"!F22")</f>
        <v>0</v>
      </c>
      <c r="Y59" s="85" cm="1">
        <f t="array" aca="1" ref="Y59" ca="1">INDIRECT(Y$2&amp;"!F22")</f>
        <v>0</v>
      </c>
      <c r="Z59" s="85" cm="1">
        <f t="array" aca="1" ref="Z59" ca="1">INDIRECT(Z$2&amp;"!F22")</f>
        <v>0</v>
      </c>
      <c r="AA59" s="85" cm="1">
        <f t="array" aca="1" ref="AA59" ca="1">INDIRECT(AA$2&amp;"!F22")</f>
        <v>0</v>
      </c>
      <c r="AB59" s="85" cm="1">
        <f t="array" aca="1" ref="AB59" ca="1">INDIRECT(AB$2&amp;"!F22")</f>
        <v>0</v>
      </c>
      <c r="AC59" s="85" cm="1">
        <f t="array" aca="1" ref="AC59" ca="1">INDIRECT(AC$2&amp;"!F22")</f>
        <v>0</v>
      </c>
      <c r="AD59" s="85" cm="1">
        <f t="array" aca="1" ref="AD59" ca="1">INDIRECT(AD$2&amp;"!F22")</f>
        <v>0</v>
      </c>
      <c r="AE59" s="85" cm="1">
        <f t="array" aca="1" ref="AE59" ca="1">INDIRECT(AE$2&amp;"!F22")</f>
        <v>0</v>
      </c>
      <c r="AF59" s="85" cm="1">
        <f t="array" aca="1" ref="AF59" ca="1">INDIRECT(AF$2&amp;"!F22")</f>
        <v>0</v>
      </c>
      <c r="AG59" s="85" cm="1">
        <f t="array" aca="1" ref="AG59" ca="1">INDIRECT(AG$2&amp;"!F22")</f>
        <v>0</v>
      </c>
      <c r="AH59" s="85" cm="1">
        <f t="array" aca="1" ref="AH59" ca="1">INDIRECT(AH$2&amp;"!F22")</f>
        <v>0</v>
      </c>
      <c r="AJ59" s="75" t="str">
        <f t="shared" si="0"/>
        <v>MPI_8</v>
      </c>
      <c r="AK59" s="75" t="str">
        <f t="shared" si="1"/>
        <v>Q2.3</v>
      </c>
      <c r="AL59" t="s">
        <v>811</v>
      </c>
      <c r="AM59">
        <f t="shared" ca="1" si="2"/>
        <v>0</v>
      </c>
      <c r="AN59">
        <f t="shared" ca="1" si="3"/>
        <v>0</v>
      </c>
      <c r="AP59">
        <f t="shared" ca="1" si="8"/>
        <v>0</v>
      </c>
      <c r="AQ59">
        <f t="shared" ca="1" si="10"/>
        <v>0</v>
      </c>
      <c r="AT59">
        <f t="shared" ca="1" si="9"/>
        <v>0</v>
      </c>
      <c r="AU59">
        <f t="shared" ca="1" si="4"/>
        <v>0</v>
      </c>
      <c r="AV59">
        <f t="shared" ca="1" si="5"/>
        <v>0</v>
      </c>
      <c r="AW59">
        <f t="shared" ca="1" si="6"/>
        <v>0</v>
      </c>
      <c r="AX59">
        <f t="shared" ca="1" si="7"/>
        <v>0</v>
      </c>
    </row>
    <row r="60" spans="2:50" ht="16.5" thickBot="1">
      <c r="B60" s="774"/>
      <c r="C60" s="60" t="s">
        <v>49</v>
      </c>
      <c r="D60" s="50" t="s">
        <v>27</v>
      </c>
      <c r="E60" s="85" cm="1">
        <f t="array" aca="1" ref="E60" ca="1">INDIRECT(E$2&amp;"!G22")</f>
        <v>0</v>
      </c>
      <c r="F60" s="85" cm="1">
        <f t="array" aca="1" ref="F60" ca="1">INDIRECT(F$2&amp;"!G22")</f>
        <v>0</v>
      </c>
      <c r="G60" s="85" cm="1">
        <f t="array" aca="1" ref="G60" ca="1">INDIRECT(G$2&amp;"!G22")</f>
        <v>0</v>
      </c>
      <c r="H60" s="85" cm="1">
        <f t="array" aca="1" ref="H60" ca="1">INDIRECT(H$2&amp;"!G22")</f>
        <v>0</v>
      </c>
      <c r="I60" s="85" cm="1">
        <f t="array" aca="1" ref="I60" ca="1">INDIRECT(I$2&amp;"!G22")</f>
        <v>0</v>
      </c>
      <c r="J60" s="85" cm="1">
        <f t="array" aca="1" ref="J60" ca="1">INDIRECT(J$2&amp;"!G22")</f>
        <v>0</v>
      </c>
      <c r="K60" s="85" cm="1">
        <f t="array" aca="1" ref="K60" ca="1">INDIRECT(K$2&amp;"!G22")</f>
        <v>0</v>
      </c>
      <c r="L60" s="85" cm="1">
        <f t="array" aca="1" ref="L60" ca="1">INDIRECT(L$2&amp;"!G22")</f>
        <v>0</v>
      </c>
      <c r="M60" s="85" cm="1">
        <f t="array" aca="1" ref="M60" ca="1">INDIRECT(M$2&amp;"!G22")</f>
        <v>0</v>
      </c>
      <c r="N60" s="85" cm="1">
        <f t="array" aca="1" ref="N60" ca="1">INDIRECT(N$2&amp;"!G22")</f>
        <v>0</v>
      </c>
      <c r="O60" s="85" cm="1">
        <f t="array" aca="1" ref="O60" ca="1">INDIRECT(O$2&amp;"!G22")</f>
        <v>0</v>
      </c>
      <c r="P60" s="85" cm="1">
        <f t="array" aca="1" ref="P60" ca="1">INDIRECT(P$2&amp;"!G22")</f>
        <v>0</v>
      </c>
      <c r="Q60" s="85" cm="1">
        <f t="array" aca="1" ref="Q60" ca="1">INDIRECT(Q$2&amp;"!G22")</f>
        <v>0</v>
      </c>
      <c r="R60" s="85" cm="1">
        <f t="array" aca="1" ref="R60" ca="1">INDIRECT(R$2&amp;"!G22")</f>
        <v>0</v>
      </c>
      <c r="S60" s="85" cm="1">
        <f t="array" aca="1" ref="S60" ca="1">INDIRECT(S$2&amp;"!G22")</f>
        <v>0</v>
      </c>
      <c r="T60" s="85" cm="1">
        <f t="array" aca="1" ref="T60" ca="1">INDIRECT(T$2&amp;"!G22")</f>
        <v>0</v>
      </c>
      <c r="U60" s="85" cm="1">
        <f t="array" aca="1" ref="U60" ca="1">INDIRECT(U$2&amp;"!G22")</f>
        <v>0</v>
      </c>
      <c r="V60" s="85" cm="1">
        <f t="array" aca="1" ref="V60" ca="1">INDIRECT(V$2&amp;"!G22")</f>
        <v>0</v>
      </c>
      <c r="W60" s="85" cm="1">
        <f t="array" aca="1" ref="W60" ca="1">INDIRECT(W$2&amp;"!G22")</f>
        <v>0</v>
      </c>
      <c r="X60" s="85" cm="1">
        <f t="array" aca="1" ref="X60" ca="1">INDIRECT(X$2&amp;"!G22")</f>
        <v>0</v>
      </c>
      <c r="Y60" s="85" cm="1">
        <f t="array" aca="1" ref="Y60" ca="1">INDIRECT(Y$2&amp;"!G22")</f>
        <v>0</v>
      </c>
      <c r="Z60" s="85" cm="1">
        <f t="array" aca="1" ref="Z60" ca="1">INDIRECT(Z$2&amp;"!G22")</f>
        <v>0</v>
      </c>
      <c r="AA60" s="85" cm="1">
        <f t="array" aca="1" ref="AA60" ca="1">INDIRECT(AA$2&amp;"!G22")</f>
        <v>0</v>
      </c>
      <c r="AB60" s="85" cm="1">
        <f t="array" aca="1" ref="AB60" ca="1">INDIRECT(AB$2&amp;"!G22")</f>
        <v>0</v>
      </c>
      <c r="AC60" s="85" cm="1">
        <f t="array" aca="1" ref="AC60" ca="1">INDIRECT(AC$2&amp;"!G22")</f>
        <v>0</v>
      </c>
      <c r="AD60" s="85" cm="1">
        <f t="array" aca="1" ref="AD60" ca="1">INDIRECT(AD$2&amp;"!G22")</f>
        <v>0</v>
      </c>
      <c r="AE60" s="85" cm="1">
        <f t="array" aca="1" ref="AE60" ca="1">INDIRECT(AE$2&amp;"!G22")</f>
        <v>0</v>
      </c>
      <c r="AF60" s="85" cm="1">
        <f t="array" aca="1" ref="AF60" ca="1">INDIRECT(AF$2&amp;"!G22")</f>
        <v>0</v>
      </c>
      <c r="AG60" s="85" cm="1">
        <f t="array" aca="1" ref="AG60" ca="1">INDIRECT(AG$2&amp;"!G22")</f>
        <v>0</v>
      </c>
      <c r="AH60" s="85" cm="1">
        <f t="array" aca="1" ref="AH60" ca="1">INDIRECT(AH$2&amp;"!G22")</f>
        <v>0</v>
      </c>
      <c r="AJ60" s="75" t="str">
        <f t="shared" si="0"/>
        <v>MPI_8</v>
      </c>
      <c r="AK60" s="75" t="str">
        <f t="shared" si="1"/>
        <v>Q2.4</v>
      </c>
      <c r="AL60" t="s">
        <v>481</v>
      </c>
      <c r="AM60">
        <f t="shared" ca="1" si="2"/>
        <v>0</v>
      </c>
      <c r="AN60">
        <f t="shared" ca="1" si="3"/>
        <v>0</v>
      </c>
      <c r="AP60">
        <f t="shared" ca="1" si="8"/>
        <v>0</v>
      </c>
      <c r="AQ60">
        <f t="shared" ca="1" si="10"/>
        <v>0</v>
      </c>
      <c r="AT60">
        <f t="shared" ca="1" si="9"/>
        <v>0</v>
      </c>
      <c r="AU60">
        <f t="shared" ca="1" si="4"/>
        <v>0</v>
      </c>
      <c r="AV60">
        <f t="shared" ca="1" si="5"/>
        <v>0</v>
      </c>
      <c r="AW60">
        <f t="shared" ca="1" si="6"/>
        <v>0</v>
      </c>
      <c r="AX60">
        <f t="shared" ca="1" si="7"/>
        <v>0</v>
      </c>
    </row>
    <row r="61" spans="2:50" ht="16.5" thickBot="1">
      <c r="B61" s="774"/>
      <c r="C61" s="60" t="s">
        <v>49</v>
      </c>
      <c r="D61" s="50" t="s">
        <v>28</v>
      </c>
      <c r="E61" s="85" cm="1">
        <f t="array" aca="1" ref="E61" ca="1">INDIRECT(E$2&amp;"!H22")</f>
        <v>0</v>
      </c>
      <c r="F61" s="85" cm="1">
        <f t="array" aca="1" ref="F61" ca="1">INDIRECT(F$2&amp;"!H22")</f>
        <v>0</v>
      </c>
      <c r="G61" s="85" cm="1">
        <f t="array" aca="1" ref="G61" ca="1">INDIRECT(G$2&amp;"!H22")</f>
        <v>0</v>
      </c>
      <c r="H61" s="85" cm="1">
        <f t="array" aca="1" ref="H61" ca="1">INDIRECT(H$2&amp;"!H22")</f>
        <v>0</v>
      </c>
      <c r="I61" s="85" cm="1">
        <f t="array" aca="1" ref="I61" ca="1">INDIRECT(I$2&amp;"!H22")</f>
        <v>0</v>
      </c>
      <c r="J61" s="85" cm="1">
        <f t="array" aca="1" ref="J61" ca="1">INDIRECT(J$2&amp;"!H22")</f>
        <v>0</v>
      </c>
      <c r="K61" s="85" cm="1">
        <f t="array" aca="1" ref="K61" ca="1">INDIRECT(K$2&amp;"!H22")</f>
        <v>0</v>
      </c>
      <c r="L61" s="85" cm="1">
        <f t="array" aca="1" ref="L61" ca="1">INDIRECT(L$2&amp;"!H22")</f>
        <v>0</v>
      </c>
      <c r="M61" s="85" cm="1">
        <f t="array" aca="1" ref="M61" ca="1">INDIRECT(M$2&amp;"!H22")</f>
        <v>0</v>
      </c>
      <c r="N61" s="85" cm="1">
        <f t="array" aca="1" ref="N61" ca="1">INDIRECT(N$2&amp;"!H22")</f>
        <v>0</v>
      </c>
      <c r="O61" s="85" cm="1">
        <f t="array" aca="1" ref="O61" ca="1">INDIRECT(O$2&amp;"!H22")</f>
        <v>0</v>
      </c>
      <c r="P61" s="85" cm="1">
        <f t="array" aca="1" ref="P61" ca="1">INDIRECT(P$2&amp;"!H22")</f>
        <v>0</v>
      </c>
      <c r="Q61" s="85" cm="1">
        <f t="array" aca="1" ref="Q61" ca="1">INDIRECT(Q$2&amp;"!H22")</f>
        <v>0</v>
      </c>
      <c r="R61" s="85" cm="1">
        <f t="array" aca="1" ref="R61" ca="1">INDIRECT(R$2&amp;"!H22")</f>
        <v>0</v>
      </c>
      <c r="S61" s="85" cm="1">
        <f t="array" aca="1" ref="S61" ca="1">INDIRECT(S$2&amp;"!H22")</f>
        <v>0</v>
      </c>
      <c r="T61" s="85" cm="1">
        <f t="array" aca="1" ref="T61" ca="1">INDIRECT(T$2&amp;"!H22")</f>
        <v>0</v>
      </c>
      <c r="U61" s="85" cm="1">
        <f t="array" aca="1" ref="U61" ca="1">INDIRECT(U$2&amp;"!H22")</f>
        <v>0</v>
      </c>
      <c r="V61" s="85" cm="1">
        <f t="array" aca="1" ref="V61" ca="1">INDIRECT(V$2&amp;"!H22")</f>
        <v>0</v>
      </c>
      <c r="W61" s="85" cm="1">
        <f t="array" aca="1" ref="W61" ca="1">INDIRECT(W$2&amp;"!H22")</f>
        <v>0</v>
      </c>
      <c r="X61" s="85" cm="1">
        <f t="array" aca="1" ref="X61" ca="1">INDIRECT(X$2&amp;"!H22")</f>
        <v>0</v>
      </c>
      <c r="Y61" s="85" cm="1">
        <f t="array" aca="1" ref="Y61" ca="1">INDIRECT(Y$2&amp;"!H22")</f>
        <v>0</v>
      </c>
      <c r="Z61" s="85" cm="1">
        <f t="array" aca="1" ref="Z61" ca="1">INDIRECT(Z$2&amp;"!H22")</f>
        <v>0</v>
      </c>
      <c r="AA61" s="85" cm="1">
        <f t="array" aca="1" ref="AA61" ca="1">INDIRECT(AA$2&amp;"!H22")</f>
        <v>0</v>
      </c>
      <c r="AB61" s="85" cm="1">
        <f t="array" aca="1" ref="AB61" ca="1">INDIRECT(AB$2&amp;"!H22")</f>
        <v>0</v>
      </c>
      <c r="AC61" s="85" cm="1">
        <f t="array" aca="1" ref="AC61" ca="1">INDIRECT(AC$2&amp;"!H22")</f>
        <v>0</v>
      </c>
      <c r="AD61" s="85" cm="1">
        <f t="array" aca="1" ref="AD61" ca="1">INDIRECT(AD$2&amp;"!H22")</f>
        <v>0</v>
      </c>
      <c r="AE61" s="85" cm="1">
        <f t="array" aca="1" ref="AE61" ca="1">INDIRECT(AE$2&amp;"!H22")</f>
        <v>0</v>
      </c>
      <c r="AF61" s="85" cm="1">
        <f t="array" aca="1" ref="AF61" ca="1">INDIRECT(AF$2&amp;"!H22")</f>
        <v>0</v>
      </c>
      <c r="AG61" s="85" cm="1">
        <f t="array" aca="1" ref="AG61" ca="1">INDIRECT(AG$2&amp;"!H22")</f>
        <v>0</v>
      </c>
      <c r="AH61" s="85" cm="1">
        <f t="array" aca="1" ref="AH61" ca="1">INDIRECT(AH$2&amp;"!H22")</f>
        <v>0</v>
      </c>
      <c r="AJ61" s="75" t="str">
        <f t="shared" si="0"/>
        <v>MPI_8</v>
      </c>
      <c r="AK61" s="75" t="str">
        <f t="shared" si="1"/>
        <v>Q3.1</v>
      </c>
      <c r="AL61" t="s">
        <v>442</v>
      </c>
      <c r="AM61">
        <f t="shared" ca="1" si="2"/>
        <v>0</v>
      </c>
      <c r="AN61">
        <f t="shared" ca="1" si="3"/>
        <v>0</v>
      </c>
      <c r="AP61">
        <f t="shared" ca="1" si="8"/>
        <v>0</v>
      </c>
      <c r="AQ61">
        <f t="shared" ca="1" si="10"/>
        <v>0</v>
      </c>
      <c r="AT61">
        <f t="shared" ca="1" si="9"/>
        <v>0</v>
      </c>
      <c r="AU61">
        <f t="shared" ca="1" si="4"/>
        <v>0</v>
      </c>
      <c r="AV61">
        <f t="shared" ca="1" si="5"/>
        <v>0</v>
      </c>
      <c r="AW61">
        <f t="shared" ca="1" si="6"/>
        <v>0</v>
      </c>
      <c r="AX61">
        <f t="shared" ca="1" si="7"/>
        <v>0</v>
      </c>
    </row>
    <row r="62" spans="2:50" ht="16.5" thickBot="1">
      <c r="B62" s="774"/>
      <c r="C62" s="55" t="s">
        <v>49</v>
      </c>
      <c r="D62" s="53" t="s">
        <v>29</v>
      </c>
      <c r="E62" s="85" cm="1">
        <f t="array" aca="1" ref="E62" ca="1">INDIRECT(E$2&amp;"!I22")</f>
        <v>0</v>
      </c>
      <c r="F62" s="85" cm="1">
        <f t="array" aca="1" ref="F62" ca="1">INDIRECT(F$2&amp;"!I22")</f>
        <v>0</v>
      </c>
      <c r="G62" s="85" cm="1">
        <f t="array" aca="1" ref="G62" ca="1">INDIRECT(G$2&amp;"!I22")</f>
        <v>0</v>
      </c>
      <c r="H62" s="85" cm="1">
        <f t="array" aca="1" ref="H62" ca="1">INDIRECT(H$2&amp;"!I22")</f>
        <v>0</v>
      </c>
      <c r="I62" s="85" cm="1">
        <f t="array" aca="1" ref="I62" ca="1">INDIRECT(I$2&amp;"!I22")</f>
        <v>0</v>
      </c>
      <c r="J62" s="85" cm="1">
        <f t="array" aca="1" ref="J62" ca="1">INDIRECT(J$2&amp;"!I22")</f>
        <v>0</v>
      </c>
      <c r="K62" s="85" cm="1">
        <f t="array" aca="1" ref="K62" ca="1">INDIRECT(K$2&amp;"!I22")</f>
        <v>0</v>
      </c>
      <c r="L62" s="85" cm="1">
        <f t="array" aca="1" ref="L62" ca="1">INDIRECT(L$2&amp;"!I22")</f>
        <v>0</v>
      </c>
      <c r="M62" s="85" cm="1">
        <f t="array" aca="1" ref="M62" ca="1">INDIRECT(M$2&amp;"!I22")</f>
        <v>0</v>
      </c>
      <c r="N62" s="85" cm="1">
        <f t="array" aca="1" ref="N62" ca="1">INDIRECT(N$2&amp;"!I22")</f>
        <v>0</v>
      </c>
      <c r="O62" s="85" cm="1">
        <f t="array" aca="1" ref="O62" ca="1">INDIRECT(O$2&amp;"!I22")</f>
        <v>0</v>
      </c>
      <c r="P62" s="85" cm="1">
        <f t="array" aca="1" ref="P62" ca="1">INDIRECT(P$2&amp;"!I22")</f>
        <v>0</v>
      </c>
      <c r="Q62" s="85" cm="1">
        <f t="array" aca="1" ref="Q62" ca="1">INDIRECT(Q$2&amp;"!I22")</f>
        <v>0</v>
      </c>
      <c r="R62" s="85" cm="1">
        <f t="array" aca="1" ref="R62" ca="1">INDIRECT(R$2&amp;"!I22")</f>
        <v>0</v>
      </c>
      <c r="S62" s="85" cm="1">
        <f t="array" aca="1" ref="S62" ca="1">INDIRECT(S$2&amp;"!I22")</f>
        <v>0</v>
      </c>
      <c r="T62" s="85" cm="1">
        <f t="array" aca="1" ref="T62" ca="1">INDIRECT(T$2&amp;"!I22")</f>
        <v>0</v>
      </c>
      <c r="U62" s="85" cm="1">
        <f t="array" aca="1" ref="U62" ca="1">INDIRECT(U$2&amp;"!I22")</f>
        <v>0</v>
      </c>
      <c r="V62" s="85" cm="1">
        <f t="array" aca="1" ref="V62" ca="1">INDIRECT(V$2&amp;"!I22")</f>
        <v>0</v>
      </c>
      <c r="W62" s="85" cm="1">
        <f t="array" aca="1" ref="W62" ca="1">INDIRECT(W$2&amp;"!I22")</f>
        <v>0</v>
      </c>
      <c r="X62" s="85" cm="1">
        <f t="array" aca="1" ref="X62" ca="1">INDIRECT(X$2&amp;"!I22")</f>
        <v>0</v>
      </c>
      <c r="Y62" s="85" cm="1">
        <f t="array" aca="1" ref="Y62" ca="1">INDIRECT(Y$2&amp;"!I22")</f>
        <v>0</v>
      </c>
      <c r="Z62" s="85" cm="1">
        <f t="array" aca="1" ref="Z62" ca="1">INDIRECT(Z$2&amp;"!I22")</f>
        <v>0</v>
      </c>
      <c r="AA62" s="85" cm="1">
        <f t="array" aca="1" ref="AA62" ca="1">INDIRECT(AA$2&amp;"!I22")</f>
        <v>0</v>
      </c>
      <c r="AB62" s="85" cm="1">
        <f t="array" aca="1" ref="AB62" ca="1">INDIRECT(AB$2&amp;"!I22")</f>
        <v>0</v>
      </c>
      <c r="AC62" s="85" cm="1">
        <f t="array" aca="1" ref="AC62" ca="1">INDIRECT(AC$2&amp;"!I22")</f>
        <v>0</v>
      </c>
      <c r="AD62" s="85" cm="1">
        <f t="array" aca="1" ref="AD62" ca="1">INDIRECT(AD$2&amp;"!I22")</f>
        <v>0</v>
      </c>
      <c r="AE62" s="85" cm="1">
        <f t="array" aca="1" ref="AE62" ca="1">INDIRECT(AE$2&amp;"!I22")</f>
        <v>0</v>
      </c>
      <c r="AF62" s="85" cm="1">
        <f t="array" aca="1" ref="AF62" ca="1">INDIRECT(AF$2&amp;"!I22")</f>
        <v>0</v>
      </c>
      <c r="AG62" s="85" cm="1">
        <f t="array" aca="1" ref="AG62" ca="1">INDIRECT(AG$2&amp;"!I22")</f>
        <v>0</v>
      </c>
      <c r="AH62" s="85" cm="1">
        <f t="array" aca="1" ref="AH62" ca="1">INDIRECT(AH$2&amp;"!I22")</f>
        <v>0</v>
      </c>
      <c r="AJ62" s="75" t="str">
        <f t="shared" si="0"/>
        <v>MPI_8</v>
      </c>
      <c r="AK62" s="75" t="str">
        <f t="shared" si="1"/>
        <v>Q3.2</v>
      </c>
      <c r="AL62" t="s">
        <v>812</v>
      </c>
      <c r="AM62">
        <f t="shared" ca="1" si="2"/>
        <v>0</v>
      </c>
      <c r="AN62">
        <f t="shared" ca="1" si="3"/>
        <v>0</v>
      </c>
      <c r="AP62">
        <f t="shared" ca="1" si="8"/>
        <v>0</v>
      </c>
      <c r="AQ62">
        <f t="shared" ca="1" si="10"/>
        <v>0</v>
      </c>
      <c r="AT62">
        <f t="shared" ca="1" si="9"/>
        <v>0</v>
      </c>
      <c r="AU62">
        <f t="shared" ca="1" si="4"/>
        <v>0</v>
      </c>
      <c r="AV62">
        <f t="shared" ca="1" si="5"/>
        <v>0</v>
      </c>
      <c r="AW62">
        <f t="shared" ca="1" si="6"/>
        <v>0</v>
      </c>
      <c r="AX62">
        <f t="shared" ca="1" si="7"/>
        <v>0</v>
      </c>
    </row>
    <row r="63" spans="2:50" ht="16.5" thickBot="1">
      <c r="B63" s="774"/>
      <c r="C63" s="54" t="s">
        <v>51</v>
      </c>
      <c r="D63" s="48" t="s">
        <v>23</v>
      </c>
      <c r="E63" s="143" t="str" cm="1">
        <f t="array" aca="1" ref="E63" ca="1">INDIRECT(E$2&amp;"!C23")</f>
        <v>Non concerné</v>
      </c>
      <c r="F63" s="143" t="str" cm="1">
        <f t="array" aca="1" ref="F63" ca="1">INDIRECT(F$2&amp;"!C23")</f>
        <v>Non concerné</v>
      </c>
      <c r="G63" s="143" t="str" cm="1">
        <f t="array" aca="1" ref="G63" ca="1">INDIRECT(G$2&amp;"!C23")</f>
        <v>Non concerné</v>
      </c>
      <c r="H63" s="143" t="str" cm="1">
        <f t="array" aca="1" ref="H63" ca="1">INDIRECT(H$2&amp;"!C23")</f>
        <v>Non concerné</v>
      </c>
      <c r="I63" s="143" t="str" cm="1">
        <f t="array" aca="1" ref="I63" ca="1">INDIRECT(I$2&amp;"!C23")</f>
        <v>Non concerné</v>
      </c>
      <c r="J63" s="143" t="str" cm="1">
        <f t="array" aca="1" ref="J63" ca="1">INDIRECT(J$2&amp;"!C23")</f>
        <v>Non concerné</v>
      </c>
      <c r="K63" s="143" t="str" cm="1">
        <f t="array" aca="1" ref="K63" ca="1">INDIRECT(K$2&amp;"!C23")</f>
        <v>Non concerné</v>
      </c>
      <c r="L63" s="143" t="str" cm="1">
        <f t="array" aca="1" ref="L63" ca="1">INDIRECT(L$2&amp;"!C23")</f>
        <v>Non concerné</v>
      </c>
      <c r="M63" s="143" t="str" cm="1">
        <f t="array" aca="1" ref="M63" ca="1">INDIRECT(M$2&amp;"!C23")</f>
        <v>Non concerné</v>
      </c>
      <c r="N63" s="143" t="str" cm="1">
        <f t="array" aca="1" ref="N63" ca="1">INDIRECT(N$2&amp;"!C23")</f>
        <v>Non concerné</v>
      </c>
      <c r="O63" s="143" t="str" cm="1">
        <f t="array" aca="1" ref="O63" ca="1">INDIRECT(O$2&amp;"!C23")</f>
        <v>Non concerné</v>
      </c>
      <c r="P63" s="143" t="str" cm="1">
        <f t="array" aca="1" ref="P63" ca="1">INDIRECT(P$2&amp;"!C23")</f>
        <v>Non concerné</v>
      </c>
      <c r="Q63" s="143" t="str" cm="1">
        <f t="array" aca="1" ref="Q63" ca="1">INDIRECT(Q$2&amp;"!C23")</f>
        <v>Non concerné</v>
      </c>
      <c r="R63" s="143" t="str" cm="1">
        <f t="array" aca="1" ref="R63" ca="1">INDIRECT(R$2&amp;"!C23")</f>
        <v>Non concerné</v>
      </c>
      <c r="S63" s="143" t="str" cm="1">
        <f t="array" aca="1" ref="S63" ca="1">INDIRECT(S$2&amp;"!C23")</f>
        <v>Non concerné</v>
      </c>
      <c r="T63" s="143" t="str" cm="1">
        <f t="array" aca="1" ref="T63" ca="1">INDIRECT(T$2&amp;"!C23")</f>
        <v>Non concerné</v>
      </c>
      <c r="U63" s="143" t="str" cm="1">
        <f t="array" aca="1" ref="U63" ca="1">INDIRECT(U$2&amp;"!C23")</f>
        <v>Non concerné</v>
      </c>
      <c r="V63" s="143" t="str" cm="1">
        <f t="array" aca="1" ref="V63" ca="1">INDIRECT(V$2&amp;"!C23")</f>
        <v>Non concerné</v>
      </c>
      <c r="W63" s="143" t="str" cm="1">
        <f t="array" aca="1" ref="W63" ca="1">INDIRECT(W$2&amp;"!C23")</f>
        <v>Non concerné</v>
      </c>
      <c r="X63" s="143" t="str" cm="1">
        <f t="array" aca="1" ref="X63" ca="1">INDIRECT(X$2&amp;"!C23")</f>
        <v>Non concerné</v>
      </c>
      <c r="Y63" s="143" t="str" cm="1">
        <f t="array" aca="1" ref="Y63" ca="1">INDIRECT(Y$2&amp;"!C23")</f>
        <v>Non concerné</v>
      </c>
      <c r="Z63" s="143" t="str" cm="1">
        <f t="array" aca="1" ref="Z63" ca="1">INDIRECT(Z$2&amp;"!C23")</f>
        <v>Non concerné</v>
      </c>
      <c r="AA63" s="143" t="str" cm="1">
        <f t="array" aca="1" ref="AA63" ca="1">INDIRECT(AA$2&amp;"!C23")</f>
        <v>Non concerné</v>
      </c>
      <c r="AB63" s="143" t="str" cm="1">
        <f t="array" aca="1" ref="AB63" ca="1">INDIRECT(AB$2&amp;"!C23")</f>
        <v>Non concerné</v>
      </c>
      <c r="AC63" s="143" t="str" cm="1">
        <f t="array" aca="1" ref="AC63" ca="1">INDIRECT(AC$2&amp;"!C23")</f>
        <v>Non concerné</v>
      </c>
      <c r="AD63" s="143" t="str" cm="1">
        <f t="array" aca="1" ref="AD63" ca="1">INDIRECT(AD$2&amp;"!C23")</f>
        <v>Non concerné</v>
      </c>
      <c r="AE63" s="143" t="str" cm="1">
        <f t="array" aca="1" ref="AE63" ca="1">INDIRECT(AE$2&amp;"!C23")</f>
        <v>Non concerné</v>
      </c>
      <c r="AF63" s="143" t="str" cm="1">
        <f t="array" aca="1" ref="AF63" ca="1">INDIRECT(AF$2&amp;"!C23")</f>
        <v>Non concerné</v>
      </c>
      <c r="AG63" s="143" t="str" cm="1">
        <f t="array" aca="1" ref="AG63" ca="1">INDIRECT(AG$2&amp;"!C23")</f>
        <v>Non concerné</v>
      </c>
      <c r="AH63" s="143" t="str" cm="1">
        <f t="array" aca="1" ref="AH63" ca="1">INDIRECT(AH$2&amp;"!C23")</f>
        <v>Non concerné</v>
      </c>
      <c r="AJ63" s="75" t="str">
        <f t="shared" si="0"/>
        <v>MPI_9</v>
      </c>
      <c r="AK63" s="75" t="str">
        <f t="shared" si="1"/>
        <v>Q1</v>
      </c>
      <c r="AL63" t="s">
        <v>359</v>
      </c>
      <c r="AM63">
        <f t="shared" ca="1" si="2"/>
        <v>0</v>
      </c>
      <c r="AN63">
        <f t="shared" ca="1" si="3"/>
        <v>0</v>
      </c>
      <c r="AP63">
        <f t="shared" ca="1" si="8"/>
        <v>0</v>
      </c>
      <c r="AQ63">
        <f t="shared" ca="1" si="10"/>
        <v>0</v>
      </c>
      <c r="AT63">
        <f t="shared" ca="1" si="9"/>
        <v>0</v>
      </c>
      <c r="AU63">
        <f t="shared" ca="1" si="4"/>
        <v>0</v>
      </c>
      <c r="AV63">
        <f t="shared" ca="1" si="5"/>
        <v>0</v>
      </c>
      <c r="AW63">
        <f t="shared" ca="1" si="6"/>
        <v>0</v>
      </c>
      <c r="AX63">
        <f t="shared" ca="1" si="7"/>
        <v>0</v>
      </c>
    </row>
    <row r="64" spans="2:50" ht="16.5" thickBot="1">
      <c r="B64" s="774"/>
      <c r="C64" s="54" t="s">
        <v>51</v>
      </c>
      <c r="D64" s="50" t="s">
        <v>24</v>
      </c>
      <c r="E64" s="143" cm="1">
        <f t="array" aca="1" ref="E64" ca="1">INDIRECT(E$2&amp;"!D23")</f>
        <v>0</v>
      </c>
      <c r="F64" s="143" cm="1">
        <f t="array" aca="1" ref="F64" ca="1">INDIRECT(F$2&amp;"!D23")</f>
        <v>0</v>
      </c>
      <c r="G64" s="143" cm="1">
        <f t="array" aca="1" ref="G64" ca="1">INDIRECT(G$2&amp;"!D23")</f>
        <v>0</v>
      </c>
      <c r="H64" s="143" cm="1">
        <f t="array" aca="1" ref="H64" ca="1">INDIRECT(H$2&amp;"!D23")</f>
        <v>0</v>
      </c>
      <c r="I64" s="143" cm="1">
        <f t="array" aca="1" ref="I64" ca="1">INDIRECT(I$2&amp;"!D23")</f>
        <v>0</v>
      </c>
      <c r="J64" s="143" cm="1">
        <f t="array" aca="1" ref="J64" ca="1">INDIRECT(J$2&amp;"!D23")</f>
        <v>0</v>
      </c>
      <c r="K64" s="143" cm="1">
        <f t="array" aca="1" ref="K64" ca="1">INDIRECT(K$2&amp;"!D23")</f>
        <v>0</v>
      </c>
      <c r="L64" s="143" cm="1">
        <f t="array" aca="1" ref="L64" ca="1">INDIRECT(L$2&amp;"!D23")</f>
        <v>0</v>
      </c>
      <c r="M64" s="143" cm="1">
        <f t="array" aca="1" ref="M64" ca="1">INDIRECT(M$2&amp;"!D23")</f>
        <v>0</v>
      </c>
      <c r="N64" s="143" cm="1">
        <f t="array" aca="1" ref="N64" ca="1">INDIRECT(N$2&amp;"!D23")</f>
        <v>0</v>
      </c>
      <c r="O64" s="143" cm="1">
        <f t="array" aca="1" ref="O64" ca="1">INDIRECT(O$2&amp;"!D23")</f>
        <v>0</v>
      </c>
      <c r="P64" s="143" cm="1">
        <f t="array" aca="1" ref="P64" ca="1">INDIRECT(P$2&amp;"!D23")</f>
        <v>0</v>
      </c>
      <c r="Q64" s="143" cm="1">
        <f t="array" aca="1" ref="Q64" ca="1">INDIRECT(Q$2&amp;"!D23")</f>
        <v>0</v>
      </c>
      <c r="R64" s="143" cm="1">
        <f t="array" aca="1" ref="R64" ca="1">INDIRECT(R$2&amp;"!D23")</f>
        <v>0</v>
      </c>
      <c r="S64" s="143" cm="1">
        <f t="array" aca="1" ref="S64" ca="1">INDIRECT(S$2&amp;"!D23")</f>
        <v>0</v>
      </c>
      <c r="T64" s="143" cm="1">
        <f t="array" aca="1" ref="T64" ca="1">INDIRECT(T$2&amp;"!D23")</f>
        <v>0</v>
      </c>
      <c r="U64" s="143" cm="1">
        <f t="array" aca="1" ref="U64" ca="1">INDIRECT(U$2&amp;"!D23")</f>
        <v>0</v>
      </c>
      <c r="V64" s="143" cm="1">
        <f t="array" aca="1" ref="V64" ca="1">INDIRECT(V$2&amp;"!D23")</f>
        <v>0</v>
      </c>
      <c r="W64" s="143" cm="1">
        <f t="array" aca="1" ref="W64" ca="1">INDIRECT(W$2&amp;"!D23")</f>
        <v>0</v>
      </c>
      <c r="X64" s="143" cm="1">
        <f t="array" aca="1" ref="X64" ca="1">INDIRECT(X$2&amp;"!D23")</f>
        <v>0</v>
      </c>
      <c r="Y64" s="143" cm="1">
        <f t="array" aca="1" ref="Y64" ca="1">INDIRECT(Y$2&amp;"!D23")</f>
        <v>0</v>
      </c>
      <c r="Z64" s="143" cm="1">
        <f t="array" aca="1" ref="Z64" ca="1">INDIRECT(Z$2&amp;"!D23")</f>
        <v>0</v>
      </c>
      <c r="AA64" s="143" cm="1">
        <f t="array" aca="1" ref="AA64" ca="1">INDIRECT(AA$2&amp;"!D23")</f>
        <v>0</v>
      </c>
      <c r="AB64" s="143" cm="1">
        <f t="array" aca="1" ref="AB64" ca="1">INDIRECT(AB$2&amp;"!D23")</f>
        <v>0</v>
      </c>
      <c r="AC64" s="143" cm="1">
        <f t="array" aca="1" ref="AC64" ca="1">INDIRECT(AC$2&amp;"!D23")</f>
        <v>0</v>
      </c>
      <c r="AD64" s="143" cm="1">
        <f t="array" aca="1" ref="AD64" ca="1">INDIRECT(AD$2&amp;"!D23")</f>
        <v>0</v>
      </c>
      <c r="AE64" s="143" cm="1">
        <f t="array" aca="1" ref="AE64" ca="1">INDIRECT(AE$2&amp;"!D23")</f>
        <v>0</v>
      </c>
      <c r="AF64" s="143" cm="1">
        <f t="array" aca="1" ref="AF64" ca="1">INDIRECT(AF$2&amp;"!D23")</f>
        <v>0</v>
      </c>
      <c r="AG64" s="143" cm="1">
        <f t="array" aca="1" ref="AG64" ca="1">INDIRECT(AG$2&amp;"!D23")</f>
        <v>0</v>
      </c>
      <c r="AH64" s="143" cm="1">
        <f t="array" aca="1" ref="AH64" ca="1">INDIRECT(AH$2&amp;"!D23")</f>
        <v>0</v>
      </c>
      <c r="AJ64" s="75" t="str">
        <f t="shared" si="0"/>
        <v>MPI_9</v>
      </c>
      <c r="AK64" s="75" t="str">
        <f t="shared" si="1"/>
        <v>Q2.1</v>
      </c>
      <c r="AL64" t="s">
        <v>318</v>
      </c>
      <c r="AM64">
        <f t="shared" ca="1" si="2"/>
        <v>0</v>
      </c>
      <c r="AN64">
        <f t="shared" ca="1" si="3"/>
        <v>0</v>
      </c>
      <c r="AP64">
        <f t="shared" ca="1" si="8"/>
        <v>0</v>
      </c>
      <c r="AQ64">
        <f t="shared" ca="1" si="10"/>
        <v>0</v>
      </c>
      <c r="AT64">
        <f t="shared" ca="1" si="9"/>
        <v>0</v>
      </c>
      <c r="AU64">
        <f t="shared" ca="1" si="4"/>
        <v>0</v>
      </c>
      <c r="AV64">
        <f t="shared" ca="1" si="5"/>
        <v>0</v>
      </c>
      <c r="AW64">
        <f t="shared" ca="1" si="6"/>
        <v>0</v>
      </c>
      <c r="AX64">
        <f t="shared" ca="1" si="7"/>
        <v>0</v>
      </c>
    </row>
    <row r="65" spans="2:50" ht="16.5" thickBot="1">
      <c r="B65" s="774"/>
      <c r="C65" s="54" t="s">
        <v>51</v>
      </c>
      <c r="D65" s="50" t="s">
        <v>25</v>
      </c>
      <c r="E65" s="143" cm="1">
        <f t="array" aca="1" ref="E65" ca="1">INDIRECT(E$2&amp;"!E23")</f>
        <v>0</v>
      </c>
      <c r="F65" s="143" cm="1">
        <f t="array" aca="1" ref="F65" ca="1">INDIRECT(F$2&amp;"!E23")</f>
        <v>0</v>
      </c>
      <c r="G65" s="143" cm="1">
        <f t="array" aca="1" ref="G65" ca="1">INDIRECT(G$2&amp;"!E23")</f>
        <v>0</v>
      </c>
      <c r="H65" s="143" cm="1">
        <f t="array" aca="1" ref="H65" ca="1">INDIRECT(H$2&amp;"!E23")</f>
        <v>0</v>
      </c>
      <c r="I65" s="143" cm="1">
        <f t="array" aca="1" ref="I65" ca="1">INDIRECT(I$2&amp;"!E23")</f>
        <v>0</v>
      </c>
      <c r="J65" s="143" cm="1">
        <f t="array" aca="1" ref="J65" ca="1">INDIRECT(J$2&amp;"!E23")</f>
        <v>0</v>
      </c>
      <c r="K65" s="143" cm="1">
        <f t="array" aca="1" ref="K65" ca="1">INDIRECT(K$2&amp;"!E23")</f>
        <v>0</v>
      </c>
      <c r="L65" s="143" cm="1">
        <f t="array" aca="1" ref="L65" ca="1">INDIRECT(L$2&amp;"!E23")</f>
        <v>0</v>
      </c>
      <c r="M65" s="143" cm="1">
        <f t="array" aca="1" ref="M65" ca="1">INDIRECT(M$2&amp;"!E23")</f>
        <v>0</v>
      </c>
      <c r="N65" s="143" cm="1">
        <f t="array" aca="1" ref="N65" ca="1">INDIRECT(N$2&amp;"!E23")</f>
        <v>0</v>
      </c>
      <c r="O65" s="143" cm="1">
        <f t="array" aca="1" ref="O65" ca="1">INDIRECT(O$2&amp;"!E23")</f>
        <v>0</v>
      </c>
      <c r="P65" s="143" cm="1">
        <f t="array" aca="1" ref="P65" ca="1">INDIRECT(P$2&amp;"!E23")</f>
        <v>0</v>
      </c>
      <c r="Q65" s="143" cm="1">
        <f t="array" aca="1" ref="Q65" ca="1">INDIRECT(Q$2&amp;"!E23")</f>
        <v>0</v>
      </c>
      <c r="R65" s="143" cm="1">
        <f t="array" aca="1" ref="R65" ca="1">INDIRECT(R$2&amp;"!E23")</f>
        <v>0</v>
      </c>
      <c r="S65" s="143" cm="1">
        <f t="array" aca="1" ref="S65" ca="1">INDIRECT(S$2&amp;"!E23")</f>
        <v>0</v>
      </c>
      <c r="T65" s="143" cm="1">
        <f t="array" aca="1" ref="T65" ca="1">INDIRECT(T$2&amp;"!E23")</f>
        <v>0</v>
      </c>
      <c r="U65" s="143" cm="1">
        <f t="array" aca="1" ref="U65" ca="1">INDIRECT(U$2&amp;"!E23")</f>
        <v>0</v>
      </c>
      <c r="V65" s="143" cm="1">
        <f t="array" aca="1" ref="V65" ca="1">INDIRECT(V$2&amp;"!E23")</f>
        <v>0</v>
      </c>
      <c r="W65" s="143" cm="1">
        <f t="array" aca="1" ref="W65" ca="1">INDIRECT(W$2&amp;"!E23")</f>
        <v>0</v>
      </c>
      <c r="X65" s="143" cm="1">
        <f t="array" aca="1" ref="X65" ca="1">INDIRECT(X$2&amp;"!E23")</f>
        <v>0</v>
      </c>
      <c r="Y65" s="143" cm="1">
        <f t="array" aca="1" ref="Y65" ca="1">INDIRECT(Y$2&amp;"!E23")</f>
        <v>0</v>
      </c>
      <c r="Z65" s="143" cm="1">
        <f t="array" aca="1" ref="Z65" ca="1">INDIRECT(Z$2&amp;"!E23")</f>
        <v>0</v>
      </c>
      <c r="AA65" s="143" cm="1">
        <f t="array" aca="1" ref="AA65" ca="1">INDIRECT(AA$2&amp;"!E23")</f>
        <v>0</v>
      </c>
      <c r="AB65" s="143" cm="1">
        <f t="array" aca="1" ref="AB65" ca="1">INDIRECT(AB$2&amp;"!E23")</f>
        <v>0</v>
      </c>
      <c r="AC65" s="143" cm="1">
        <f t="array" aca="1" ref="AC65" ca="1">INDIRECT(AC$2&amp;"!E23")</f>
        <v>0</v>
      </c>
      <c r="AD65" s="143" cm="1">
        <f t="array" aca="1" ref="AD65" ca="1">INDIRECT(AD$2&amp;"!E23")</f>
        <v>0</v>
      </c>
      <c r="AE65" s="143" cm="1">
        <f t="array" aca="1" ref="AE65" ca="1">INDIRECT(AE$2&amp;"!E23")</f>
        <v>0</v>
      </c>
      <c r="AF65" s="143" cm="1">
        <f t="array" aca="1" ref="AF65" ca="1">INDIRECT(AF$2&amp;"!E23")</f>
        <v>0</v>
      </c>
      <c r="AG65" s="143" cm="1">
        <f t="array" aca="1" ref="AG65" ca="1">INDIRECT(AG$2&amp;"!E23")</f>
        <v>0</v>
      </c>
      <c r="AH65" s="143" cm="1">
        <f t="array" aca="1" ref="AH65" ca="1">INDIRECT(AH$2&amp;"!E23")</f>
        <v>0</v>
      </c>
      <c r="AJ65" s="75" t="str">
        <f t="shared" si="0"/>
        <v>MPI_9</v>
      </c>
      <c r="AK65" s="75" t="str">
        <f t="shared" si="1"/>
        <v>Q2.2</v>
      </c>
      <c r="AL65" t="s">
        <v>813</v>
      </c>
      <c r="AM65">
        <f t="shared" ca="1" si="2"/>
        <v>0</v>
      </c>
      <c r="AN65">
        <f t="shared" ca="1" si="3"/>
        <v>0</v>
      </c>
      <c r="AP65">
        <f t="shared" ca="1" si="8"/>
        <v>0</v>
      </c>
      <c r="AQ65">
        <f t="shared" ca="1" si="10"/>
        <v>0</v>
      </c>
      <c r="AT65">
        <f t="shared" ca="1" si="9"/>
        <v>0</v>
      </c>
      <c r="AU65">
        <f t="shared" ca="1" si="4"/>
        <v>0</v>
      </c>
      <c r="AV65">
        <f t="shared" ca="1" si="5"/>
        <v>0</v>
      </c>
      <c r="AW65">
        <f t="shared" ca="1" si="6"/>
        <v>0</v>
      </c>
      <c r="AX65">
        <f t="shared" ca="1" si="7"/>
        <v>0</v>
      </c>
    </row>
    <row r="66" spans="2:50" ht="16.5" thickBot="1">
      <c r="B66" s="774"/>
      <c r="C66" s="54" t="s">
        <v>51</v>
      </c>
      <c r="D66" s="50" t="s">
        <v>26</v>
      </c>
      <c r="E66" s="143" cm="1">
        <f t="array" aca="1" ref="E66" ca="1">INDIRECT(E$2&amp;"!F23")</f>
        <v>0</v>
      </c>
      <c r="F66" s="143" cm="1">
        <f t="array" aca="1" ref="F66" ca="1">INDIRECT(F$2&amp;"!F23")</f>
        <v>0</v>
      </c>
      <c r="G66" s="143" cm="1">
        <f t="array" aca="1" ref="G66" ca="1">INDIRECT(G$2&amp;"!F23")</f>
        <v>0</v>
      </c>
      <c r="H66" s="143" cm="1">
        <f t="array" aca="1" ref="H66" ca="1">INDIRECT(H$2&amp;"!F23")</f>
        <v>0</v>
      </c>
      <c r="I66" s="143" cm="1">
        <f t="array" aca="1" ref="I66" ca="1">INDIRECT(I$2&amp;"!F23")</f>
        <v>0</v>
      </c>
      <c r="J66" s="143" cm="1">
        <f t="array" aca="1" ref="J66" ca="1">INDIRECT(J$2&amp;"!F23")</f>
        <v>0</v>
      </c>
      <c r="K66" s="143" cm="1">
        <f t="array" aca="1" ref="K66" ca="1">INDIRECT(K$2&amp;"!F23")</f>
        <v>0</v>
      </c>
      <c r="L66" s="143" cm="1">
        <f t="array" aca="1" ref="L66" ca="1">INDIRECT(L$2&amp;"!F23")</f>
        <v>0</v>
      </c>
      <c r="M66" s="143" cm="1">
        <f t="array" aca="1" ref="M66" ca="1">INDIRECT(M$2&amp;"!F23")</f>
        <v>0</v>
      </c>
      <c r="N66" s="143" cm="1">
        <f t="array" aca="1" ref="N66" ca="1">INDIRECT(N$2&amp;"!F23")</f>
        <v>0</v>
      </c>
      <c r="O66" s="143" cm="1">
        <f t="array" aca="1" ref="O66" ca="1">INDIRECT(O$2&amp;"!F23")</f>
        <v>0</v>
      </c>
      <c r="P66" s="143" cm="1">
        <f t="array" aca="1" ref="P66" ca="1">INDIRECT(P$2&amp;"!F23")</f>
        <v>0</v>
      </c>
      <c r="Q66" s="143" cm="1">
        <f t="array" aca="1" ref="Q66" ca="1">INDIRECT(Q$2&amp;"!F23")</f>
        <v>0</v>
      </c>
      <c r="R66" s="143" cm="1">
        <f t="array" aca="1" ref="R66" ca="1">INDIRECT(R$2&amp;"!F23")</f>
        <v>0</v>
      </c>
      <c r="S66" s="143" cm="1">
        <f t="array" aca="1" ref="S66" ca="1">INDIRECT(S$2&amp;"!F23")</f>
        <v>0</v>
      </c>
      <c r="T66" s="143" cm="1">
        <f t="array" aca="1" ref="T66" ca="1">INDIRECT(T$2&amp;"!F23")</f>
        <v>0</v>
      </c>
      <c r="U66" s="143" cm="1">
        <f t="array" aca="1" ref="U66" ca="1">INDIRECT(U$2&amp;"!F23")</f>
        <v>0</v>
      </c>
      <c r="V66" s="143" cm="1">
        <f t="array" aca="1" ref="V66" ca="1">INDIRECT(V$2&amp;"!F23")</f>
        <v>0</v>
      </c>
      <c r="W66" s="143" cm="1">
        <f t="array" aca="1" ref="W66" ca="1">INDIRECT(W$2&amp;"!F23")</f>
        <v>0</v>
      </c>
      <c r="X66" s="143" cm="1">
        <f t="array" aca="1" ref="X66" ca="1">INDIRECT(X$2&amp;"!F23")</f>
        <v>0</v>
      </c>
      <c r="Y66" s="143" cm="1">
        <f t="array" aca="1" ref="Y66" ca="1">INDIRECT(Y$2&amp;"!F23")</f>
        <v>0</v>
      </c>
      <c r="Z66" s="143" cm="1">
        <f t="array" aca="1" ref="Z66" ca="1">INDIRECT(Z$2&amp;"!F23")</f>
        <v>0</v>
      </c>
      <c r="AA66" s="143" cm="1">
        <f t="array" aca="1" ref="AA66" ca="1">INDIRECT(AA$2&amp;"!F23")</f>
        <v>0</v>
      </c>
      <c r="AB66" s="143" cm="1">
        <f t="array" aca="1" ref="AB66" ca="1">INDIRECT(AB$2&amp;"!F23")</f>
        <v>0</v>
      </c>
      <c r="AC66" s="143" cm="1">
        <f t="array" aca="1" ref="AC66" ca="1">INDIRECT(AC$2&amp;"!F23")</f>
        <v>0</v>
      </c>
      <c r="AD66" s="143" cm="1">
        <f t="array" aca="1" ref="AD66" ca="1">INDIRECT(AD$2&amp;"!F23")</f>
        <v>0</v>
      </c>
      <c r="AE66" s="143" cm="1">
        <f t="array" aca="1" ref="AE66" ca="1">INDIRECT(AE$2&amp;"!F23")</f>
        <v>0</v>
      </c>
      <c r="AF66" s="143" cm="1">
        <f t="array" aca="1" ref="AF66" ca="1">INDIRECT(AF$2&amp;"!F23")</f>
        <v>0</v>
      </c>
      <c r="AG66" s="143" cm="1">
        <f t="array" aca="1" ref="AG66" ca="1">INDIRECT(AG$2&amp;"!F23")</f>
        <v>0</v>
      </c>
      <c r="AH66" s="143" cm="1">
        <f t="array" aca="1" ref="AH66" ca="1">INDIRECT(AH$2&amp;"!F23")</f>
        <v>0</v>
      </c>
      <c r="AJ66" s="75" t="str">
        <f t="shared" si="0"/>
        <v>MPI_9</v>
      </c>
      <c r="AK66" s="75" t="str">
        <f t="shared" si="1"/>
        <v>Q2.3</v>
      </c>
      <c r="AL66" t="s">
        <v>814</v>
      </c>
      <c r="AM66">
        <f t="shared" ca="1" si="2"/>
        <v>0</v>
      </c>
      <c r="AN66">
        <f t="shared" ca="1" si="3"/>
        <v>0</v>
      </c>
      <c r="AP66">
        <f t="shared" ca="1" si="8"/>
        <v>0</v>
      </c>
      <c r="AQ66">
        <f t="shared" ca="1" si="10"/>
        <v>0</v>
      </c>
      <c r="AT66">
        <f t="shared" ca="1" si="9"/>
        <v>0</v>
      </c>
      <c r="AU66">
        <f t="shared" ca="1" si="4"/>
        <v>0</v>
      </c>
      <c r="AV66">
        <f t="shared" ca="1" si="5"/>
        <v>0</v>
      </c>
      <c r="AW66">
        <f t="shared" ca="1" si="6"/>
        <v>0</v>
      </c>
      <c r="AX66">
        <f t="shared" ca="1" si="7"/>
        <v>0</v>
      </c>
    </row>
    <row r="67" spans="2:50" ht="16.5" thickBot="1">
      <c r="B67" s="774"/>
      <c r="C67" s="54" t="s">
        <v>51</v>
      </c>
      <c r="D67" s="50" t="s">
        <v>27</v>
      </c>
      <c r="E67" s="143" cm="1">
        <f t="array" aca="1" ref="E67" ca="1">INDIRECT(E$2&amp;"!G23")</f>
        <v>0</v>
      </c>
      <c r="F67" s="143" cm="1">
        <f t="array" aca="1" ref="F67" ca="1">INDIRECT(F$2&amp;"!G23")</f>
        <v>0</v>
      </c>
      <c r="G67" s="143" cm="1">
        <f t="array" aca="1" ref="G67" ca="1">INDIRECT(G$2&amp;"!G23")</f>
        <v>0</v>
      </c>
      <c r="H67" s="143" cm="1">
        <f t="array" aca="1" ref="H67" ca="1">INDIRECT(H$2&amp;"!G23")</f>
        <v>0</v>
      </c>
      <c r="I67" s="143" cm="1">
        <f t="array" aca="1" ref="I67" ca="1">INDIRECT(I$2&amp;"!G23")</f>
        <v>0</v>
      </c>
      <c r="J67" s="143" cm="1">
        <f t="array" aca="1" ref="J67" ca="1">INDIRECT(J$2&amp;"!G23")</f>
        <v>0</v>
      </c>
      <c r="K67" s="143" cm="1">
        <f t="array" aca="1" ref="K67" ca="1">INDIRECT(K$2&amp;"!G23")</f>
        <v>0</v>
      </c>
      <c r="L67" s="143" cm="1">
        <f t="array" aca="1" ref="L67" ca="1">INDIRECT(L$2&amp;"!G23")</f>
        <v>0</v>
      </c>
      <c r="M67" s="143" cm="1">
        <f t="array" aca="1" ref="M67" ca="1">INDIRECT(M$2&amp;"!G23")</f>
        <v>0</v>
      </c>
      <c r="N67" s="143" cm="1">
        <f t="array" aca="1" ref="N67" ca="1">INDIRECT(N$2&amp;"!G23")</f>
        <v>0</v>
      </c>
      <c r="O67" s="143" cm="1">
        <f t="array" aca="1" ref="O67" ca="1">INDIRECT(O$2&amp;"!G23")</f>
        <v>0</v>
      </c>
      <c r="P67" s="143" cm="1">
        <f t="array" aca="1" ref="P67" ca="1">INDIRECT(P$2&amp;"!G23")</f>
        <v>0</v>
      </c>
      <c r="Q67" s="143" cm="1">
        <f t="array" aca="1" ref="Q67" ca="1">INDIRECT(Q$2&amp;"!G23")</f>
        <v>0</v>
      </c>
      <c r="R67" s="143" cm="1">
        <f t="array" aca="1" ref="R67" ca="1">INDIRECT(R$2&amp;"!G23")</f>
        <v>0</v>
      </c>
      <c r="S67" s="143" cm="1">
        <f t="array" aca="1" ref="S67" ca="1">INDIRECT(S$2&amp;"!G23")</f>
        <v>0</v>
      </c>
      <c r="T67" s="143" cm="1">
        <f t="array" aca="1" ref="T67" ca="1">INDIRECT(T$2&amp;"!G23")</f>
        <v>0</v>
      </c>
      <c r="U67" s="143" cm="1">
        <f t="array" aca="1" ref="U67" ca="1">INDIRECT(U$2&amp;"!G23")</f>
        <v>0</v>
      </c>
      <c r="V67" s="143" cm="1">
        <f t="array" aca="1" ref="V67" ca="1">INDIRECT(V$2&amp;"!G23")</f>
        <v>0</v>
      </c>
      <c r="W67" s="143" cm="1">
        <f t="array" aca="1" ref="W67" ca="1">INDIRECT(W$2&amp;"!G23")</f>
        <v>0</v>
      </c>
      <c r="X67" s="143" cm="1">
        <f t="array" aca="1" ref="X67" ca="1">INDIRECT(X$2&amp;"!G23")</f>
        <v>0</v>
      </c>
      <c r="Y67" s="143" cm="1">
        <f t="array" aca="1" ref="Y67" ca="1">INDIRECT(Y$2&amp;"!G23")</f>
        <v>0</v>
      </c>
      <c r="Z67" s="143" cm="1">
        <f t="array" aca="1" ref="Z67" ca="1">INDIRECT(Z$2&amp;"!G23")</f>
        <v>0</v>
      </c>
      <c r="AA67" s="143" cm="1">
        <f t="array" aca="1" ref="AA67" ca="1">INDIRECT(AA$2&amp;"!G23")</f>
        <v>0</v>
      </c>
      <c r="AB67" s="143" cm="1">
        <f t="array" aca="1" ref="AB67" ca="1">INDIRECT(AB$2&amp;"!G23")</f>
        <v>0</v>
      </c>
      <c r="AC67" s="143" cm="1">
        <f t="array" aca="1" ref="AC67" ca="1">INDIRECT(AC$2&amp;"!G23")</f>
        <v>0</v>
      </c>
      <c r="AD67" s="143" cm="1">
        <f t="array" aca="1" ref="AD67" ca="1">INDIRECT(AD$2&amp;"!G23")</f>
        <v>0</v>
      </c>
      <c r="AE67" s="143" cm="1">
        <f t="array" aca="1" ref="AE67" ca="1">INDIRECT(AE$2&amp;"!G23")</f>
        <v>0</v>
      </c>
      <c r="AF67" s="143" cm="1">
        <f t="array" aca="1" ref="AF67" ca="1">INDIRECT(AF$2&amp;"!G23")</f>
        <v>0</v>
      </c>
      <c r="AG67" s="143" cm="1">
        <f t="array" aca="1" ref="AG67" ca="1">INDIRECT(AG$2&amp;"!G23")</f>
        <v>0</v>
      </c>
      <c r="AH67" s="143" cm="1">
        <f t="array" aca="1" ref="AH67" ca="1">INDIRECT(AH$2&amp;"!G23")</f>
        <v>0</v>
      </c>
      <c r="AJ67" s="75" t="str">
        <f t="shared" si="0"/>
        <v>MPI_9</v>
      </c>
      <c r="AK67" s="75" t="str">
        <f t="shared" si="1"/>
        <v>Q2.4</v>
      </c>
      <c r="AL67" t="s">
        <v>482</v>
      </c>
      <c r="AM67">
        <f t="shared" ca="1" si="2"/>
        <v>0</v>
      </c>
      <c r="AN67">
        <f t="shared" ca="1" si="3"/>
        <v>0</v>
      </c>
      <c r="AP67">
        <f t="shared" ca="1" si="8"/>
        <v>0</v>
      </c>
      <c r="AQ67">
        <f t="shared" ca="1" si="10"/>
        <v>0</v>
      </c>
      <c r="AT67">
        <f t="shared" ca="1" si="9"/>
        <v>0</v>
      </c>
      <c r="AU67">
        <f t="shared" ca="1" si="4"/>
        <v>0</v>
      </c>
      <c r="AV67">
        <f t="shared" ca="1" si="5"/>
        <v>0</v>
      </c>
      <c r="AW67">
        <f t="shared" ca="1" si="6"/>
        <v>0</v>
      </c>
      <c r="AX67">
        <f t="shared" ca="1" si="7"/>
        <v>0</v>
      </c>
    </row>
    <row r="68" spans="2:50" ht="16.5" thickBot="1">
      <c r="B68" s="774"/>
      <c r="C68" s="54" t="s">
        <v>51</v>
      </c>
      <c r="D68" s="50" t="s">
        <v>28</v>
      </c>
      <c r="E68" s="143" cm="1">
        <f t="array" aca="1" ref="E68" ca="1">INDIRECT(E$2&amp;"!H23")</f>
        <v>0</v>
      </c>
      <c r="F68" s="143" cm="1">
        <f t="array" aca="1" ref="F68" ca="1">INDIRECT(F$2&amp;"!H23")</f>
        <v>0</v>
      </c>
      <c r="G68" s="143" cm="1">
        <f t="array" aca="1" ref="G68" ca="1">INDIRECT(G$2&amp;"!H23")</f>
        <v>0</v>
      </c>
      <c r="H68" s="143" cm="1">
        <f t="array" aca="1" ref="H68" ca="1">INDIRECT(H$2&amp;"!H23")</f>
        <v>0</v>
      </c>
      <c r="I68" s="143" cm="1">
        <f t="array" aca="1" ref="I68" ca="1">INDIRECT(I$2&amp;"!H23")</f>
        <v>0</v>
      </c>
      <c r="J68" s="143" cm="1">
        <f t="array" aca="1" ref="J68" ca="1">INDIRECT(J$2&amp;"!H23")</f>
        <v>0</v>
      </c>
      <c r="K68" s="143" cm="1">
        <f t="array" aca="1" ref="K68" ca="1">INDIRECT(K$2&amp;"!H23")</f>
        <v>0</v>
      </c>
      <c r="L68" s="143" cm="1">
        <f t="array" aca="1" ref="L68" ca="1">INDIRECT(L$2&amp;"!H23")</f>
        <v>0</v>
      </c>
      <c r="M68" s="143" cm="1">
        <f t="array" aca="1" ref="M68" ca="1">INDIRECT(M$2&amp;"!H23")</f>
        <v>0</v>
      </c>
      <c r="N68" s="143" cm="1">
        <f t="array" aca="1" ref="N68" ca="1">INDIRECT(N$2&amp;"!H23")</f>
        <v>0</v>
      </c>
      <c r="O68" s="143" cm="1">
        <f t="array" aca="1" ref="O68" ca="1">INDIRECT(O$2&amp;"!H23")</f>
        <v>0</v>
      </c>
      <c r="P68" s="143" cm="1">
        <f t="array" aca="1" ref="P68" ca="1">INDIRECT(P$2&amp;"!H23")</f>
        <v>0</v>
      </c>
      <c r="Q68" s="143" cm="1">
        <f t="array" aca="1" ref="Q68" ca="1">INDIRECT(Q$2&amp;"!H23")</f>
        <v>0</v>
      </c>
      <c r="R68" s="143" cm="1">
        <f t="array" aca="1" ref="R68" ca="1">INDIRECT(R$2&amp;"!H23")</f>
        <v>0</v>
      </c>
      <c r="S68" s="143" cm="1">
        <f t="array" aca="1" ref="S68" ca="1">INDIRECT(S$2&amp;"!H23")</f>
        <v>0</v>
      </c>
      <c r="T68" s="143" cm="1">
        <f t="array" aca="1" ref="T68" ca="1">INDIRECT(T$2&amp;"!H23")</f>
        <v>0</v>
      </c>
      <c r="U68" s="143" cm="1">
        <f t="array" aca="1" ref="U68" ca="1">INDIRECT(U$2&amp;"!H23")</f>
        <v>0</v>
      </c>
      <c r="V68" s="143" cm="1">
        <f t="array" aca="1" ref="V68" ca="1">INDIRECT(V$2&amp;"!H23")</f>
        <v>0</v>
      </c>
      <c r="W68" s="143" cm="1">
        <f t="array" aca="1" ref="W68" ca="1">INDIRECT(W$2&amp;"!H23")</f>
        <v>0</v>
      </c>
      <c r="X68" s="143" cm="1">
        <f t="array" aca="1" ref="X68" ca="1">INDIRECT(X$2&amp;"!H23")</f>
        <v>0</v>
      </c>
      <c r="Y68" s="143" cm="1">
        <f t="array" aca="1" ref="Y68" ca="1">INDIRECT(Y$2&amp;"!H23")</f>
        <v>0</v>
      </c>
      <c r="Z68" s="143" cm="1">
        <f t="array" aca="1" ref="Z68" ca="1">INDIRECT(Z$2&amp;"!H23")</f>
        <v>0</v>
      </c>
      <c r="AA68" s="143" cm="1">
        <f t="array" aca="1" ref="AA68" ca="1">INDIRECT(AA$2&amp;"!H23")</f>
        <v>0</v>
      </c>
      <c r="AB68" s="143" cm="1">
        <f t="array" aca="1" ref="AB68" ca="1">INDIRECT(AB$2&amp;"!H23")</f>
        <v>0</v>
      </c>
      <c r="AC68" s="143" cm="1">
        <f t="array" aca="1" ref="AC68" ca="1">INDIRECT(AC$2&amp;"!H23")</f>
        <v>0</v>
      </c>
      <c r="AD68" s="143" cm="1">
        <f t="array" aca="1" ref="AD68" ca="1">INDIRECT(AD$2&amp;"!H23")</f>
        <v>0</v>
      </c>
      <c r="AE68" s="143" cm="1">
        <f t="array" aca="1" ref="AE68" ca="1">INDIRECT(AE$2&amp;"!H23")</f>
        <v>0</v>
      </c>
      <c r="AF68" s="143" cm="1">
        <f t="array" aca="1" ref="AF68" ca="1">INDIRECT(AF$2&amp;"!H23")</f>
        <v>0</v>
      </c>
      <c r="AG68" s="143" cm="1">
        <f t="array" aca="1" ref="AG68" ca="1">INDIRECT(AG$2&amp;"!H23")</f>
        <v>0</v>
      </c>
      <c r="AH68" s="143" cm="1">
        <f t="array" aca="1" ref="AH68" ca="1">INDIRECT(AH$2&amp;"!H23")</f>
        <v>0</v>
      </c>
      <c r="AJ68" s="75" t="str">
        <f t="shared" si="0"/>
        <v>MPI_9</v>
      </c>
      <c r="AK68" s="75" t="str">
        <f t="shared" si="1"/>
        <v>Q3.1</v>
      </c>
      <c r="AL68" t="s">
        <v>443</v>
      </c>
      <c r="AM68">
        <f t="shared" ca="1" si="2"/>
        <v>0</v>
      </c>
      <c r="AN68">
        <f t="shared" ca="1" si="3"/>
        <v>0</v>
      </c>
      <c r="AP68">
        <f t="shared" ca="1" si="8"/>
        <v>0</v>
      </c>
      <c r="AQ68">
        <f t="shared" ca="1" si="10"/>
        <v>0</v>
      </c>
      <c r="AT68">
        <f t="shared" ca="1" si="9"/>
        <v>0</v>
      </c>
      <c r="AU68">
        <f t="shared" ca="1" si="4"/>
        <v>0</v>
      </c>
      <c r="AV68">
        <f t="shared" ca="1" si="5"/>
        <v>0</v>
      </c>
      <c r="AW68">
        <f t="shared" ca="1" si="6"/>
        <v>0</v>
      </c>
      <c r="AX68">
        <f t="shared" ca="1" si="7"/>
        <v>0</v>
      </c>
    </row>
    <row r="69" spans="2:50" ht="16.5" thickBot="1">
      <c r="B69" s="774"/>
      <c r="C69" s="54" t="s">
        <v>51</v>
      </c>
      <c r="D69" s="53" t="s">
        <v>29</v>
      </c>
      <c r="E69" s="143" cm="1">
        <f t="array" aca="1" ref="E69" ca="1">INDIRECT(E$2&amp;"!I23")</f>
        <v>0</v>
      </c>
      <c r="F69" s="143" cm="1">
        <f t="array" aca="1" ref="F69" ca="1">INDIRECT(F$2&amp;"!I23")</f>
        <v>0</v>
      </c>
      <c r="G69" s="143" cm="1">
        <f t="array" aca="1" ref="G69" ca="1">INDIRECT(G$2&amp;"!I23")</f>
        <v>0</v>
      </c>
      <c r="H69" s="143" cm="1">
        <f t="array" aca="1" ref="H69" ca="1">INDIRECT(H$2&amp;"!I23")</f>
        <v>0</v>
      </c>
      <c r="I69" s="143" cm="1">
        <f t="array" aca="1" ref="I69" ca="1">INDIRECT(I$2&amp;"!I23")</f>
        <v>0</v>
      </c>
      <c r="J69" s="143" cm="1">
        <f t="array" aca="1" ref="J69" ca="1">INDIRECT(J$2&amp;"!I23")</f>
        <v>0</v>
      </c>
      <c r="K69" s="143" cm="1">
        <f t="array" aca="1" ref="K69" ca="1">INDIRECT(K$2&amp;"!I23")</f>
        <v>0</v>
      </c>
      <c r="L69" s="143" cm="1">
        <f t="array" aca="1" ref="L69" ca="1">INDIRECT(L$2&amp;"!I23")</f>
        <v>0</v>
      </c>
      <c r="M69" s="143" cm="1">
        <f t="array" aca="1" ref="M69" ca="1">INDIRECT(M$2&amp;"!I23")</f>
        <v>0</v>
      </c>
      <c r="N69" s="143" cm="1">
        <f t="array" aca="1" ref="N69" ca="1">INDIRECT(N$2&amp;"!I23")</f>
        <v>0</v>
      </c>
      <c r="O69" s="143" cm="1">
        <f t="array" aca="1" ref="O69" ca="1">INDIRECT(O$2&amp;"!I23")</f>
        <v>0</v>
      </c>
      <c r="P69" s="143" cm="1">
        <f t="array" aca="1" ref="P69" ca="1">INDIRECT(P$2&amp;"!I23")</f>
        <v>0</v>
      </c>
      <c r="Q69" s="143" cm="1">
        <f t="array" aca="1" ref="Q69" ca="1">INDIRECT(Q$2&amp;"!I23")</f>
        <v>0</v>
      </c>
      <c r="R69" s="143" cm="1">
        <f t="array" aca="1" ref="R69" ca="1">INDIRECT(R$2&amp;"!I23")</f>
        <v>0</v>
      </c>
      <c r="S69" s="143" cm="1">
        <f t="array" aca="1" ref="S69" ca="1">INDIRECT(S$2&amp;"!I23")</f>
        <v>0</v>
      </c>
      <c r="T69" s="143" cm="1">
        <f t="array" aca="1" ref="T69" ca="1">INDIRECT(T$2&amp;"!I23")</f>
        <v>0</v>
      </c>
      <c r="U69" s="143" cm="1">
        <f t="array" aca="1" ref="U69" ca="1">INDIRECT(U$2&amp;"!I23")</f>
        <v>0</v>
      </c>
      <c r="V69" s="143" cm="1">
        <f t="array" aca="1" ref="V69" ca="1">INDIRECT(V$2&amp;"!I23")</f>
        <v>0</v>
      </c>
      <c r="W69" s="143" cm="1">
        <f t="array" aca="1" ref="W69" ca="1">INDIRECT(W$2&amp;"!I23")</f>
        <v>0</v>
      </c>
      <c r="X69" s="143" cm="1">
        <f t="array" aca="1" ref="X69" ca="1">INDIRECT(X$2&amp;"!I23")</f>
        <v>0</v>
      </c>
      <c r="Y69" s="143" cm="1">
        <f t="array" aca="1" ref="Y69" ca="1">INDIRECT(Y$2&amp;"!I23")</f>
        <v>0</v>
      </c>
      <c r="Z69" s="143" cm="1">
        <f t="array" aca="1" ref="Z69" ca="1">INDIRECT(Z$2&amp;"!I23")</f>
        <v>0</v>
      </c>
      <c r="AA69" s="143" cm="1">
        <f t="array" aca="1" ref="AA69" ca="1">INDIRECT(AA$2&amp;"!I23")</f>
        <v>0</v>
      </c>
      <c r="AB69" s="143" cm="1">
        <f t="array" aca="1" ref="AB69" ca="1">INDIRECT(AB$2&amp;"!I23")</f>
        <v>0</v>
      </c>
      <c r="AC69" s="143" cm="1">
        <f t="array" aca="1" ref="AC69" ca="1">INDIRECT(AC$2&amp;"!I23")</f>
        <v>0</v>
      </c>
      <c r="AD69" s="143" cm="1">
        <f t="array" aca="1" ref="AD69" ca="1">INDIRECT(AD$2&amp;"!I23")</f>
        <v>0</v>
      </c>
      <c r="AE69" s="143" cm="1">
        <f t="array" aca="1" ref="AE69" ca="1">INDIRECT(AE$2&amp;"!I23")</f>
        <v>0</v>
      </c>
      <c r="AF69" s="143" cm="1">
        <f t="array" aca="1" ref="AF69" ca="1">INDIRECT(AF$2&amp;"!I23")</f>
        <v>0</v>
      </c>
      <c r="AG69" s="143" cm="1">
        <f t="array" aca="1" ref="AG69" ca="1">INDIRECT(AG$2&amp;"!I23")</f>
        <v>0</v>
      </c>
      <c r="AH69" s="143" cm="1">
        <f t="array" aca="1" ref="AH69" ca="1">INDIRECT(AH$2&amp;"!I23")</f>
        <v>0</v>
      </c>
      <c r="AJ69" s="75" t="str">
        <f t="shared" si="0"/>
        <v>MPI_9</v>
      </c>
      <c r="AK69" s="75" t="str">
        <f t="shared" si="1"/>
        <v>Q3.2</v>
      </c>
      <c r="AL69" t="s">
        <v>815</v>
      </c>
      <c r="AM69">
        <f t="shared" ca="1" si="2"/>
        <v>0</v>
      </c>
      <c r="AN69">
        <f t="shared" ca="1" si="3"/>
        <v>0</v>
      </c>
      <c r="AP69">
        <f t="shared" ca="1" si="8"/>
        <v>0</v>
      </c>
      <c r="AQ69">
        <f t="shared" ca="1" si="10"/>
        <v>0</v>
      </c>
      <c r="AT69">
        <f t="shared" ca="1" si="9"/>
        <v>0</v>
      </c>
      <c r="AU69">
        <f t="shared" ca="1" si="4"/>
        <v>0</v>
      </c>
      <c r="AV69">
        <f t="shared" ca="1" si="5"/>
        <v>0</v>
      </c>
      <c r="AW69">
        <f t="shared" ca="1" si="6"/>
        <v>0</v>
      </c>
      <c r="AX69">
        <f t="shared" ca="1" si="7"/>
        <v>0</v>
      </c>
    </row>
    <row r="70" spans="2:50" ht="16.5" thickBot="1">
      <c r="B70" s="774"/>
      <c r="C70" s="54" t="s">
        <v>53</v>
      </c>
      <c r="D70" s="48" t="s">
        <v>23</v>
      </c>
      <c r="E70" s="85" t="str" cm="1">
        <f t="array" aca="1" ref="E70" ca="1">INDIRECT(E$2&amp;"!C24")</f>
        <v>Non concerné</v>
      </c>
      <c r="F70" s="85" t="str" cm="1">
        <f t="array" aca="1" ref="F70" ca="1">INDIRECT(F$2&amp;"!C24")</f>
        <v>Non concerné</v>
      </c>
      <c r="G70" s="85" t="str" cm="1">
        <f t="array" aca="1" ref="G70" ca="1">INDIRECT(G$2&amp;"!C24")</f>
        <v>Non concerné</v>
      </c>
      <c r="H70" s="85" t="str" cm="1">
        <f t="array" aca="1" ref="H70" ca="1">INDIRECT(H$2&amp;"!C24")</f>
        <v>Non concerné</v>
      </c>
      <c r="I70" s="85" t="str" cm="1">
        <f t="array" aca="1" ref="I70" ca="1">INDIRECT(I$2&amp;"!C24")</f>
        <v>Non concerné</v>
      </c>
      <c r="J70" s="85" t="str" cm="1">
        <f t="array" aca="1" ref="J70" ca="1">INDIRECT(J$2&amp;"!C24")</f>
        <v>Non concerné</v>
      </c>
      <c r="K70" s="85" t="str" cm="1">
        <f t="array" aca="1" ref="K70" ca="1">INDIRECT(K$2&amp;"!C24")</f>
        <v>Non concerné</v>
      </c>
      <c r="L70" s="85" t="str" cm="1">
        <f t="array" aca="1" ref="L70" ca="1">INDIRECT(L$2&amp;"!C24")</f>
        <v>Non concerné</v>
      </c>
      <c r="M70" s="85" t="str" cm="1">
        <f t="array" aca="1" ref="M70" ca="1">INDIRECT(M$2&amp;"!C24")</f>
        <v>Non concerné</v>
      </c>
      <c r="N70" s="85" t="str" cm="1">
        <f t="array" aca="1" ref="N70" ca="1">INDIRECT(N$2&amp;"!C24")</f>
        <v>Non concerné</v>
      </c>
      <c r="O70" s="85" t="str" cm="1">
        <f t="array" aca="1" ref="O70" ca="1">INDIRECT(O$2&amp;"!C24")</f>
        <v>Non concerné</v>
      </c>
      <c r="P70" s="85" t="str" cm="1">
        <f t="array" aca="1" ref="P70" ca="1">INDIRECT(P$2&amp;"!C24")</f>
        <v>Non concerné</v>
      </c>
      <c r="Q70" s="85" t="str" cm="1">
        <f t="array" aca="1" ref="Q70" ca="1">INDIRECT(Q$2&amp;"!C24")</f>
        <v>Non concerné</v>
      </c>
      <c r="R70" s="85" t="str" cm="1">
        <f t="array" aca="1" ref="R70" ca="1">INDIRECT(R$2&amp;"!C24")</f>
        <v>Non concerné</v>
      </c>
      <c r="S70" s="85" t="str" cm="1">
        <f t="array" aca="1" ref="S70" ca="1">INDIRECT(S$2&amp;"!C24")</f>
        <v>Non concerné</v>
      </c>
      <c r="T70" s="85" t="str" cm="1">
        <f t="array" aca="1" ref="T70" ca="1">INDIRECT(T$2&amp;"!C24")</f>
        <v>Non concerné</v>
      </c>
      <c r="U70" s="85" t="str" cm="1">
        <f t="array" aca="1" ref="U70" ca="1">INDIRECT(U$2&amp;"!C24")</f>
        <v>Non concerné</v>
      </c>
      <c r="V70" s="85" t="str" cm="1">
        <f t="array" aca="1" ref="V70" ca="1">INDIRECT(V$2&amp;"!C24")</f>
        <v>Non concerné</v>
      </c>
      <c r="W70" s="85" t="str" cm="1">
        <f t="array" aca="1" ref="W70" ca="1">INDIRECT(W$2&amp;"!C24")</f>
        <v>Non concerné</v>
      </c>
      <c r="X70" s="85" t="str" cm="1">
        <f t="array" aca="1" ref="X70" ca="1">INDIRECT(X$2&amp;"!C24")</f>
        <v>Non concerné</v>
      </c>
      <c r="Y70" s="85" t="str" cm="1">
        <f t="array" aca="1" ref="Y70" ca="1">INDIRECT(Y$2&amp;"!C24")</f>
        <v>Non concerné</v>
      </c>
      <c r="Z70" s="85" t="str" cm="1">
        <f t="array" aca="1" ref="Z70" ca="1">INDIRECT(Z$2&amp;"!C24")</f>
        <v>Non concerné</v>
      </c>
      <c r="AA70" s="85" t="str" cm="1">
        <f t="array" aca="1" ref="AA70" ca="1">INDIRECT(AA$2&amp;"!C24")</f>
        <v>Non concerné</v>
      </c>
      <c r="AB70" s="85" t="str" cm="1">
        <f t="array" aca="1" ref="AB70" ca="1">INDIRECT(AB$2&amp;"!C24")</f>
        <v>Non concerné</v>
      </c>
      <c r="AC70" s="85" t="str" cm="1">
        <f t="array" aca="1" ref="AC70" ca="1">INDIRECT(AC$2&amp;"!C24")</f>
        <v>Non concerné</v>
      </c>
      <c r="AD70" s="85" t="str" cm="1">
        <f t="array" aca="1" ref="AD70" ca="1">INDIRECT(AD$2&amp;"!C24")</f>
        <v>Non concerné</v>
      </c>
      <c r="AE70" s="85" t="str" cm="1">
        <f t="array" aca="1" ref="AE70" ca="1">INDIRECT(AE$2&amp;"!C24")</f>
        <v>Non concerné</v>
      </c>
      <c r="AF70" s="85" t="str" cm="1">
        <f t="array" aca="1" ref="AF70" ca="1">INDIRECT(AF$2&amp;"!C24")</f>
        <v>Non concerné</v>
      </c>
      <c r="AG70" s="85" t="str" cm="1">
        <f t="array" aca="1" ref="AG70" ca="1">INDIRECT(AG$2&amp;"!C24")</f>
        <v>Non concerné</v>
      </c>
      <c r="AH70" s="85" t="str" cm="1">
        <f t="array" aca="1" ref="AH70" ca="1">INDIRECT(AH$2&amp;"!C24")</f>
        <v>Non concerné</v>
      </c>
      <c r="AJ70" s="75" t="str">
        <f t="shared" si="0"/>
        <v>MPI_10</v>
      </c>
      <c r="AK70" s="75" t="str">
        <f t="shared" si="1"/>
        <v>Q1</v>
      </c>
      <c r="AL70" t="s">
        <v>360</v>
      </c>
      <c r="AM70">
        <f t="shared" ca="1" si="2"/>
        <v>0</v>
      </c>
      <c r="AN70">
        <f t="shared" ca="1" si="3"/>
        <v>0</v>
      </c>
      <c r="AP70">
        <f t="shared" ca="1" si="8"/>
        <v>0</v>
      </c>
      <c r="AQ70">
        <f t="shared" ca="1" si="10"/>
        <v>0</v>
      </c>
      <c r="AT70">
        <f t="shared" ca="1" si="9"/>
        <v>0</v>
      </c>
      <c r="AU70">
        <f t="shared" ca="1" si="4"/>
        <v>0</v>
      </c>
      <c r="AV70">
        <f t="shared" ca="1" si="5"/>
        <v>0</v>
      </c>
      <c r="AW70">
        <f t="shared" ca="1" si="6"/>
        <v>0</v>
      </c>
      <c r="AX70">
        <f t="shared" ca="1" si="7"/>
        <v>0</v>
      </c>
    </row>
    <row r="71" spans="2:50" ht="16.5" thickBot="1">
      <c r="B71" s="774"/>
      <c r="C71" s="54" t="s">
        <v>53</v>
      </c>
      <c r="D71" s="50" t="s">
        <v>24</v>
      </c>
      <c r="E71" s="85" cm="1">
        <f t="array" aca="1" ref="E71" ca="1">INDIRECT(E$2&amp;"!D24")</f>
        <v>0</v>
      </c>
      <c r="F71" s="85" cm="1">
        <f t="array" aca="1" ref="F71" ca="1">INDIRECT(F$2&amp;"!D24")</f>
        <v>0</v>
      </c>
      <c r="G71" s="85" cm="1">
        <f t="array" aca="1" ref="G71" ca="1">INDIRECT(G$2&amp;"!D24")</f>
        <v>0</v>
      </c>
      <c r="H71" s="85" cm="1">
        <f t="array" aca="1" ref="H71" ca="1">INDIRECT(H$2&amp;"!D24")</f>
        <v>0</v>
      </c>
      <c r="I71" s="85" cm="1">
        <f t="array" aca="1" ref="I71" ca="1">INDIRECT(I$2&amp;"!D24")</f>
        <v>0</v>
      </c>
      <c r="J71" s="85" cm="1">
        <f t="array" aca="1" ref="J71" ca="1">INDIRECT(J$2&amp;"!D24")</f>
        <v>0</v>
      </c>
      <c r="K71" s="85" cm="1">
        <f t="array" aca="1" ref="K71" ca="1">INDIRECT(K$2&amp;"!D24")</f>
        <v>0</v>
      </c>
      <c r="L71" s="85" cm="1">
        <f t="array" aca="1" ref="L71" ca="1">INDIRECT(L$2&amp;"!D24")</f>
        <v>0</v>
      </c>
      <c r="M71" s="85" cm="1">
        <f t="array" aca="1" ref="M71" ca="1">INDIRECT(M$2&amp;"!D24")</f>
        <v>0</v>
      </c>
      <c r="N71" s="85" cm="1">
        <f t="array" aca="1" ref="N71" ca="1">INDIRECT(N$2&amp;"!D24")</f>
        <v>0</v>
      </c>
      <c r="O71" s="85" cm="1">
        <f t="array" aca="1" ref="O71" ca="1">INDIRECT(O$2&amp;"!D24")</f>
        <v>0</v>
      </c>
      <c r="P71" s="85" cm="1">
        <f t="array" aca="1" ref="P71" ca="1">INDIRECT(P$2&amp;"!D24")</f>
        <v>0</v>
      </c>
      <c r="Q71" s="85" cm="1">
        <f t="array" aca="1" ref="Q71" ca="1">INDIRECT(Q$2&amp;"!D24")</f>
        <v>0</v>
      </c>
      <c r="R71" s="85" cm="1">
        <f t="array" aca="1" ref="R71" ca="1">INDIRECT(R$2&amp;"!D24")</f>
        <v>0</v>
      </c>
      <c r="S71" s="85" cm="1">
        <f t="array" aca="1" ref="S71" ca="1">INDIRECT(S$2&amp;"!D24")</f>
        <v>0</v>
      </c>
      <c r="T71" s="85" cm="1">
        <f t="array" aca="1" ref="T71" ca="1">INDIRECT(T$2&amp;"!D24")</f>
        <v>0</v>
      </c>
      <c r="U71" s="85" cm="1">
        <f t="array" aca="1" ref="U71" ca="1">INDIRECT(U$2&amp;"!D24")</f>
        <v>0</v>
      </c>
      <c r="V71" s="85" cm="1">
        <f t="array" aca="1" ref="V71" ca="1">INDIRECT(V$2&amp;"!D24")</f>
        <v>0</v>
      </c>
      <c r="W71" s="85" cm="1">
        <f t="array" aca="1" ref="W71" ca="1">INDIRECT(W$2&amp;"!D24")</f>
        <v>0</v>
      </c>
      <c r="X71" s="85" cm="1">
        <f t="array" aca="1" ref="X71" ca="1">INDIRECT(X$2&amp;"!D24")</f>
        <v>0</v>
      </c>
      <c r="Y71" s="85" cm="1">
        <f t="array" aca="1" ref="Y71" ca="1">INDIRECT(Y$2&amp;"!D24")</f>
        <v>0</v>
      </c>
      <c r="Z71" s="85" cm="1">
        <f t="array" aca="1" ref="Z71" ca="1">INDIRECT(Z$2&amp;"!D24")</f>
        <v>0</v>
      </c>
      <c r="AA71" s="85" cm="1">
        <f t="array" aca="1" ref="AA71" ca="1">INDIRECT(AA$2&amp;"!D24")</f>
        <v>0</v>
      </c>
      <c r="AB71" s="85" cm="1">
        <f t="array" aca="1" ref="AB71" ca="1">INDIRECT(AB$2&amp;"!D24")</f>
        <v>0</v>
      </c>
      <c r="AC71" s="85" cm="1">
        <f t="array" aca="1" ref="AC71" ca="1">INDIRECT(AC$2&amp;"!D24")</f>
        <v>0</v>
      </c>
      <c r="AD71" s="85" cm="1">
        <f t="array" aca="1" ref="AD71" ca="1">INDIRECT(AD$2&amp;"!D24")</f>
        <v>0</v>
      </c>
      <c r="AE71" s="85" cm="1">
        <f t="array" aca="1" ref="AE71" ca="1">INDIRECT(AE$2&amp;"!D24")</f>
        <v>0</v>
      </c>
      <c r="AF71" s="85" cm="1">
        <f t="array" aca="1" ref="AF71" ca="1">INDIRECT(AF$2&amp;"!D24")</f>
        <v>0</v>
      </c>
      <c r="AG71" s="85" cm="1">
        <f t="array" aca="1" ref="AG71" ca="1">INDIRECT(AG$2&amp;"!D24")</f>
        <v>0</v>
      </c>
      <c r="AH71" s="85" cm="1">
        <f t="array" aca="1" ref="AH71" ca="1">INDIRECT(AH$2&amp;"!D24")</f>
        <v>0</v>
      </c>
      <c r="AJ71" s="75" t="str">
        <f t="shared" ref="AJ71:AJ134" si="11">C71</f>
        <v>MPI_10</v>
      </c>
      <c r="AK71" s="75" t="str">
        <f t="shared" ref="AK71:AK134" si="12">D71</f>
        <v>Q2.1</v>
      </c>
      <c r="AL71" t="s">
        <v>319</v>
      </c>
      <c r="AM71">
        <f t="shared" ref="AM71:AM134" ca="1" si="13">COUNTIF(E71:AH71,"oui")</f>
        <v>0</v>
      </c>
      <c r="AN71">
        <f t="shared" ca="1" si="3"/>
        <v>0</v>
      </c>
      <c r="AP71">
        <f t="shared" ca="1" si="8"/>
        <v>0</v>
      </c>
      <c r="AQ71">
        <f t="shared" ca="1" si="10"/>
        <v>0</v>
      </c>
      <c r="AT71">
        <f t="shared" ca="1" si="9"/>
        <v>0</v>
      </c>
      <c r="AU71">
        <f t="shared" ca="1" si="4"/>
        <v>0</v>
      </c>
      <c r="AV71">
        <f t="shared" ca="1" si="5"/>
        <v>0</v>
      </c>
      <c r="AW71">
        <f t="shared" ca="1" si="6"/>
        <v>0</v>
      </c>
      <c r="AX71">
        <f t="shared" ca="1" si="7"/>
        <v>0</v>
      </c>
    </row>
    <row r="72" spans="2:50" ht="16.5" thickBot="1">
      <c r="B72" s="774"/>
      <c r="C72" s="54" t="s">
        <v>53</v>
      </c>
      <c r="D72" s="50" t="s">
        <v>25</v>
      </c>
      <c r="E72" s="85" cm="1">
        <f t="array" aca="1" ref="E72" ca="1">INDIRECT(E$2&amp;"!E24")</f>
        <v>0</v>
      </c>
      <c r="F72" s="85" cm="1">
        <f t="array" aca="1" ref="F72" ca="1">INDIRECT(F$2&amp;"!E24")</f>
        <v>0</v>
      </c>
      <c r="G72" s="85" cm="1">
        <f t="array" aca="1" ref="G72" ca="1">INDIRECT(G$2&amp;"!E24")</f>
        <v>0</v>
      </c>
      <c r="H72" s="85" cm="1">
        <f t="array" aca="1" ref="H72" ca="1">INDIRECT(H$2&amp;"!E24")</f>
        <v>0</v>
      </c>
      <c r="I72" s="85" cm="1">
        <f t="array" aca="1" ref="I72" ca="1">INDIRECT(I$2&amp;"!E24")</f>
        <v>0</v>
      </c>
      <c r="J72" s="85" cm="1">
        <f t="array" aca="1" ref="J72" ca="1">INDIRECT(J$2&amp;"!E24")</f>
        <v>0</v>
      </c>
      <c r="K72" s="85" cm="1">
        <f t="array" aca="1" ref="K72" ca="1">INDIRECT(K$2&amp;"!E24")</f>
        <v>0</v>
      </c>
      <c r="L72" s="85" cm="1">
        <f t="array" aca="1" ref="L72" ca="1">INDIRECT(L$2&amp;"!E24")</f>
        <v>0</v>
      </c>
      <c r="M72" s="85" cm="1">
        <f t="array" aca="1" ref="M72" ca="1">INDIRECT(M$2&amp;"!E24")</f>
        <v>0</v>
      </c>
      <c r="N72" s="85" cm="1">
        <f t="array" aca="1" ref="N72" ca="1">INDIRECT(N$2&amp;"!E24")</f>
        <v>0</v>
      </c>
      <c r="O72" s="85" cm="1">
        <f t="array" aca="1" ref="O72" ca="1">INDIRECT(O$2&amp;"!E24")</f>
        <v>0</v>
      </c>
      <c r="P72" s="85" cm="1">
        <f t="array" aca="1" ref="P72" ca="1">INDIRECT(P$2&amp;"!E24")</f>
        <v>0</v>
      </c>
      <c r="Q72" s="85" cm="1">
        <f t="array" aca="1" ref="Q72" ca="1">INDIRECT(Q$2&amp;"!E24")</f>
        <v>0</v>
      </c>
      <c r="R72" s="85" cm="1">
        <f t="array" aca="1" ref="R72" ca="1">INDIRECT(R$2&amp;"!E24")</f>
        <v>0</v>
      </c>
      <c r="S72" s="85" cm="1">
        <f t="array" aca="1" ref="S72" ca="1">INDIRECT(S$2&amp;"!E24")</f>
        <v>0</v>
      </c>
      <c r="T72" s="85" cm="1">
        <f t="array" aca="1" ref="T72" ca="1">INDIRECT(T$2&amp;"!E24")</f>
        <v>0</v>
      </c>
      <c r="U72" s="85" cm="1">
        <f t="array" aca="1" ref="U72" ca="1">INDIRECT(U$2&amp;"!E24")</f>
        <v>0</v>
      </c>
      <c r="V72" s="85" cm="1">
        <f t="array" aca="1" ref="V72" ca="1">INDIRECT(V$2&amp;"!E24")</f>
        <v>0</v>
      </c>
      <c r="W72" s="85" cm="1">
        <f t="array" aca="1" ref="W72" ca="1">INDIRECT(W$2&amp;"!E24")</f>
        <v>0</v>
      </c>
      <c r="X72" s="85" cm="1">
        <f t="array" aca="1" ref="X72" ca="1">INDIRECT(X$2&amp;"!E24")</f>
        <v>0</v>
      </c>
      <c r="Y72" s="85" cm="1">
        <f t="array" aca="1" ref="Y72" ca="1">INDIRECT(Y$2&amp;"!E24")</f>
        <v>0</v>
      </c>
      <c r="Z72" s="85" cm="1">
        <f t="array" aca="1" ref="Z72" ca="1">INDIRECT(Z$2&amp;"!E24")</f>
        <v>0</v>
      </c>
      <c r="AA72" s="85" cm="1">
        <f t="array" aca="1" ref="AA72" ca="1">INDIRECT(AA$2&amp;"!E24")</f>
        <v>0</v>
      </c>
      <c r="AB72" s="85" cm="1">
        <f t="array" aca="1" ref="AB72" ca="1">INDIRECT(AB$2&amp;"!E24")</f>
        <v>0</v>
      </c>
      <c r="AC72" s="85" cm="1">
        <f t="array" aca="1" ref="AC72" ca="1">INDIRECT(AC$2&amp;"!E24")</f>
        <v>0</v>
      </c>
      <c r="AD72" s="85" cm="1">
        <f t="array" aca="1" ref="AD72" ca="1">INDIRECT(AD$2&amp;"!E24")</f>
        <v>0</v>
      </c>
      <c r="AE72" s="85" cm="1">
        <f t="array" aca="1" ref="AE72" ca="1">INDIRECT(AE$2&amp;"!E24")</f>
        <v>0</v>
      </c>
      <c r="AF72" s="85" cm="1">
        <f t="array" aca="1" ref="AF72" ca="1">INDIRECT(AF$2&amp;"!E24")</f>
        <v>0</v>
      </c>
      <c r="AG72" s="85" cm="1">
        <f t="array" aca="1" ref="AG72" ca="1">INDIRECT(AG$2&amp;"!E24")</f>
        <v>0</v>
      </c>
      <c r="AH72" s="85" cm="1">
        <f t="array" aca="1" ref="AH72" ca="1">INDIRECT(AH$2&amp;"!E24")</f>
        <v>0</v>
      </c>
      <c r="AJ72" s="75" t="str">
        <f t="shared" si="11"/>
        <v>MPI_10</v>
      </c>
      <c r="AK72" s="75" t="str">
        <f t="shared" si="12"/>
        <v>Q2.2</v>
      </c>
      <c r="AL72" t="s">
        <v>816</v>
      </c>
      <c r="AM72">
        <f t="shared" ca="1" si="13"/>
        <v>0</v>
      </c>
      <c r="AN72">
        <f t="shared" ref="AN72:AN135" ca="1" si="14">COUNTIFS(E71:AH71,"Oui",E72:AH72,"Oui")</f>
        <v>0</v>
      </c>
      <c r="AP72">
        <f t="shared" ca="1" si="8"/>
        <v>0</v>
      </c>
      <c r="AQ72">
        <f t="shared" ca="1" si="10"/>
        <v>0</v>
      </c>
      <c r="AT72">
        <f t="shared" ca="1" si="9"/>
        <v>0</v>
      </c>
      <c r="AU72">
        <f t="shared" ca="1" si="4"/>
        <v>0</v>
      </c>
      <c r="AV72">
        <f t="shared" ca="1" si="5"/>
        <v>0</v>
      </c>
      <c r="AW72">
        <f t="shared" ca="1" si="6"/>
        <v>0</v>
      </c>
      <c r="AX72">
        <f t="shared" ca="1" si="7"/>
        <v>0</v>
      </c>
    </row>
    <row r="73" spans="2:50" ht="16.5" thickBot="1">
      <c r="B73" s="774"/>
      <c r="C73" s="54" t="s">
        <v>53</v>
      </c>
      <c r="D73" s="50" t="s">
        <v>26</v>
      </c>
      <c r="E73" s="85" cm="1">
        <f t="array" aca="1" ref="E73" ca="1">INDIRECT(E$2&amp;"!F24")</f>
        <v>0</v>
      </c>
      <c r="F73" s="85" cm="1">
        <f t="array" aca="1" ref="F73" ca="1">INDIRECT(F$2&amp;"!F24")</f>
        <v>0</v>
      </c>
      <c r="G73" s="85" cm="1">
        <f t="array" aca="1" ref="G73" ca="1">INDIRECT(G$2&amp;"!F24")</f>
        <v>0</v>
      </c>
      <c r="H73" s="85" cm="1">
        <f t="array" aca="1" ref="H73" ca="1">INDIRECT(H$2&amp;"!F24")</f>
        <v>0</v>
      </c>
      <c r="I73" s="85" cm="1">
        <f t="array" aca="1" ref="I73" ca="1">INDIRECT(I$2&amp;"!F24")</f>
        <v>0</v>
      </c>
      <c r="J73" s="85" cm="1">
        <f t="array" aca="1" ref="J73" ca="1">INDIRECT(J$2&amp;"!F24")</f>
        <v>0</v>
      </c>
      <c r="K73" s="85" cm="1">
        <f t="array" aca="1" ref="K73" ca="1">INDIRECT(K$2&amp;"!F24")</f>
        <v>0</v>
      </c>
      <c r="L73" s="85" cm="1">
        <f t="array" aca="1" ref="L73" ca="1">INDIRECT(L$2&amp;"!F24")</f>
        <v>0</v>
      </c>
      <c r="M73" s="85" cm="1">
        <f t="array" aca="1" ref="M73" ca="1">INDIRECT(M$2&amp;"!F24")</f>
        <v>0</v>
      </c>
      <c r="N73" s="85" cm="1">
        <f t="array" aca="1" ref="N73" ca="1">INDIRECT(N$2&amp;"!F24")</f>
        <v>0</v>
      </c>
      <c r="O73" s="85" cm="1">
        <f t="array" aca="1" ref="O73" ca="1">INDIRECT(O$2&amp;"!F24")</f>
        <v>0</v>
      </c>
      <c r="P73" s="85" cm="1">
        <f t="array" aca="1" ref="P73" ca="1">INDIRECT(P$2&amp;"!F24")</f>
        <v>0</v>
      </c>
      <c r="Q73" s="85" cm="1">
        <f t="array" aca="1" ref="Q73" ca="1">INDIRECT(Q$2&amp;"!F24")</f>
        <v>0</v>
      </c>
      <c r="R73" s="85" cm="1">
        <f t="array" aca="1" ref="R73" ca="1">INDIRECT(R$2&amp;"!F24")</f>
        <v>0</v>
      </c>
      <c r="S73" s="85" cm="1">
        <f t="array" aca="1" ref="S73" ca="1">INDIRECT(S$2&amp;"!F24")</f>
        <v>0</v>
      </c>
      <c r="T73" s="85" cm="1">
        <f t="array" aca="1" ref="T73" ca="1">INDIRECT(T$2&amp;"!F24")</f>
        <v>0</v>
      </c>
      <c r="U73" s="85" cm="1">
        <f t="array" aca="1" ref="U73" ca="1">INDIRECT(U$2&amp;"!F24")</f>
        <v>0</v>
      </c>
      <c r="V73" s="85" cm="1">
        <f t="array" aca="1" ref="V73" ca="1">INDIRECT(V$2&amp;"!F24")</f>
        <v>0</v>
      </c>
      <c r="W73" s="85" cm="1">
        <f t="array" aca="1" ref="W73" ca="1">INDIRECT(W$2&amp;"!F24")</f>
        <v>0</v>
      </c>
      <c r="X73" s="85" cm="1">
        <f t="array" aca="1" ref="X73" ca="1">INDIRECT(X$2&amp;"!F24")</f>
        <v>0</v>
      </c>
      <c r="Y73" s="85" cm="1">
        <f t="array" aca="1" ref="Y73" ca="1">INDIRECT(Y$2&amp;"!F24")</f>
        <v>0</v>
      </c>
      <c r="Z73" s="85" cm="1">
        <f t="array" aca="1" ref="Z73" ca="1">INDIRECT(Z$2&amp;"!F24")</f>
        <v>0</v>
      </c>
      <c r="AA73" s="85" cm="1">
        <f t="array" aca="1" ref="AA73" ca="1">INDIRECT(AA$2&amp;"!F24")</f>
        <v>0</v>
      </c>
      <c r="AB73" s="85" cm="1">
        <f t="array" aca="1" ref="AB73" ca="1">INDIRECT(AB$2&amp;"!F24")</f>
        <v>0</v>
      </c>
      <c r="AC73" s="85" cm="1">
        <f t="array" aca="1" ref="AC73" ca="1">INDIRECT(AC$2&amp;"!F24")</f>
        <v>0</v>
      </c>
      <c r="AD73" s="85" cm="1">
        <f t="array" aca="1" ref="AD73" ca="1">INDIRECT(AD$2&amp;"!F24")</f>
        <v>0</v>
      </c>
      <c r="AE73" s="85" cm="1">
        <f t="array" aca="1" ref="AE73" ca="1">INDIRECT(AE$2&amp;"!F24")</f>
        <v>0</v>
      </c>
      <c r="AF73" s="85" cm="1">
        <f t="array" aca="1" ref="AF73" ca="1">INDIRECT(AF$2&amp;"!F24")</f>
        <v>0</v>
      </c>
      <c r="AG73" s="85" cm="1">
        <f t="array" aca="1" ref="AG73" ca="1">INDIRECT(AG$2&amp;"!F24")</f>
        <v>0</v>
      </c>
      <c r="AH73" s="85" cm="1">
        <f t="array" aca="1" ref="AH73" ca="1">INDIRECT(AH$2&amp;"!F24")</f>
        <v>0</v>
      </c>
      <c r="AJ73" s="75" t="str">
        <f t="shared" si="11"/>
        <v>MPI_10</v>
      </c>
      <c r="AK73" s="75" t="str">
        <f t="shared" si="12"/>
        <v>Q2.3</v>
      </c>
      <c r="AL73" t="s">
        <v>817</v>
      </c>
      <c r="AM73">
        <f t="shared" ca="1" si="13"/>
        <v>0</v>
      </c>
      <c r="AN73">
        <f t="shared" ca="1" si="14"/>
        <v>0</v>
      </c>
      <c r="AP73">
        <f t="shared" ca="1" si="8"/>
        <v>0</v>
      </c>
      <c r="AQ73">
        <f t="shared" ca="1" si="10"/>
        <v>0</v>
      </c>
      <c r="AT73">
        <f t="shared" ca="1" si="9"/>
        <v>0</v>
      </c>
      <c r="AU73">
        <f t="shared" ca="1" si="4"/>
        <v>0</v>
      </c>
      <c r="AV73">
        <f t="shared" ca="1" si="5"/>
        <v>0</v>
      </c>
      <c r="AW73">
        <f t="shared" ca="1" si="6"/>
        <v>0</v>
      </c>
      <c r="AX73">
        <f t="shared" ca="1" si="7"/>
        <v>0</v>
      </c>
    </row>
    <row r="74" spans="2:50" ht="16.5" thickBot="1">
      <c r="B74" s="774"/>
      <c r="C74" s="54" t="s">
        <v>53</v>
      </c>
      <c r="D74" s="50" t="s">
        <v>27</v>
      </c>
      <c r="E74" s="85" cm="1">
        <f t="array" aca="1" ref="E74" ca="1">INDIRECT(E$2&amp;"!G24")</f>
        <v>0</v>
      </c>
      <c r="F74" s="85" cm="1">
        <f t="array" aca="1" ref="F74" ca="1">INDIRECT(F$2&amp;"!G24")</f>
        <v>0</v>
      </c>
      <c r="G74" s="85" cm="1">
        <f t="array" aca="1" ref="G74" ca="1">INDIRECT(G$2&amp;"!G24")</f>
        <v>0</v>
      </c>
      <c r="H74" s="85" cm="1">
        <f t="array" aca="1" ref="H74" ca="1">INDIRECT(H$2&amp;"!G24")</f>
        <v>0</v>
      </c>
      <c r="I74" s="85" cm="1">
        <f t="array" aca="1" ref="I74" ca="1">INDIRECT(I$2&amp;"!G24")</f>
        <v>0</v>
      </c>
      <c r="J74" s="85" cm="1">
        <f t="array" aca="1" ref="J74" ca="1">INDIRECT(J$2&amp;"!G24")</f>
        <v>0</v>
      </c>
      <c r="K74" s="85" cm="1">
        <f t="array" aca="1" ref="K74" ca="1">INDIRECT(K$2&amp;"!G24")</f>
        <v>0</v>
      </c>
      <c r="L74" s="85" cm="1">
        <f t="array" aca="1" ref="L74" ca="1">INDIRECT(L$2&amp;"!G24")</f>
        <v>0</v>
      </c>
      <c r="M74" s="85" cm="1">
        <f t="array" aca="1" ref="M74" ca="1">INDIRECT(M$2&amp;"!G24")</f>
        <v>0</v>
      </c>
      <c r="N74" s="85" cm="1">
        <f t="array" aca="1" ref="N74" ca="1">INDIRECT(N$2&amp;"!G24")</f>
        <v>0</v>
      </c>
      <c r="O74" s="85" cm="1">
        <f t="array" aca="1" ref="O74" ca="1">INDIRECT(O$2&amp;"!G24")</f>
        <v>0</v>
      </c>
      <c r="P74" s="85" cm="1">
        <f t="array" aca="1" ref="P74" ca="1">INDIRECT(P$2&amp;"!G24")</f>
        <v>0</v>
      </c>
      <c r="Q74" s="85" cm="1">
        <f t="array" aca="1" ref="Q74" ca="1">INDIRECT(Q$2&amp;"!G24")</f>
        <v>0</v>
      </c>
      <c r="R74" s="85" cm="1">
        <f t="array" aca="1" ref="R74" ca="1">INDIRECT(R$2&amp;"!G24")</f>
        <v>0</v>
      </c>
      <c r="S74" s="85" cm="1">
        <f t="array" aca="1" ref="S74" ca="1">INDIRECT(S$2&amp;"!G24")</f>
        <v>0</v>
      </c>
      <c r="T74" s="85" cm="1">
        <f t="array" aca="1" ref="T74" ca="1">INDIRECT(T$2&amp;"!G24")</f>
        <v>0</v>
      </c>
      <c r="U74" s="85" cm="1">
        <f t="array" aca="1" ref="U74" ca="1">INDIRECT(U$2&amp;"!G24")</f>
        <v>0</v>
      </c>
      <c r="V74" s="85" cm="1">
        <f t="array" aca="1" ref="V74" ca="1">INDIRECT(V$2&amp;"!G24")</f>
        <v>0</v>
      </c>
      <c r="W74" s="85" cm="1">
        <f t="array" aca="1" ref="W74" ca="1">INDIRECT(W$2&amp;"!G24")</f>
        <v>0</v>
      </c>
      <c r="X74" s="85" cm="1">
        <f t="array" aca="1" ref="X74" ca="1">INDIRECT(X$2&amp;"!G24")</f>
        <v>0</v>
      </c>
      <c r="Y74" s="85" cm="1">
        <f t="array" aca="1" ref="Y74" ca="1">INDIRECT(Y$2&amp;"!G24")</f>
        <v>0</v>
      </c>
      <c r="Z74" s="85" cm="1">
        <f t="array" aca="1" ref="Z74" ca="1">INDIRECT(Z$2&amp;"!G24")</f>
        <v>0</v>
      </c>
      <c r="AA74" s="85" cm="1">
        <f t="array" aca="1" ref="AA74" ca="1">INDIRECT(AA$2&amp;"!G24")</f>
        <v>0</v>
      </c>
      <c r="AB74" s="85" cm="1">
        <f t="array" aca="1" ref="AB74" ca="1">INDIRECT(AB$2&amp;"!G24")</f>
        <v>0</v>
      </c>
      <c r="AC74" s="85" cm="1">
        <f t="array" aca="1" ref="AC74" ca="1">INDIRECT(AC$2&amp;"!G24")</f>
        <v>0</v>
      </c>
      <c r="AD74" s="85" cm="1">
        <f t="array" aca="1" ref="AD74" ca="1">INDIRECT(AD$2&amp;"!G24")</f>
        <v>0</v>
      </c>
      <c r="AE74" s="85" cm="1">
        <f t="array" aca="1" ref="AE74" ca="1">INDIRECT(AE$2&amp;"!G24")</f>
        <v>0</v>
      </c>
      <c r="AF74" s="85" cm="1">
        <f t="array" aca="1" ref="AF74" ca="1">INDIRECT(AF$2&amp;"!G24")</f>
        <v>0</v>
      </c>
      <c r="AG74" s="85" cm="1">
        <f t="array" aca="1" ref="AG74" ca="1">INDIRECT(AG$2&amp;"!G24")</f>
        <v>0</v>
      </c>
      <c r="AH74" s="85" cm="1">
        <f t="array" aca="1" ref="AH74" ca="1">INDIRECT(AH$2&amp;"!G24")</f>
        <v>0</v>
      </c>
      <c r="AJ74" s="75" t="str">
        <f t="shared" si="11"/>
        <v>MPI_10</v>
      </c>
      <c r="AK74" s="75" t="str">
        <f t="shared" si="12"/>
        <v>Q2.4</v>
      </c>
      <c r="AL74" t="s">
        <v>483</v>
      </c>
      <c r="AM74">
        <f t="shared" ca="1" si="13"/>
        <v>0</v>
      </c>
      <c r="AN74">
        <f t="shared" ca="1" si="14"/>
        <v>0</v>
      </c>
      <c r="AP74">
        <f t="shared" ca="1" si="8"/>
        <v>0</v>
      </c>
      <c r="AQ74">
        <f t="shared" ca="1" si="10"/>
        <v>0</v>
      </c>
      <c r="AT74">
        <f t="shared" ref="AT74:AT137" ca="1" si="15">COUNTIF(E74:AH74,"Arrêt")</f>
        <v>0</v>
      </c>
      <c r="AU74">
        <f t="shared" ref="AU74:AU137" ca="1" si="16">COUNTIF(E74:AH74,"Changement de molécule")</f>
        <v>0</v>
      </c>
      <c r="AV74">
        <f t="shared" ref="AV74:AV137" ca="1" si="17">COUNTIF(E74:AH74,"Adaptation posologique")</f>
        <v>0</v>
      </c>
      <c r="AW74">
        <f t="shared" ref="AW74:AW137" ca="1" si="18">COUNTIF(E74:AH74,"Autre")</f>
        <v>0</v>
      </c>
      <c r="AX74">
        <f t="shared" ref="AX74:AX137" ca="1" si="19">COUNTIF(E74:AH74,"Ne sait pas")</f>
        <v>0</v>
      </c>
    </row>
    <row r="75" spans="2:50" ht="16.5" thickBot="1">
      <c r="B75" s="774"/>
      <c r="C75" s="54" t="s">
        <v>53</v>
      </c>
      <c r="D75" s="50" t="s">
        <v>28</v>
      </c>
      <c r="E75" s="85" cm="1">
        <f t="array" aca="1" ref="E75" ca="1">INDIRECT(E$2&amp;"!H24")</f>
        <v>0</v>
      </c>
      <c r="F75" s="85" cm="1">
        <f t="array" aca="1" ref="F75" ca="1">INDIRECT(F$2&amp;"!H24")</f>
        <v>0</v>
      </c>
      <c r="G75" s="85" cm="1">
        <f t="array" aca="1" ref="G75" ca="1">INDIRECT(G$2&amp;"!H24")</f>
        <v>0</v>
      </c>
      <c r="H75" s="85" cm="1">
        <f t="array" aca="1" ref="H75" ca="1">INDIRECT(H$2&amp;"!H24")</f>
        <v>0</v>
      </c>
      <c r="I75" s="85" cm="1">
        <f t="array" aca="1" ref="I75" ca="1">INDIRECT(I$2&amp;"!H24")</f>
        <v>0</v>
      </c>
      <c r="J75" s="85" cm="1">
        <f t="array" aca="1" ref="J75" ca="1">INDIRECT(J$2&amp;"!H24")</f>
        <v>0</v>
      </c>
      <c r="K75" s="85" cm="1">
        <f t="array" aca="1" ref="K75" ca="1">INDIRECT(K$2&amp;"!H24")</f>
        <v>0</v>
      </c>
      <c r="L75" s="85" cm="1">
        <f t="array" aca="1" ref="L75" ca="1">INDIRECT(L$2&amp;"!H24")</f>
        <v>0</v>
      </c>
      <c r="M75" s="85" cm="1">
        <f t="array" aca="1" ref="M75" ca="1">INDIRECT(M$2&amp;"!H24")</f>
        <v>0</v>
      </c>
      <c r="N75" s="85" cm="1">
        <f t="array" aca="1" ref="N75" ca="1">INDIRECT(N$2&amp;"!H24")</f>
        <v>0</v>
      </c>
      <c r="O75" s="85" cm="1">
        <f t="array" aca="1" ref="O75" ca="1">INDIRECT(O$2&amp;"!H24")</f>
        <v>0</v>
      </c>
      <c r="P75" s="85" cm="1">
        <f t="array" aca="1" ref="P75" ca="1">INDIRECT(P$2&amp;"!H24")</f>
        <v>0</v>
      </c>
      <c r="Q75" s="85" cm="1">
        <f t="array" aca="1" ref="Q75" ca="1">INDIRECT(Q$2&amp;"!H24")</f>
        <v>0</v>
      </c>
      <c r="R75" s="85" cm="1">
        <f t="array" aca="1" ref="R75" ca="1">INDIRECT(R$2&amp;"!H24")</f>
        <v>0</v>
      </c>
      <c r="S75" s="85" cm="1">
        <f t="array" aca="1" ref="S75" ca="1">INDIRECT(S$2&amp;"!H24")</f>
        <v>0</v>
      </c>
      <c r="T75" s="85" cm="1">
        <f t="array" aca="1" ref="T75" ca="1">INDIRECT(T$2&amp;"!H24")</f>
        <v>0</v>
      </c>
      <c r="U75" s="85" cm="1">
        <f t="array" aca="1" ref="U75" ca="1">INDIRECT(U$2&amp;"!H24")</f>
        <v>0</v>
      </c>
      <c r="V75" s="85" cm="1">
        <f t="array" aca="1" ref="V75" ca="1">INDIRECT(V$2&amp;"!H24")</f>
        <v>0</v>
      </c>
      <c r="W75" s="85" cm="1">
        <f t="array" aca="1" ref="W75" ca="1">INDIRECT(W$2&amp;"!H24")</f>
        <v>0</v>
      </c>
      <c r="X75" s="85" cm="1">
        <f t="array" aca="1" ref="X75" ca="1">INDIRECT(X$2&amp;"!H24")</f>
        <v>0</v>
      </c>
      <c r="Y75" s="85" cm="1">
        <f t="array" aca="1" ref="Y75" ca="1">INDIRECT(Y$2&amp;"!H24")</f>
        <v>0</v>
      </c>
      <c r="Z75" s="85" cm="1">
        <f t="array" aca="1" ref="Z75" ca="1">INDIRECT(Z$2&amp;"!H24")</f>
        <v>0</v>
      </c>
      <c r="AA75" s="85" cm="1">
        <f t="array" aca="1" ref="AA75" ca="1">INDIRECT(AA$2&amp;"!H24")</f>
        <v>0</v>
      </c>
      <c r="AB75" s="85" cm="1">
        <f t="array" aca="1" ref="AB75" ca="1">INDIRECT(AB$2&amp;"!H24")</f>
        <v>0</v>
      </c>
      <c r="AC75" s="85" cm="1">
        <f t="array" aca="1" ref="AC75" ca="1">INDIRECT(AC$2&amp;"!H24")</f>
        <v>0</v>
      </c>
      <c r="AD75" s="85" cm="1">
        <f t="array" aca="1" ref="AD75" ca="1">INDIRECT(AD$2&amp;"!H24")</f>
        <v>0</v>
      </c>
      <c r="AE75" s="85" cm="1">
        <f t="array" aca="1" ref="AE75" ca="1">INDIRECT(AE$2&amp;"!H24")</f>
        <v>0</v>
      </c>
      <c r="AF75" s="85" cm="1">
        <f t="array" aca="1" ref="AF75" ca="1">INDIRECT(AF$2&amp;"!H24")</f>
        <v>0</v>
      </c>
      <c r="AG75" s="85" cm="1">
        <f t="array" aca="1" ref="AG75" ca="1">INDIRECT(AG$2&amp;"!H24")</f>
        <v>0</v>
      </c>
      <c r="AH75" s="85" cm="1">
        <f t="array" aca="1" ref="AH75" ca="1">INDIRECT(AH$2&amp;"!H24")</f>
        <v>0</v>
      </c>
      <c r="AJ75" s="75" t="str">
        <f t="shared" si="11"/>
        <v>MPI_10</v>
      </c>
      <c r="AK75" s="75" t="str">
        <f t="shared" si="12"/>
        <v>Q3.1</v>
      </c>
      <c r="AL75" t="s">
        <v>444</v>
      </c>
      <c r="AM75">
        <f t="shared" ca="1" si="13"/>
        <v>0</v>
      </c>
      <c r="AN75">
        <f t="shared" ca="1" si="14"/>
        <v>0</v>
      </c>
      <c r="AP75">
        <f t="shared" ref="AP75:AP138" ca="1" si="20">COUNTIFS(E75:AH75,"Oui",E72:AH72,"Non",E71:AH71,"Oui")</f>
        <v>0</v>
      </c>
      <c r="AQ75">
        <f t="shared" ca="1" si="10"/>
        <v>0</v>
      </c>
      <c r="AT75">
        <f t="shared" ca="1" si="15"/>
        <v>0</v>
      </c>
      <c r="AU75">
        <f t="shared" ca="1" si="16"/>
        <v>0</v>
      </c>
      <c r="AV75">
        <f t="shared" ca="1" si="17"/>
        <v>0</v>
      </c>
      <c r="AW75">
        <f t="shared" ca="1" si="18"/>
        <v>0</v>
      </c>
      <c r="AX75">
        <f t="shared" ca="1" si="19"/>
        <v>0</v>
      </c>
    </row>
    <row r="76" spans="2:50" ht="16.5" thickBot="1">
      <c r="B76" s="774"/>
      <c r="C76" s="54" t="s">
        <v>53</v>
      </c>
      <c r="D76" s="53" t="s">
        <v>29</v>
      </c>
      <c r="E76" s="85" cm="1">
        <f t="array" aca="1" ref="E76" ca="1">INDIRECT(E$2&amp;"!I24")</f>
        <v>0</v>
      </c>
      <c r="F76" s="85" cm="1">
        <f t="array" aca="1" ref="F76" ca="1">INDIRECT(F$2&amp;"!I24")</f>
        <v>0</v>
      </c>
      <c r="G76" s="85" cm="1">
        <f t="array" aca="1" ref="G76" ca="1">INDIRECT(G$2&amp;"!I24")</f>
        <v>0</v>
      </c>
      <c r="H76" s="85" cm="1">
        <f t="array" aca="1" ref="H76" ca="1">INDIRECT(H$2&amp;"!I24")</f>
        <v>0</v>
      </c>
      <c r="I76" s="85" cm="1">
        <f t="array" aca="1" ref="I76" ca="1">INDIRECT(I$2&amp;"!I24")</f>
        <v>0</v>
      </c>
      <c r="J76" s="85" cm="1">
        <f t="array" aca="1" ref="J76" ca="1">INDIRECT(J$2&amp;"!I24")</f>
        <v>0</v>
      </c>
      <c r="K76" s="85" cm="1">
        <f t="array" aca="1" ref="K76" ca="1">INDIRECT(K$2&amp;"!I24")</f>
        <v>0</v>
      </c>
      <c r="L76" s="85" cm="1">
        <f t="array" aca="1" ref="L76" ca="1">INDIRECT(L$2&amp;"!I24")</f>
        <v>0</v>
      </c>
      <c r="M76" s="85" cm="1">
        <f t="array" aca="1" ref="M76" ca="1">INDIRECT(M$2&amp;"!I24")</f>
        <v>0</v>
      </c>
      <c r="N76" s="85" cm="1">
        <f t="array" aca="1" ref="N76" ca="1">INDIRECT(N$2&amp;"!I24")</f>
        <v>0</v>
      </c>
      <c r="O76" s="85" cm="1">
        <f t="array" aca="1" ref="O76" ca="1">INDIRECT(O$2&amp;"!I24")</f>
        <v>0</v>
      </c>
      <c r="P76" s="85" cm="1">
        <f t="array" aca="1" ref="P76" ca="1">INDIRECT(P$2&amp;"!I24")</f>
        <v>0</v>
      </c>
      <c r="Q76" s="85" cm="1">
        <f t="array" aca="1" ref="Q76" ca="1">INDIRECT(Q$2&amp;"!I24")</f>
        <v>0</v>
      </c>
      <c r="R76" s="85" cm="1">
        <f t="array" aca="1" ref="R76" ca="1">INDIRECT(R$2&amp;"!I24")</f>
        <v>0</v>
      </c>
      <c r="S76" s="85" cm="1">
        <f t="array" aca="1" ref="S76" ca="1">INDIRECT(S$2&amp;"!I24")</f>
        <v>0</v>
      </c>
      <c r="T76" s="85" cm="1">
        <f t="array" aca="1" ref="T76" ca="1">INDIRECT(T$2&amp;"!I24")</f>
        <v>0</v>
      </c>
      <c r="U76" s="85" cm="1">
        <f t="array" aca="1" ref="U76" ca="1">INDIRECT(U$2&amp;"!I24")</f>
        <v>0</v>
      </c>
      <c r="V76" s="85" cm="1">
        <f t="array" aca="1" ref="V76" ca="1">INDIRECT(V$2&amp;"!I24")</f>
        <v>0</v>
      </c>
      <c r="W76" s="85" cm="1">
        <f t="array" aca="1" ref="W76" ca="1">INDIRECT(W$2&amp;"!I24")</f>
        <v>0</v>
      </c>
      <c r="X76" s="85" cm="1">
        <f t="array" aca="1" ref="X76" ca="1">INDIRECT(X$2&amp;"!I24")</f>
        <v>0</v>
      </c>
      <c r="Y76" s="85" cm="1">
        <f t="array" aca="1" ref="Y76" ca="1">INDIRECT(Y$2&amp;"!I24")</f>
        <v>0</v>
      </c>
      <c r="Z76" s="85" cm="1">
        <f t="array" aca="1" ref="Z76" ca="1">INDIRECT(Z$2&amp;"!I24")</f>
        <v>0</v>
      </c>
      <c r="AA76" s="85" cm="1">
        <f t="array" aca="1" ref="AA76" ca="1">INDIRECT(AA$2&amp;"!I24")</f>
        <v>0</v>
      </c>
      <c r="AB76" s="85" cm="1">
        <f t="array" aca="1" ref="AB76" ca="1">INDIRECT(AB$2&amp;"!I24")</f>
        <v>0</v>
      </c>
      <c r="AC76" s="85" cm="1">
        <f t="array" aca="1" ref="AC76" ca="1">INDIRECT(AC$2&amp;"!I24")</f>
        <v>0</v>
      </c>
      <c r="AD76" s="85" cm="1">
        <f t="array" aca="1" ref="AD76" ca="1">INDIRECT(AD$2&amp;"!I24")</f>
        <v>0</v>
      </c>
      <c r="AE76" s="85" cm="1">
        <f t="array" aca="1" ref="AE76" ca="1">INDIRECT(AE$2&amp;"!I24")</f>
        <v>0</v>
      </c>
      <c r="AF76" s="85" cm="1">
        <f t="array" aca="1" ref="AF76" ca="1">INDIRECT(AF$2&amp;"!I24")</f>
        <v>0</v>
      </c>
      <c r="AG76" s="85" cm="1">
        <f t="array" aca="1" ref="AG76" ca="1">INDIRECT(AG$2&amp;"!I24")</f>
        <v>0</v>
      </c>
      <c r="AH76" s="85" cm="1">
        <f t="array" aca="1" ref="AH76" ca="1">INDIRECT(AH$2&amp;"!I24")</f>
        <v>0</v>
      </c>
      <c r="AJ76" s="75" t="str">
        <f t="shared" si="11"/>
        <v>MPI_10</v>
      </c>
      <c r="AK76" s="75" t="str">
        <f t="shared" si="12"/>
        <v>Q3.2</v>
      </c>
      <c r="AL76" t="s">
        <v>818</v>
      </c>
      <c r="AM76">
        <f t="shared" ca="1" si="13"/>
        <v>0</v>
      </c>
      <c r="AN76">
        <f t="shared" ca="1" si="14"/>
        <v>0</v>
      </c>
      <c r="AP76">
        <f t="shared" ca="1" si="20"/>
        <v>0</v>
      </c>
      <c r="AQ76">
        <f t="shared" ref="AQ76:AQ139" ca="1" si="21">COUNTIFS(E76:AH76,"Acceptée",E72:AH72,"Oui",E71:AH71,"Oui")</f>
        <v>0</v>
      </c>
      <c r="AT76">
        <f t="shared" ca="1" si="15"/>
        <v>0</v>
      </c>
      <c r="AU76">
        <f t="shared" ca="1" si="16"/>
        <v>0</v>
      </c>
      <c r="AV76">
        <f t="shared" ca="1" si="17"/>
        <v>0</v>
      </c>
      <c r="AW76">
        <f t="shared" ca="1" si="18"/>
        <v>0</v>
      </c>
      <c r="AX76">
        <f t="shared" ca="1" si="19"/>
        <v>0</v>
      </c>
    </row>
    <row r="77" spans="2:50" ht="16.5" thickBot="1">
      <c r="B77" s="774"/>
      <c r="C77" s="54" t="s">
        <v>55</v>
      </c>
      <c r="D77" s="48" t="s">
        <v>23</v>
      </c>
      <c r="E77" s="143" t="str" cm="1">
        <f t="array" aca="1" ref="E77" ca="1">INDIRECT(E$2&amp;"!C25")</f>
        <v>Non concerné</v>
      </c>
      <c r="F77" s="143" t="str" cm="1">
        <f t="array" aca="1" ref="F77" ca="1">INDIRECT(F$2&amp;"!C25")</f>
        <v>Non concerné</v>
      </c>
      <c r="G77" s="143" t="str" cm="1">
        <f t="array" aca="1" ref="G77" ca="1">INDIRECT(G$2&amp;"!C25")</f>
        <v>Non concerné</v>
      </c>
      <c r="H77" s="143" t="str" cm="1">
        <f t="array" aca="1" ref="H77" ca="1">INDIRECT(H$2&amp;"!C25")</f>
        <v>Non concerné</v>
      </c>
      <c r="I77" s="143" t="str" cm="1">
        <f t="array" aca="1" ref="I77" ca="1">INDIRECT(I$2&amp;"!C25")</f>
        <v>Non concerné</v>
      </c>
      <c r="J77" s="143" t="str" cm="1">
        <f t="array" aca="1" ref="J77" ca="1">INDIRECT(J$2&amp;"!C25")</f>
        <v>Non concerné</v>
      </c>
      <c r="K77" s="143" t="str" cm="1">
        <f t="array" aca="1" ref="K77" ca="1">INDIRECT(K$2&amp;"!C25")</f>
        <v>Non concerné</v>
      </c>
      <c r="L77" s="143" t="str" cm="1">
        <f t="array" aca="1" ref="L77" ca="1">INDIRECT(L$2&amp;"!C25")</f>
        <v>Non concerné</v>
      </c>
      <c r="M77" s="143" t="str" cm="1">
        <f t="array" aca="1" ref="M77" ca="1">INDIRECT(M$2&amp;"!C25")</f>
        <v>Non concerné</v>
      </c>
      <c r="N77" s="143" t="str" cm="1">
        <f t="array" aca="1" ref="N77" ca="1">INDIRECT(N$2&amp;"!C25")</f>
        <v>Non concerné</v>
      </c>
      <c r="O77" s="143" t="str" cm="1">
        <f t="array" aca="1" ref="O77" ca="1">INDIRECT(O$2&amp;"!C25")</f>
        <v>Non concerné</v>
      </c>
      <c r="P77" s="143" t="str" cm="1">
        <f t="array" aca="1" ref="P77" ca="1">INDIRECT(P$2&amp;"!C25")</f>
        <v>Non concerné</v>
      </c>
      <c r="Q77" s="143" t="str" cm="1">
        <f t="array" aca="1" ref="Q77" ca="1">INDIRECT(Q$2&amp;"!C25")</f>
        <v>Non concerné</v>
      </c>
      <c r="R77" s="143" t="str" cm="1">
        <f t="array" aca="1" ref="R77" ca="1">INDIRECT(R$2&amp;"!C25")</f>
        <v>Non concerné</v>
      </c>
      <c r="S77" s="143" t="str" cm="1">
        <f t="array" aca="1" ref="S77" ca="1">INDIRECT(S$2&amp;"!C25")</f>
        <v>Non concerné</v>
      </c>
      <c r="T77" s="143" t="str" cm="1">
        <f t="array" aca="1" ref="T77" ca="1">INDIRECT(T$2&amp;"!C25")</f>
        <v>Non concerné</v>
      </c>
      <c r="U77" s="143" t="str" cm="1">
        <f t="array" aca="1" ref="U77" ca="1">INDIRECT(U$2&amp;"!C25")</f>
        <v>Non concerné</v>
      </c>
      <c r="V77" s="143" t="str" cm="1">
        <f t="array" aca="1" ref="V77" ca="1">INDIRECT(V$2&amp;"!C25")</f>
        <v>Non concerné</v>
      </c>
      <c r="W77" s="143" t="str" cm="1">
        <f t="array" aca="1" ref="W77" ca="1">INDIRECT(W$2&amp;"!C25")</f>
        <v>Non concerné</v>
      </c>
      <c r="X77" s="143" t="str" cm="1">
        <f t="array" aca="1" ref="X77" ca="1">INDIRECT(X$2&amp;"!C25")</f>
        <v>Non concerné</v>
      </c>
      <c r="Y77" s="143" t="str" cm="1">
        <f t="array" aca="1" ref="Y77" ca="1">INDIRECT(Y$2&amp;"!C25")</f>
        <v>Non concerné</v>
      </c>
      <c r="Z77" s="143" t="str" cm="1">
        <f t="array" aca="1" ref="Z77" ca="1">INDIRECT(Z$2&amp;"!C25")</f>
        <v>Non concerné</v>
      </c>
      <c r="AA77" s="143" t="str" cm="1">
        <f t="array" aca="1" ref="AA77" ca="1">INDIRECT(AA$2&amp;"!C25")</f>
        <v>Non concerné</v>
      </c>
      <c r="AB77" s="143" t="str" cm="1">
        <f t="array" aca="1" ref="AB77" ca="1">INDIRECT(AB$2&amp;"!C25")</f>
        <v>Non concerné</v>
      </c>
      <c r="AC77" s="143" t="str" cm="1">
        <f t="array" aca="1" ref="AC77" ca="1">INDIRECT(AC$2&amp;"!C25")</f>
        <v>Non concerné</v>
      </c>
      <c r="AD77" s="143" t="str" cm="1">
        <f t="array" aca="1" ref="AD77" ca="1">INDIRECT(AD$2&amp;"!C25")</f>
        <v>Non concerné</v>
      </c>
      <c r="AE77" s="143" t="str" cm="1">
        <f t="array" aca="1" ref="AE77" ca="1">INDIRECT(AE$2&amp;"!C25")</f>
        <v>Non concerné</v>
      </c>
      <c r="AF77" s="143" t="str" cm="1">
        <f t="array" aca="1" ref="AF77" ca="1">INDIRECT(AF$2&amp;"!C25")</f>
        <v>Non concerné</v>
      </c>
      <c r="AG77" s="143" t="str" cm="1">
        <f t="array" aca="1" ref="AG77" ca="1">INDIRECT(AG$2&amp;"!C25")</f>
        <v>Non concerné</v>
      </c>
      <c r="AH77" s="143" t="str" cm="1">
        <f t="array" aca="1" ref="AH77" ca="1">INDIRECT(AH$2&amp;"!C25")</f>
        <v>Non concerné</v>
      </c>
      <c r="AJ77" s="75" t="str">
        <f t="shared" si="11"/>
        <v>MPI_11</v>
      </c>
      <c r="AK77" s="75" t="str">
        <f t="shared" si="12"/>
        <v>Q1</v>
      </c>
      <c r="AL77" t="s">
        <v>361</v>
      </c>
      <c r="AM77">
        <f t="shared" ca="1" si="13"/>
        <v>0</v>
      </c>
      <c r="AN77">
        <f t="shared" ca="1" si="14"/>
        <v>0</v>
      </c>
      <c r="AP77">
        <f t="shared" ca="1" si="20"/>
        <v>0</v>
      </c>
      <c r="AQ77">
        <f t="shared" ca="1" si="21"/>
        <v>0</v>
      </c>
      <c r="AT77">
        <f t="shared" ca="1" si="15"/>
        <v>0</v>
      </c>
      <c r="AU77">
        <f t="shared" ca="1" si="16"/>
        <v>0</v>
      </c>
      <c r="AV77">
        <f t="shared" ca="1" si="17"/>
        <v>0</v>
      </c>
      <c r="AW77">
        <f t="shared" ca="1" si="18"/>
        <v>0</v>
      </c>
      <c r="AX77">
        <f t="shared" ca="1" si="19"/>
        <v>0</v>
      </c>
    </row>
    <row r="78" spans="2:50" ht="16.5" thickBot="1">
      <c r="B78" s="774"/>
      <c r="C78" s="54" t="s">
        <v>55</v>
      </c>
      <c r="D78" s="50" t="s">
        <v>24</v>
      </c>
      <c r="E78" s="143" cm="1">
        <f t="array" aca="1" ref="E78" ca="1">INDIRECT(E$2&amp;"!D25")</f>
        <v>0</v>
      </c>
      <c r="F78" s="143" cm="1">
        <f t="array" aca="1" ref="F78" ca="1">INDIRECT(F$2&amp;"!D25")</f>
        <v>0</v>
      </c>
      <c r="G78" s="143" cm="1">
        <f t="array" aca="1" ref="G78" ca="1">INDIRECT(G$2&amp;"!D25")</f>
        <v>0</v>
      </c>
      <c r="H78" s="143" cm="1">
        <f t="array" aca="1" ref="H78" ca="1">INDIRECT(H$2&amp;"!D25")</f>
        <v>0</v>
      </c>
      <c r="I78" s="143" cm="1">
        <f t="array" aca="1" ref="I78" ca="1">INDIRECT(I$2&amp;"!D25")</f>
        <v>0</v>
      </c>
      <c r="J78" s="143" cm="1">
        <f t="array" aca="1" ref="J78" ca="1">INDIRECT(J$2&amp;"!D25")</f>
        <v>0</v>
      </c>
      <c r="K78" s="143" cm="1">
        <f t="array" aca="1" ref="K78" ca="1">INDIRECT(K$2&amp;"!D25")</f>
        <v>0</v>
      </c>
      <c r="L78" s="143" cm="1">
        <f t="array" aca="1" ref="L78" ca="1">INDIRECT(L$2&amp;"!D25")</f>
        <v>0</v>
      </c>
      <c r="M78" s="143" cm="1">
        <f t="array" aca="1" ref="M78" ca="1">INDIRECT(M$2&amp;"!D25")</f>
        <v>0</v>
      </c>
      <c r="N78" s="143" cm="1">
        <f t="array" aca="1" ref="N78" ca="1">INDIRECT(N$2&amp;"!D25")</f>
        <v>0</v>
      </c>
      <c r="O78" s="143" cm="1">
        <f t="array" aca="1" ref="O78" ca="1">INDIRECT(O$2&amp;"!D25")</f>
        <v>0</v>
      </c>
      <c r="P78" s="143" cm="1">
        <f t="array" aca="1" ref="P78" ca="1">INDIRECT(P$2&amp;"!D25")</f>
        <v>0</v>
      </c>
      <c r="Q78" s="143" cm="1">
        <f t="array" aca="1" ref="Q78" ca="1">INDIRECT(Q$2&amp;"!D25")</f>
        <v>0</v>
      </c>
      <c r="R78" s="143" cm="1">
        <f t="array" aca="1" ref="R78" ca="1">INDIRECT(R$2&amp;"!D25")</f>
        <v>0</v>
      </c>
      <c r="S78" s="143" cm="1">
        <f t="array" aca="1" ref="S78" ca="1">INDIRECT(S$2&amp;"!D25")</f>
        <v>0</v>
      </c>
      <c r="T78" s="143" cm="1">
        <f t="array" aca="1" ref="T78" ca="1">INDIRECT(T$2&amp;"!D25")</f>
        <v>0</v>
      </c>
      <c r="U78" s="143" cm="1">
        <f t="array" aca="1" ref="U78" ca="1">INDIRECT(U$2&amp;"!D25")</f>
        <v>0</v>
      </c>
      <c r="V78" s="143" cm="1">
        <f t="array" aca="1" ref="V78" ca="1">INDIRECT(V$2&amp;"!D25")</f>
        <v>0</v>
      </c>
      <c r="W78" s="143" cm="1">
        <f t="array" aca="1" ref="W78" ca="1">INDIRECT(W$2&amp;"!D25")</f>
        <v>0</v>
      </c>
      <c r="X78" s="143" cm="1">
        <f t="array" aca="1" ref="X78" ca="1">INDIRECT(X$2&amp;"!D25")</f>
        <v>0</v>
      </c>
      <c r="Y78" s="143" cm="1">
        <f t="array" aca="1" ref="Y78" ca="1">INDIRECT(Y$2&amp;"!D25")</f>
        <v>0</v>
      </c>
      <c r="Z78" s="143" cm="1">
        <f t="array" aca="1" ref="Z78" ca="1">INDIRECT(Z$2&amp;"!D25")</f>
        <v>0</v>
      </c>
      <c r="AA78" s="143" cm="1">
        <f t="array" aca="1" ref="AA78" ca="1">INDIRECT(AA$2&amp;"!D25")</f>
        <v>0</v>
      </c>
      <c r="AB78" s="143" cm="1">
        <f t="array" aca="1" ref="AB78" ca="1">INDIRECT(AB$2&amp;"!D25")</f>
        <v>0</v>
      </c>
      <c r="AC78" s="143" cm="1">
        <f t="array" aca="1" ref="AC78" ca="1">INDIRECT(AC$2&amp;"!D25")</f>
        <v>0</v>
      </c>
      <c r="AD78" s="143" cm="1">
        <f t="array" aca="1" ref="AD78" ca="1">INDIRECT(AD$2&amp;"!D25")</f>
        <v>0</v>
      </c>
      <c r="AE78" s="143" cm="1">
        <f t="array" aca="1" ref="AE78" ca="1">INDIRECT(AE$2&amp;"!D25")</f>
        <v>0</v>
      </c>
      <c r="AF78" s="143" cm="1">
        <f t="array" aca="1" ref="AF78" ca="1">INDIRECT(AF$2&amp;"!D25")</f>
        <v>0</v>
      </c>
      <c r="AG78" s="143" cm="1">
        <f t="array" aca="1" ref="AG78" ca="1">INDIRECT(AG$2&amp;"!D25")</f>
        <v>0</v>
      </c>
      <c r="AH78" s="143" cm="1">
        <f t="array" aca="1" ref="AH78" ca="1">INDIRECT(AH$2&amp;"!D25")</f>
        <v>0</v>
      </c>
      <c r="AJ78" s="75" t="str">
        <f t="shared" si="11"/>
        <v>MPI_11</v>
      </c>
      <c r="AK78" s="75" t="str">
        <f t="shared" si="12"/>
        <v>Q2.1</v>
      </c>
      <c r="AL78" t="s">
        <v>320</v>
      </c>
      <c r="AM78">
        <f t="shared" ca="1" si="13"/>
        <v>0</v>
      </c>
      <c r="AN78">
        <f t="shared" ca="1" si="14"/>
        <v>0</v>
      </c>
      <c r="AP78">
        <f t="shared" ca="1" si="20"/>
        <v>0</v>
      </c>
      <c r="AQ78">
        <f t="shared" ca="1" si="21"/>
        <v>0</v>
      </c>
      <c r="AT78">
        <f t="shared" ca="1" si="15"/>
        <v>0</v>
      </c>
      <c r="AU78">
        <f t="shared" ca="1" si="16"/>
        <v>0</v>
      </c>
      <c r="AV78">
        <f t="shared" ca="1" si="17"/>
        <v>0</v>
      </c>
      <c r="AW78">
        <f t="shared" ca="1" si="18"/>
        <v>0</v>
      </c>
      <c r="AX78">
        <f t="shared" ca="1" si="19"/>
        <v>0</v>
      </c>
    </row>
    <row r="79" spans="2:50" ht="16.5" thickBot="1">
      <c r="B79" s="774"/>
      <c r="C79" s="54" t="s">
        <v>55</v>
      </c>
      <c r="D79" s="50" t="s">
        <v>25</v>
      </c>
      <c r="E79" s="143" cm="1">
        <f t="array" aca="1" ref="E79" ca="1">INDIRECT(E$2&amp;"!E25")</f>
        <v>0</v>
      </c>
      <c r="F79" s="143" cm="1">
        <f t="array" aca="1" ref="F79" ca="1">INDIRECT(F$2&amp;"!E25")</f>
        <v>0</v>
      </c>
      <c r="G79" s="143" cm="1">
        <f t="array" aca="1" ref="G79" ca="1">INDIRECT(G$2&amp;"!E25")</f>
        <v>0</v>
      </c>
      <c r="H79" s="143" cm="1">
        <f t="array" aca="1" ref="H79" ca="1">INDIRECT(H$2&amp;"!E25")</f>
        <v>0</v>
      </c>
      <c r="I79" s="143" cm="1">
        <f t="array" aca="1" ref="I79" ca="1">INDIRECT(I$2&amp;"!E25")</f>
        <v>0</v>
      </c>
      <c r="J79" s="143" cm="1">
        <f t="array" aca="1" ref="J79" ca="1">INDIRECT(J$2&amp;"!E25")</f>
        <v>0</v>
      </c>
      <c r="K79" s="143" cm="1">
        <f t="array" aca="1" ref="K79" ca="1">INDIRECT(K$2&amp;"!E25")</f>
        <v>0</v>
      </c>
      <c r="L79" s="143" cm="1">
        <f t="array" aca="1" ref="L79" ca="1">INDIRECT(L$2&amp;"!E25")</f>
        <v>0</v>
      </c>
      <c r="M79" s="143" cm="1">
        <f t="array" aca="1" ref="M79" ca="1">INDIRECT(M$2&amp;"!E25")</f>
        <v>0</v>
      </c>
      <c r="N79" s="143" cm="1">
        <f t="array" aca="1" ref="N79" ca="1">INDIRECT(N$2&amp;"!E25")</f>
        <v>0</v>
      </c>
      <c r="O79" s="143" cm="1">
        <f t="array" aca="1" ref="O79" ca="1">INDIRECT(O$2&amp;"!E25")</f>
        <v>0</v>
      </c>
      <c r="P79" s="143" cm="1">
        <f t="array" aca="1" ref="P79" ca="1">INDIRECT(P$2&amp;"!E25")</f>
        <v>0</v>
      </c>
      <c r="Q79" s="143" cm="1">
        <f t="array" aca="1" ref="Q79" ca="1">INDIRECT(Q$2&amp;"!E25")</f>
        <v>0</v>
      </c>
      <c r="R79" s="143" cm="1">
        <f t="array" aca="1" ref="R79" ca="1">INDIRECT(R$2&amp;"!E25")</f>
        <v>0</v>
      </c>
      <c r="S79" s="143" cm="1">
        <f t="array" aca="1" ref="S79" ca="1">INDIRECT(S$2&amp;"!E25")</f>
        <v>0</v>
      </c>
      <c r="T79" s="143" cm="1">
        <f t="array" aca="1" ref="T79" ca="1">INDIRECT(T$2&amp;"!E25")</f>
        <v>0</v>
      </c>
      <c r="U79" s="143" cm="1">
        <f t="array" aca="1" ref="U79" ca="1">INDIRECT(U$2&amp;"!E25")</f>
        <v>0</v>
      </c>
      <c r="V79" s="143" cm="1">
        <f t="array" aca="1" ref="V79" ca="1">INDIRECT(V$2&amp;"!E25")</f>
        <v>0</v>
      </c>
      <c r="W79" s="143" cm="1">
        <f t="array" aca="1" ref="W79" ca="1">INDIRECT(W$2&amp;"!E25")</f>
        <v>0</v>
      </c>
      <c r="X79" s="143" cm="1">
        <f t="array" aca="1" ref="X79" ca="1">INDIRECT(X$2&amp;"!E25")</f>
        <v>0</v>
      </c>
      <c r="Y79" s="143" cm="1">
        <f t="array" aca="1" ref="Y79" ca="1">INDIRECT(Y$2&amp;"!E25")</f>
        <v>0</v>
      </c>
      <c r="Z79" s="143" cm="1">
        <f t="array" aca="1" ref="Z79" ca="1">INDIRECT(Z$2&amp;"!E25")</f>
        <v>0</v>
      </c>
      <c r="AA79" s="143" cm="1">
        <f t="array" aca="1" ref="AA79" ca="1">INDIRECT(AA$2&amp;"!E25")</f>
        <v>0</v>
      </c>
      <c r="AB79" s="143" cm="1">
        <f t="array" aca="1" ref="AB79" ca="1">INDIRECT(AB$2&amp;"!E25")</f>
        <v>0</v>
      </c>
      <c r="AC79" s="143" cm="1">
        <f t="array" aca="1" ref="AC79" ca="1">INDIRECT(AC$2&amp;"!E25")</f>
        <v>0</v>
      </c>
      <c r="AD79" s="143" cm="1">
        <f t="array" aca="1" ref="AD79" ca="1">INDIRECT(AD$2&amp;"!E25")</f>
        <v>0</v>
      </c>
      <c r="AE79" s="143" cm="1">
        <f t="array" aca="1" ref="AE79" ca="1">INDIRECT(AE$2&amp;"!E25")</f>
        <v>0</v>
      </c>
      <c r="AF79" s="143" cm="1">
        <f t="array" aca="1" ref="AF79" ca="1">INDIRECT(AF$2&amp;"!E25")</f>
        <v>0</v>
      </c>
      <c r="AG79" s="143" cm="1">
        <f t="array" aca="1" ref="AG79" ca="1">INDIRECT(AG$2&amp;"!E25")</f>
        <v>0</v>
      </c>
      <c r="AH79" s="143" cm="1">
        <f t="array" aca="1" ref="AH79" ca="1">INDIRECT(AH$2&amp;"!E25")</f>
        <v>0</v>
      </c>
      <c r="AJ79" s="75" t="str">
        <f t="shared" si="11"/>
        <v>MPI_11</v>
      </c>
      <c r="AK79" s="75" t="str">
        <f t="shared" si="12"/>
        <v>Q2.2</v>
      </c>
      <c r="AL79" t="s">
        <v>819</v>
      </c>
      <c r="AM79">
        <f t="shared" ca="1" si="13"/>
        <v>0</v>
      </c>
      <c r="AN79">
        <f t="shared" ca="1" si="14"/>
        <v>0</v>
      </c>
      <c r="AP79">
        <f t="shared" ca="1" si="20"/>
        <v>0</v>
      </c>
      <c r="AQ79">
        <f t="shared" ca="1" si="21"/>
        <v>0</v>
      </c>
      <c r="AT79">
        <f t="shared" ca="1" si="15"/>
        <v>0</v>
      </c>
      <c r="AU79">
        <f t="shared" ca="1" si="16"/>
        <v>0</v>
      </c>
      <c r="AV79">
        <f t="shared" ca="1" si="17"/>
        <v>0</v>
      </c>
      <c r="AW79">
        <f t="shared" ca="1" si="18"/>
        <v>0</v>
      </c>
      <c r="AX79">
        <f t="shared" ca="1" si="19"/>
        <v>0</v>
      </c>
    </row>
    <row r="80" spans="2:50" ht="16.5" thickBot="1">
      <c r="B80" s="774"/>
      <c r="C80" s="54" t="s">
        <v>55</v>
      </c>
      <c r="D80" s="50" t="s">
        <v>26</v>
      </c>
      <c r="E80" s="143" cm="1">
        <f t="array" aca="1" ref="E80" ca="1">INDIRECT(E$2&amp;"!F25")</f>
        <v>0</v>
      </c>
      <c r="F80" s="143" cm="1">
        <f t="array" aca="1" ref="F80" ca="1">INDIRECT(F$2&amp;"!F25")</f>
        <v>0</v>
      </c>
      <c r="G80" s="143" cm="1">
        <f t="array" aca="1" ref="G80" ca="1">INDIRECT(G$2&amp;"!F25")</f>
        <v>0</v>
      </c>
      <c r="H80" s="143" cm="1">
        <f t="array" aca="1" ref="H80" ca="1">INDIRECT(H$2&amp;"!F25")</f>
        <v>0</v>
      </c>
      <c r="I80" s="143" cm="1">
        <f t="array" aca="1" ref="I80" ca="1">INDIRECT(I$2&amp;"!F25")</f>
        <v>0</v>
      </c>
      <c r="J80" s="143" cm="1">
        <f t="array" aca="1" ref="J80" ca="1">INDIRECT(J$2&amp;"!F25")</f>
        <v>0</v>
      </c>
      <c r="K80" s="143" cm="1">
        <f t="array" aca="1" ref="K80" ca="1">INDIRECT(K$2&amp;"!F25")</f>
        <v>0</v>
      </c>
      <c r="L80" s="143" cm="1">
        <f t="array" aca="1" ref="L80" ca="1">INDIRECT(L$2&amp;"!F25")</f>
        <v>0</v>
      </c>
      <c r="M80" s="143" cm="1">
        <f t="array" aca="1" ref="M80" ca="1">INDIRECT(M$2&amp;"!F25")</f>
        <v>0</v>
      </c>
      <c r="N80" s="143" cm="1">
        <f t="array" aca="1" ref="N80" ca="1">INDIRECT(N$2&amp;"!F25")</f>
        <v>0</v>
      </c>
      <c r="O80" s="143" cm="1">
        <f t="array" aca="1" ref="O80" ca="1">INDIRECT(O$2&amp;"!F25")</f>
        <v>0</v>
      </c>
      <c r="P80" s="143" cm="1">
        <f t="array" aca="1" ref="P80" ca="1">INDIRECT(P$2&amp;"!F25")</f>
        <v>0</v>
      </c>
      <c r="Q80" s="143" cm="1">
        <f t="array" aca="1" ref="Q80" ca="1">INDIRECT(Q$2&amp;"!F25")</f>
        <v>0</v>
      </c>
      <c r="R80" s="143" cm="1">
        <f t="array" aca="1" ref="R80" ca="1">INDIRECT(R$2&amp;"!F25")</f>
        <v>0</v>
      </c>
      <c r="S80" s="143" cm="1">
        <f t="array" aca="1" ref="S80" ca="1">INDIRECT(S$2&amp;"!F25")</f>
        <v>0</v>
      </c>
      <c r="T80" s="143" cm="1">
        <f t="array" aca="1" ref="T80" ca="1">INDIRECT(T$2&amp;"!F25")</f>
        <v>0</v>
      </c>
      <c r="U80" s="143" cm="1">
        <f t="array" aca="1" ref="U80" ca="1">INDIRECT(U$2&amp;"!F25")</f>
        <v>0</v>
      </c>
      <c r="V80" s="143" cm="1">
        <f t="array" aca="1" ref="V80" ca="1">INDIRECT(V$2&amp;"!F25")</f>
        <v>0</v>
      </c>
      <c r="W80" s="143" cm="1">
        <f t="array" aca="1" ref="W80" ca="1">INDIRECT(W$2&amp;"!F25")</f>
        <v>0</v>
      </c>
      <c r="X80" s="143" cm="1">
        <f t="array" aca="1" ref="X80" ca="1">INDIRECT(X$2&amp;"!F25")</f>
        <v>0</v>
      </c>
      <c r="Y80" s="143" cm="1">
        <f t="array" aca="1" ref="Y80" ca="1">INDIRECT(Y$2&amp;"!F25")</f>
        <v>0</v>
      </c>
      <c r="Z80" s="143" cm="1">
        <f t="array" aca="1" ref="Z80" ca="1">INDIRECT(Z$2&amp;"!F25")</f>
        <v>0</v>
      </c>
      <c r="AA80" s="143" cm="1">
        <f t="array" aca="1" ref="AA80" ca="1">INDIRECT(AA$2&amp;"!F25")</f>
        <v>0</v>
      </c>
      <c r="AB80" s="143" cm="1">
        <f t="array" aca="1" ref="AB80" ca="1">INDIRECT(AB$2&amp;"!F25")</f>
        <v>0</v>
      </c>
      <c r="AC80" s="143" cm="1">
        <f t="array" aca="1" ref="AC80" ca="1">INDIRECT(AC$2&amp;"!F25")</f>
        <v>0</v>
      </c>
      <c r="AD80" s="143" cm="1">
        <f t="array" aca="1" ref="AD80" ca="1">INDIRECT(AD$2&amp;"!F25")</f>
        <v>0</v>
      </c>
      <c r="AE80" s="143" cm="1">
        <f t="array" aca="1" ref="AE80" ca="1">INDIRECT(AE$2&amp;"!F25")</f>
        <v>0</v>
      </c>
      <c r="AF80" s="143" cm="1">
        <f t="array" aca="1" ref="AF80" ca="1">INDIRECT(AF$2&amp;"!F25")</f>
        <v>0</v>
      </c>
      <c r="AG80" s="143" cm="1">
        <f t="array" aca="1" ref="AG80" ca="1">INDIRECT(AG$2&amp;"!F25")</f>
        <v>0</v>
      </c>
      <c r="AH80" s="143" cm="1">
        <f t="array" aca="1" ref="AH80" ca="1">INDIRECT(AH$2&amp;"!F25")</f>
        <v>0</v>
      </c>
      <c r="AJ80" s="75" t="str">
        <f t="shared" si="11"/>
        <v>MPI_11</v>
      </c>
      <c r="AK80" s="75" t="str">
        <f t="shared" si="12"/>
        <v>Q2.3</v>
      </c>
      <c r="AL80" t="s">
        <v>820</v>
      </c>
      <c r="AM80">
        <f t="shared" ca="1" si="13"/>
        <v>0</v>
      </c>
      <c r="AN80">
        <f t="shared" ca="1" si="14"/>
        <v>0</v>
      </c>
      <c r="AP80">
        <f t="shared" ca="1" si="20"/>
        <v>0</v>
      </c>
      <c r="AQ80">
        <f t="shared" ca="1" si="21"/>
        <v>0</v>
      </c>
      <c r="AT80">
        <f t="shared" ca="1" si="15"/>
        <v>0</v>
      </c>
      <c r="AU80">
        <f t="shared" ca="1" si="16"/>
        <v>0</v>
      </c>
      <c r="AV80">
        <f t="shared" ca="1" si="17"/>
        <v>0</v>
      </c>
      <c r="AW80">
        <f t="shared" ca="1" si="18"/>
        <v>0</v>
      </c>
      <c r="AX80">
        <f t="shared" ca="1" si="19"/>
        <v>0</v>
      </c>
    </row>
    <row r="81" spans="2:50" ht="16.5" thickBot="1">
      <c r="B81" s="774"/>
      <c r="C81" s="54" t="s">
        <v>55</v>
      </c>
      <c r="D81" s="50" t="s">
        <v>27</v>
      </c>
      <c r="E81" s="143" cm="1">
        <f t="array" aca="1" ref="E81" ca="1">INDIRECT(E$2&amp;"!G25")</f>
        <v>0</v>
      </c>
      <c r="F81" s="143" cm="1">
        <f t="array" aca="1" ref="F81" ca="1">INDIRECT(F$2&amp;"!G25")</f>
        <v>0</v>
      </c>
      <c r="G81" s="143" cm="1">
        <f t="array" aca="1" ref="G81" ca="1">INDIRECT(G$2&amp;"!G25")</f>
        <v>0</v>
      </c>
      <c r="H81" s="143" cm="1">
        <f t="array" aca="1" ref="H81" ca="1">INDIRECT(H$2&amp;"!G25")</f>
        <v>0</v>
      </c>
      <c r="I81" s="143" cm="1">
        <f t="array" aca="1" ref="I81" ca="1">INDIRECT(I$2&amp;"!G25")</f>
        <v>0</v>
      </c>
      <c r="J81" s="143" cm="1">
        <f t="array" aca="1" ref="J81" ca="1">INDIRECT(J$2&amp;"!G25")</f>
        <v>0</v>
      </c>
      <c r="K81" s="143" cm="1">
        <f t="array" aca="1" ref="K81" ca="1">INDIRECT(K$2&amp;"!G25")</f>
        <v>0</v>
      </c>
      <c r="L81" s="143" cm="1">
        <f t="array" aca="1" ref="L81" ca="1">INDIRECT(L$2&amp;"!G25")</f>
        <v>0</v>
      </c>
      <c r="M81" s="143" cm="1">
        <f t="array" aca="1" ref="M81" ca="1">INDIRECT(M$2&amp;"!G25")</f>
        <v>0</v>
      </c>
      <c r="N81" s="143" cm="1">
        <f t="array" aca="1" ref="N81" ca="1">INDIRECT(N$2&amp;"!G25")</f>
        <v>0</v>
      </c>
      <c r="O81" s="143" cm="1">
        <f t="array" aca="1" ref="O81" ca="1">INDIRECT(O$2&amp;"!G25")</f>
        <v>0</v>
      </c>
      <c r="P81" s="143" cm="1">
        <f t="array" aca="1" ref="P81" ca="1">INDIRECT(P$2&amp;"!G25")</f>
        <v>0</v>
      </c>
      <c r="Q81" s="143" cm="1">
        <f t="array" aca="1" ref="Q81" ca="1">INDIRECT(Q$2&amp;"!G25")</f>
        <v>0</v>
      </c>
      <c r="R81" s="143" cm="1">
        <f t="array" aca="1" ref="R81" ca="1">INDIRECT(R$2&amp;"!G25")</f>
        <v>0</v>
      </c>
      <c r="S81" s="143" cm="1">
        <f t="array" aca="1" ref="S81" ca="1">INDIRECT(S$2&amp;"!G25")</f>
        <v>0</v>
      </c>
      <c r="T81" s="143" cm="1">
        <f t="array" aca="1" ref="T81" ca="1">INDIRECT(T$2&amp;"!G25")</f>
        <v>0</v>
      </c>
      <c r="U81" s="143" cm="1">
        <f t="array" aca="1" ref="U81" ca="1">INDIRECT(U$2&amp;"!G25")</f>
        <v>0</v>
      </c>
      <c r="V81" s="143" cm="1">
        <f t="array" aca="1" ref="V81" ca="1">INDIRECT(V$2&amp;"!G25")</f>
        <v>0</v>
      </c>
      <c r="W81" s="143" cm="1">
        <f t="array" aca="1" ref="W81" ca="1">INDIRECT(W$2&amp;"!G25")</f>
        <v>0</v>
      </c>
      <c r="X81" s="143" cm="1">
        <f t="array" aca="1" ref="X81" ca="1">INDIRECT(X$2&amp;"!G25")</f>
        <v>0</v>
      </c>
      <c r="Y81" s="143" cm="1">
        <f t="array" aca="1" ref="Y81" ca="1">INDIRECT(Y$2&amp;"!G25")</f>
        <v>0</v>
      </c>
      <c r="Z81" s="143" cm="1">
        <f t="array" aca="1" ref="Z81" ca="1">INDIRECT(Z$2&amp;"!G25")</f>
        <v>0</v>
      </c>
      <c r="AA81" s="143" cm="1">
        <f t="array" aca="1" ref="AA81" ca="1">INDIRECT(AA$2&amp;"!G25")</f>
        <v>0</v>
      </c>
      <c r="AB81" s="143" cm="1">
        <f t="array" aca="1" ref="AB81" ca="1">INDIRECT(AB$2&amp;"!G25")</f>
        <v>0</v>
      </c>
      <c r="AC81" s="143" cm="1">
        <f t="array" aca="1" ref="AC81" ca="1">INDIRECT(AC$2&amp;"!G25")</f>
        <v>0</v>
      </c>
      <c r="AD81" s="143" cm="1">
        <f t="array" aca="1" ref="AD81" ca="1">INDIRECT(AD$2&amp;"!G25")</f>
        <v>0</v>
      </c>
      <c r="AE81" s="143" cm="1">
        <f t="array" aca="1" ref="AE81" ca="1">INDIRECT(AE$2&amp;"!G25")</f>
        <v>0</v>
      </c>
      <c r="AF81" s="143" cm="1">
        <f t="array" aca="1" ref="AF81" ca="1">INDIRECT(AF$2&amp;"!G25")</f>
        <v>0</v>
      </c>
      <c r="AG81" s="143" cm="1">
        <f t="array" aca="1" ref="AG81" ca="1">INDIRECT(AG$2&amp;"!G25")</f>
        <v>0</v>
      </c>
      <c r="AH81" s="143" cm="1">
        <f t="array" aca="1" ref="AH81" ca="1">INDIRECT(AH$2&amp;"!G25")</f>
        <v>0</v>
      </c>
      <c r="AJ81" s="75" t="str">
        <f t="shared" si="11"/>
        <v>MPI_11</v>
      </c>
      <c r="AK81" s="75" t="str">
        <f t="shared" si="12"/>
        <v>Q2.4</v>
      </c>
      <c r="AL81" t="s">
        <v>484</v>
      </c>
      <c r="AM81">
        <f t="shared" ca="1" si="13"/>
        <v>0</v>
      </c>
      <c r="AN81">
        <f t="shared" ca="1" si="14"/>
        <v>0</v>
      </c>
      <c r="AP81">
        <f t="shared" ca="1" si="20"/>
        <v>0</v>
      </c>
      <c r="AQ81">
        <f t="shared" ca="1" si="21"/>
        <v>0</v>
      </c>
      <c r="AT81">
        <f t="shared" ca="1" si="15"/>
        <v>0</v>
      </c>
      <c r="AU81">
        <f t="shared" ca="1" si="16"/>
        <v>0</v>
      </c>
      <c r="AV81">
        <f t="shared" ca="1" si="17"/>
        <v>0</v>
      </c>
      <c r="AW81">
        <f t="shared" ca="1" si="18"/>
        <v>0</v>
      </c>
      <c r="AX81">
        <f t="shared" ca="1" si="19"/>
        <v>0</v>
      </c>
    </row>
    <row r="82" spans="2:50" ht="16.5" thickBot="1">
      <c r="B82" s="774"/>
      <c r="C82" s="54" t="s">
        <v>55</v>
      </c>
      <c r="D82" s="50" t="s">
        <v>28</v>
      </c>
      <c r="E82" s="143" cm="1">
        <f t="array" aca="1" ref="E82" ca="1">INDIRECT(E$2&amp;"!H25")</f>
        <v>0</v>
      </c>
      <c r="F82" s="143" cm="1">
        <f t="array" aca="1" ref="F82" ca="1">INDIRECT(F$2&amp;"!H25")</f>
        <v>0</v>
      </c>
      <c r="G82" s="143" cm="1">
        <f t="array" aca="1" ref="G82" ca="1">INDIRECT(G$2&amp;"!H25")</f>
        <v>0</v>
      </c>
      <c r="H82" s="143" cm="1">
        <f t="array" aca="1" ref="H82" ca="1">INDIRECT(H$2&amp;"!H25")</f>
        <v>0</v>
      </c>
      <c r="I82" s="143" cm="1">
        <f t="array" aca="1" ref="I82" ca="1">INDIRECT(I$2&amp;"!H25")</f>
        <v>0</v>
      </c>
      <c r="J82" s="143" cm="1">
        <f t="array" aca="1" ref="J82" ca="1">INDIRECT(J$2&amp;"!H25")</f>
        <v>0</v>
      </c>
      <c r="K82" s="143" cm="1">
        <f t="array" aca="1" ref="K82" ca="1">INDIRECT(K$2&amp;"!H25")</f>
        <v>0</v>
      </c>
      <c r="L82" s="143" cm="1">
        <f t="array" aca="1" ref="L82" ca="1">INDIRECT(L$2&amp;"!H25")</f>
        <v>0</v>
      </c>
      <c r="M82" s="143" cm="1">
        <f t="array" aca="1" ref="M82" ca="1">INDIRECT(M$2&amp;"!H25")</f>
        <v>0</v>
      </c>
      <c r="N82" s="143" cm="1">
        <f t="array" aca="1" ref="N82" ca="1">INDIRECT(N$2&amp;"!H25")</f>
        <v>0</v>
      </c>
      <c r="O82" s="143" cm="1">
        <f t="array" aca="1" ref="O82" ca="1">INDIRECT(O$2&amp;"!H25")</f>
        <v>0</v>
      </c>
      <c r="P82" s="143" cm="1">
        <f t="array" aca="1" ref="P82" ca="1">INDIRECT(P$2&amp;"!H25")</f>
        <v>0</v>
      </c>
      <c r="Q82" s="143" cm="1">
        <f t="array" aca="1" ref="Q82" ca="1">INDIRECT(Q$2&amp;"!H25")</f>
        <v>0</v>
      </c>
      <c r="R82" s="143" cm="1">
        <f t="array" aca="1" ref="R82" ca="1">INDIRECT(R$2&amp;"!H25")</f>
        <v>0</v>
      </c>
      <c r="S82" s="143" cm="1">
        <f t="array" aca="1" ref="S82" ca="1">INDIRECT(S$2&amp;"!H25")</f>
        <v>0</v>
      </c>
      <c r="T82" s="143" cm="1">
        <f t="array" aca="1" ref="T82" ca="1">INDIRECT(T$2&amp;"!H25")</f>
        <v>0</v>
      </c>
      <c r="U82" s="143" cm="1">
        <f t="array" aca="1" ref="U82" ca="1">INDIRECT(U$2&amp;"!H25")</f>
        <v>0</v>
      </c>
      <c r="V82" s="143" cm="1">
        <f t="array" aca="1" ref="V82" ca="1">INDIRECT(V$2&amp;"!H25")</f>
        <v>0</v>
      </c>
      <c r="W82" s="143" cm="1">
        <f t="array" aca="1" ref="W82" ca="1">INDIRECT(W$2&amp;"!H25")</f>
        <v>0</v>
      </c>
      <c r="X82" s="143" cm="1">
        <f t="array" aca="1" ref="X82" ca="1">INDIRECT(X$2&amp;"!H25")</f>
        <v>0</v>
      </c>
      <c r="Y82" s="143" cm="1">
        <f t="array" aca="1" ref="Y82" ca="1">INDIRECT(Y$2&amp;"!H25")</f>
        <v>0</v>
      </c>
      <c r="Z82" s="143" cm="1">
        <f t="array" aca="1" ref="Z82" ca="1">INDIRECT(Z$2&amp;"!H25")</f>
        <v>0</v>
      </c>
      <c r="AA82" s="143" cm="1">
        <f t="array" aca="1" ref="AA82" ca="1">INDIRECT(AA$2&amp;"!H25")</f>
        <v>0</v>
      </c>
      <c r="AB82" s="143" cm="1">
        <f t="array" aca="1" ref="AB82" ca="1">INDIRECT(AB$2&amp;"!H25")</f>
        <v>0</v>
      </c>
      <c r="AC82" s="143" cm="1">
        <f t="array" aca="1" ref="AC82" ca="1">INDIRECT(AC$2&amp;"!H25")</f>
        <v>0</v>
      </c>
      <c r="AD82" s="143" cm="1">
        <f t="array" aca="1" ref="AD82" ca="1">INDIRECT(AD$2&amp;"!H25")</f>
        <v>0</v>
      </c>
      <c r="AE82" s="143" cm="1">
        <f t="array" aca="1" ref="AE82" ca="1">INDIRECT(AE$2&amp;"!H25")</f>
        <v>0</v>
      </c>
      <c r="AF82" s="143" cm="1">
        <f t="array" aca="1" ref="AF82" ca="1">INDIRECT(AF$2&amp;"!H25")</f>
        <v>0</v>
      </c>
      <c r="AG82" s="143" cm="1">
        <f t="array" aca="1" ref="AG82" ca="1">INDIRECT(AG$2&amp;"!H25")</f>
        <v>0</v>
      </c>
      <c r="AH82" s="143" cm="1">
        <f t="array" aca="1" ref="AH82" ca="1">INDIRECT(AH$2&amp;"!H25")</f>
        <v>0</v>
      </c>
      <c r="AJ82" s="75" t="str">
        <f t="shared" si="11"/>
        <v>MPI_11</v>
      </c>
      <c r="AK82" s="75" t="str">
        <f t="shared" si="12"/>
        <v>Q3.1</v>
      </c>
      <c r="AL82" t="s">
        <v>445</v>
      </c>
      <c r="AM82">
        <f t="shared" ca="1" si="13"/>
        <v>0</v>
      </c>
      <c r="AN82">
        <f t="shared" ca="1" si="14"/>
        <v>0</v>
      </c>
      <c r="AP82">
        <f t="shared" ca="1" si="20"/>
        <v>0</v>
      </c>
      <c r="AQ82">
        <f t="shared" ca="1" si="21"/>
        <v>0</v>
      </c>
      <c r="AT82">
        <f t="shared" ca="1" si="15"/>
        <v>0</v>
      </c>
      <c r="AU82">
        <f t="shared" ca="1" si="16"/>
        <v>0</v>
      </c>
      <c r="AV82">
        <f t="shared" ca="1" si="17"/>
        <v>0</v>
      </c>
      <c r="AW82">
        <f t="shared" ca="1" si="18"/>
        <v>0</v>
      </c>
      <c r="AX82">
        <f t="shared" ca="1" si="19"/>
        <v>0</v>
      </c>
    </row>
    <row r="83" spans="2:50" ht="16.5" thickBot="1">
      <c r="B83" s="774"/>
      <c r="C83" s="54" t="s">
        <v>55</v>
      </c>
      <c r="D83" s="53" t="s">
        <v>29</v>
      </c>
      <c r="E83" s="143" cm="1">
        <f t="array" aca="1" ref="E83" ca="1">INDIRECT(E$2&amp;"!I25")</f>
        <v>0</v>
      </c>
      <c r="F83" s="143" cm="1">
        <f t="array" aca="1" ref="F83" ca="1">INDIRECT(F$2&amp;"!I25")</f>
        <v>0</v>
      </c>
      <c r="G83" s="143" cm="1">
        <f t="array" aca="1" ref="G83" ca="1">INDIRECT(G$2&amp;"!I25")</f>
        <v>0</v>
      </c>
      <c r="H83" s="143" cm="1">
        <f t="array" aca="1" ref="H83" ca="1">INDIRECT(H$2&amp;"!I25")</f>
        <v>0</v>
      </c>
      <c r="I83" s="143" cm="1">
        <f t="array" aca="1" ref="I83" ca="1">INDIRECT(I$2&amp;"!I25")</f>
        <v>0</v>
      </c>
      <c r="J83" s="143" cm="1">
        <f t="array" aca="1" ref="J83" ca="1">INDIRECT(J$2&amp;"!I25")</f>
        <v>0</v>
      </c>
      <c r="K83" s="143" cm="1">
        <f t="array" aca="1" ref="K83" ca="1">INDIRECT(K$2&amp;"!I25")</f>
        <v>0</v>
      </c>
      <c r="L83" s="143" cm="1">
        <f t="array" aca="1" ref="L83" ca="1">INDIRECT(L$2&amp;"!I25")</f>
        <v>0</v>
      </c>
      <c r="M83" s="143" cm="1">
        <f t="array" aca="1" ref="M83" ca="1">INDIRECT(M$2&amp;"!I25")</f>
        <v>0</v>
      </c>
      <c r="N83" s="143" cm="1">
        <f t="array" aca="1" ref="N83" ca="1">INDIRECT(N$2&amp;"!I25")</f>
        <v>0</v>
      </c>
      <c r="O83" s="143" cm="1">
        <f t="array" aca="1" ref="O83" ca="1">INDIRECT(O$2&amp;"!I25")</f>
        <v>0</v>
      </c>
      <c r="P83" s="143" cm="1">
        <f t="array" aca="1" ref="P83" ca="1">INDIRECT(P$2&amp;"!I25")</f>
        <v>0</v>
      </c>
      <c r="Q83" s="143" cm="1">
        <f t="array" aca="1" ref="Q83" ca="1">INDIRECT(Q$2&amp;"!I25")</f>
        <v>0</v>
      </c>
      <c r="R83" s="143" cm="1">
        <f t="array" aca="1" ref="R83" ca="1">INDIRECT(R$2&amp;"!I25")</f>
        <v>0</v>
      </c>
      <c r="S83" s="143" cm="1">
        <f t="array" aca="1" ref="S83" ca="1">INDIRECT(S$2&amp;"!I25")</f>
        <v>0</v>
      </c>
      <c r="T83" s="143" cm="1">
        <f t="array" aca="1" ref="T83" ca="1">INDIRECT(T$2&amp;"!I25")</f>
        <v>0</v>
      </c>
      <c r="U83" s="143" cm="1">
        <f t="array" aca="1" ref="U83" ca="1">INDIRECT(U$2&amp;"!I25")</f>
        <v>0</v>
      </c>
      <c r="V83" s="143" cm="1">
        <f t="array" aca="1" ref="V83" ca="1">INDIRECT(V$2&amp;"!I25")</f>
        <v>0</v>
      </c>
      <c r="W83" s="143" cm="1">
        <f t="array" aca="1" ref="W83" ca="1">INDIRECT(W$2&amp;"!I25")</f>
        <v>0</v>
      </c>
      <c r="X83" s="143" cm="1">
        <f t="array" aca="1" ref="X83" ca="1">INDIRECT(X$2&amp;"!I25")</f>
        <v>0</v>
      </c>
      <c r="Y83" s="143" cm="1">
        <f t="array" aca="1" ref="Y83" ca="1">INDIRECT(Y$2&amp;"!I25")</f>
        <v>0</v>
      </c>
      <c r="Z83" s="143" cm="1">
        <f t="array" aca="1" ref="Z83" ca="1">INDIRECT(Z$2&amp;"!I25")</f>
        <v>0</v>
      </c>
      <c r="AA83" s="143" cm="1">
        <f t="array" aca="1" ref="AA83" ca="1">INDIRECT(AA$2&amp;"!I25")</f>
        <v>0</v>
      </c>
      <c r="AB83" s="143" cm="1">
        <f t="array" aca="1" ref="AB83" ca="1">INDIRECT(AB$2&amp;"!I25")</f>
        <v>0</v>
      </c>
      <c r="AC83" s="143" cm="1">
        <f t="array" aca="1" ref="AC83" ca="1">INDIRECT(AC$2&amp;"!I25")</f>
        <v>0</v>
      </c>
      <c r="AD83" s="143" cm="1">
        <f t="array" aca="1" ref="AD83" ca="1">INDIRECT(AD$2&amp;"!I25")</f>
        <v>0</v>
      </c>
      <c r="AE83" s="143" cm="1">
        <f t="array" aca="1" ref="AE83" ca="1">INDIRECT(AE$2&amp;"!I25")</f>
        <v>0</v>
      </c>
      <c r="AF83" s="143" cm="1">
        <f t="array" aca="1" ref="AF83" ca="1">INDIRECT(AF$2&amp;"!I25")</f>
        <v>0</v>
      </c>
      <c r="AG83" s="143" cm="1">
        <f t="array" aca="1" ref="AG83" ca="1">INDIRECT(AG$2&amp;"!I25")</f>
        <v>0</v>
      </c>
      <c r="AH83" s="143" cm="1">
        <f t="array" aca="1" ref="AH83" ca="1">INDIRECT(AH$2&amp;"!I25")</f>
        <v>0</v>
      </c>
      <c r="AJ83" s="75" t="str">
        <f t="shared" si="11"/>
        <v>MPI_11</v>
      </c>
      <c r="AK83" s="75" t="str">
        <f t="shared" si="12"/>
        <v>Q3.2</v>
      </c>
      <c r="AL83" t="s">
        <v>821</v>
      </c>
      <c r="AM83">
        <f t="shared" ca="1" si="13"/>
        <v>0</v>
      </c>
      <c r="AN83">
        <f t="shared" ca="1" si="14"/>
        <v>0</v>
      </c>
      <c r="AP83">
        <f t="shared" ca="1" si="20"/>
        <v>0</v>
      </c>
      <c r="AQ83">
        <f t="shared" ca="1" si="21"/>
        <v>0</v>
      </c>
      <c r="AT83">
        <f t="shared" ca="1" si="15"/>
        <v>0</v>
      </c>
      <c r="AU83">
        <f t="shared" ca="1" si="16"/>
        <v>0</v>
      </c>
      <c r="AV83">
        <f t="shared" ca="1" si="17"/>
        <v>0</v>
      </c>
      <c r="AW83">
        <f t="shared" ca="1" si="18"/>
        <v>0</v>
      </c>
      <c r="AX83">
        <f t="shared" ca="1" si="19"/>
        <v>0</v>
      </c>
    </row>
    <row r="84" spans="2:50" ht="16.5" thickBot="1">
      <c r="B84" s="774"/>
      <c r="C84" s="54" t="s">
        <v>57</v>
      </c>
      <c r="D84" s="48" t="s">
        <v>23</v>
      </c>
      <c r="E84" s="85" t="str" cm="1">
        <f t="array" aca="1" ref="E84" ca="1">INDIRECT(E$2&amp;"!C26")</f>
        <v>Non concerné</v>
      </c>
      <c r="F84" s="85" t="str" cm="1">
        <f t="array" aca="1" ref="F84" ca="1">INDIRECT(F$2&amp;"!C26")</f>
        <v>Non concerné</v>
      </c>
      <c r="G84" s="85" t="str" cm="1">
        <f t="array" aca="1" ref="G84" ca="1">INDIRECT(G$2&amp;"!C26")</f>
        <v>Non concerné</v>
      </c>
      <c r="H84" s="85" t="str" cm="1">
        <f t="array" aca="1" ref="H84" ca="1">INDIRECT(H$2&amp;"!C26")</f>
        <v>Non concerné</v>
      </c>
      <c r="I84" s="85" t="str" cm="1">
        <f t="array" aca="1" ref="I84" ca="1">INDIRECT(I$2&amp;"!C26")</f>
        <v>Non concerné</v>
      </c>
      <c r="J84" s="85" t="str" cm="1">
        <f t="array" aca="1" ref="J84" ca="1">INDIRECT(J$2&amp;"!C26")</f>
        <v>Non concerné</v>
      </c>
      <c r="K84" s="85" t="str" cm="1">
        <f t="array" aca="1" ref="K84" ca="1">INDIRECT(K$2&amp;"!C26")</f>
        <v>Non concerné</v>
      </c>
      <c r="L84" s="85" t="str" cm="1">
        <f t="array" aca="1" ref="L84" ca="1">INDIRECT(L$2&amp;"!C26")</f>
        <v>Non concerné</v>
      </c>
      <c r="M84" s="85" t="str" cm="1">
        <f t="array" aca="1" ref="M84" ca="1">INDIRECT(M$2&amp;"!C26")</f>
        <v>Non concerné</v>
      </c>
      <c r="N84" s="85" t="str" cm="1">
        <f t="array" aca="1" ref="N84" ca="1">INDIRECT(N$2&amp;"!C26")</f>
        <v>Non concerné</v>
      </c>
      <c r="O84" s="85" t="str" cm="1">
        <f t="array" aca="1" ref="O84" ca="1">INDIRECT(O$2&amp;"!C26")</f>
        <v>Non concerné</v>
      </c>
      <c r="P84" s="85" t="str" cm="1">
        <f t="array" aca="1" ref="P84" ca="1">INDIRECT(P$2&amp;"!C26")</f>
        <v>Non concerné</v>
      </c>
      <c r="Q84" s="85" t="str" cm="1">
        <f t="array" aca="1" ref="Q84" ca="1">INDIRECT(Q$2&amp;"!C26")</f>
        <v>Non concerné</v>
      </c>
      <c r="R84" s="85" t="str" cm="1">
        <f t="array" aca="1" ref="R84" ca="1">INDIRECT(R$2&amp;"!C26")</f>
        <v>Non concerné</v>
      </c>
      <c r="S84" s="85" t="str" cm="1">
        <f t="array" aca="1" ref="S84" ca="1">INDIRECT(S$2&amp;"!C26")</f>
        <v>Non concerné</v>
      </c>
      <c r="T84" s="85" t="str" cm="1">
        <f t="array" aca="1" ref="T84" ca="1">INDIRECT(T$2&amp;"!C26")</f>
        <v>Non concerné</v>
      </c>
      <c r="U84" s="85" t="str" cm="1">
        <f t="array" aca="1" ref="U84" ca="1">INDIRECT(U$2&amp;"!C26")</f>
        <v>Non concerné</v>
      </c>
      <c r="V84" s="85" t="str" cm="1">
        <f t="array" aca="1" ref="V84" ca="1">INDIRECT(V$2&amp;"!C26")</f>
        <v>Non concerné</v>
      </c>
      <c r="W84" s="85" t="str" cm="1">
        <f t="array" aca="1" ref="W84" ca="1">INDIRECT(W$2&amp;"!C26")</f>
        <v>Non concerné</v>
      </c>
      <c r="X84" s="85" t="str" cm="1">
        <f t="array" aca="1" ref="X84" ca="1">INDIRECT(X$2&amp;"!C26")</f>
        <v>Non concerné</v>
      </c>
      <c r="Y84" s="85" t="str" cm="1">
        <f t="array" aca="1" ref="Y84" ca="1">INDIRECT(Y$2&amp;"!C26")</f>
        <v>Non concerné</v>
      </c>
      <c r="Z84" s="85" t="str" cm="1">
        <f t="array" aca="1" ref="Z84" ca="1">INDIRECT(Z$2&amp;"!C26")</f>
        <v>Non concerné</v>
      </c>
      <c r="AA84" s="85" t="str" cm="1">
        <f t="array" aca="1" ref="AA84" ca="1">INDIRECT(AA$2&amp;"!C26")</f>
        <v>Non concerné</v>
      </c>
      <c r="AB84" s="85" t="str" cm="1">
        <f t="array" aca="1" ref="AB84" ca="1">INDIRECT(AB$2&amp;"!C26")</f>
        <v>Non concerné</v>
      </c>
      <c r="AC84" s="85" t="str" cm="1">
        <f t="array" aca="1" ref="AC84" ca="1">INDIRECT(AC$2&amp;"!C26")</f>
        <v>Non concerné</v>
      </c>
      <c r="AD84" s="85" t="str" cm="1">
        <f t="array" aca="1" ref="AD84" ca="1">INDIRECT(AD$2&amp;"!C26")</f>
        <v>Non concerné</v>
      </c>
      <c r="AE84" s="85" t="str" cm="1">
        <f t="array" aca="1" ref="AE84" ca="1">INDIRECT(AE$2&amp;"!C26")</f>
        <v>Non concerné</v>
      </c>
      <c r="AF84" s="85" t="str" cm="1">
        <f t="array" aca="1" ref="AF84" ca="1">INDIRECT(AF$2&amp;"!C26")</f>
        <v>Non concerné</v>
      </c>
      <c r="AG84" s="85" t="str" cm="1">
        <f t="array" aca="1" ref="AG84" ca="1">INDIRECT(AG$2&amp;"!C26")</f>
        <v>Non concerné</v>
      </c>
      <c r="AH84" s="85" t="str" cm="1">
        <f t="array" aca="1" ref="AH84" ca="1">INDIRECT(AH$2&amp;"!C26")</f>
        <v>Non concerné</v>
      </c>
      <c r="AJ84" s="75" t="str">
        <f t="shared" si="11"/>
        <v>MPI_12</v>
      </c>
      <c r="AK84" s="75" t="str">
        <f t="shared" si="12"/>
        <v>Q1</v>
      </c>
      <c r="AL84" t="s">
        <v>362</v>
      </c>
      <c r="AM84">
        <f t="shared" ca="1" si="13"/>
        <v>0</v>
      </c>
      <c r="AN84">
        <f t="shared" ca="1" si="14"/>
        <v>0</v>
      </c>
      <c r="AP84">
        <f t="shared" ca="1" si="20"/>
        <v>0</v>
      </c>
      <c r="AQ84">
        <f t="shared" ca="1" si="21"/>
        <v>0</v>
      </c>
      <c r="AT84">
        <f t="shared" ca="1" si="15"/>
        <v>0</v>
      </c>
      <c r="AU84">
        <f t="shared" ca="1" si="16"/>
        <v>0</v>
      </c>
      <c r="AV84">
        <f t="shared" ca="1" si="17"/>
        <v>0</v>
      </c>
      <c r="AW84">
        <f t="shared" ca="1" si="18"/>
        <v>0</v>
      </c>
      <c r="AX84">
        <f t="shared" ca="1" si="19"/>
        <v>0</v>
      </c>
    </row>
    <row r="85" spans="2:50" ht="16.5" thickBot="1">
      <c r="B85" s="774"/>
      <c r="C85" s="54" t="s">
        <v>57</v>
      </c>
      <c r="D85" s="50" t="s">
        <v>24</v>
      </c>
      <c r="E85" s="85" cm="1">
        <f t="array" aca="1" ref="E85" ca="1">INDIRECT(E$2&amp;"!D26")</f>
        <v>0</v>
      </c>
      <c r="F85" s="85" cm="1">
        <f t="array" aca="1" ref="F85" ca="1">INDIRECT(F$2&amp;"!D26")</f>
        <v>0</v>
      </c>
      <c r="G85" s="85" cm="1">
        <f t="array" aca="1" ref="G85" ca="1">INDIRECT(G$2&amp;"!D26")</f>
        <v>0</v>
      </c>
      <c r="H85" s="85" cm="1">
        <f t="array" aca="1" ref="H85" ca="1">INDIRECT(H$2&amp;"!D26")</f>
        <v>0</v>
      </c>
      <c r="I85" s="85" cm="1">
        <f t="array" aca="1" ref="I85" ca="1">INDIRECT(I$2&amp;"!D26")</f>
        <v>0</v>
      </c>
      <c r="J85" s="85" cm="1">
        <f t="array" aca="1" ref="J85" ca="1">INDIRECT(J$2&amp;"!D26")</f>
        <v>0</v>
      </c>
      <c r="K85" s="85" cm="1">
        <f t="array" aca="1" ref="K85" ca="1">INDIRECT(K$2&amp;"!D26")</f>
        <v>0</v>
      </c>
      <c r="L85" s="85" cm="1">
        <f t="array" aca="1" ref="L85" ca="1">INDIRECT(L$2&amp;"!D26")</f>
        <v>0</v>
      </c>
      <c r="M85" s="85" cm="1">
        <f t="array" aca="1" ref="M85" ca="1">INDIRECT(M$2&amp;"!D26")</f>
        <v>0</v>
      </c>
      <c r="N85" s="85" cm="1">
        <f t="array" aca="1" ref="N85" ca="1">INDIRECT(N$2&amp;"!D26")</f>
        <v>0</v>
      </c>
      <c r="O85" s="85" cm="1">
        <f t="array" aca="1" ref="O85" ca="1">INDIRECT(O$2&amp;"!D26")</f>
        <v>0</v>
      </c>
      <c r="P85" s="85" cm="1">
        <f t="array" aca="1" ref="P85" ca="1">INDIRECT(P$2&amp;"!D26")</f>
        <v>0</v>
      </c>
      <c r="Q85" s="85" cm="1">
        <f t="array" aca="1" ref="Q85" ca="1">INDIRECT(Q$2&amp;"!D26")</f>
        <v>0</v>
      </c>
      <c r="R85" s="85" cm="1">
        <f t="array" aca="1" ref="R85" ca="1">INDIRECT(R$2&amp;"!D26")</f>
        <v>0</v>
      </c>
      <c r="S85" s="85" cm="1">
        <f t="array" aca="1" ref="S85" ca="1">INDIRECT(S$2&amp;"!D26")</f>
        <v>0</v>
      </c>
      <c r="T85" s="85" cm="1">
        <f t="array" aca="1" ref="T85" ca="1">INDIRECT(T$2&amp;"!D26")</f>
        <v>0</v>
      </c>
      <c r="U85" s="85" cm="1">
        <f t="array" aca="1" ref="U85" ca="1">INDIRECT(U$2&amp;"!D26")</f>
        <v>0</v>
      </c>
      <c r="V85" s="85" cm="1">
        <f t="array" aca="1" ref="V85" ca="1">INDIRECT(V$2&amp;"!D26")</f>
        <v>0</v>
      </c>
      <c r="W85" s="85" cm="1">
        <f t="array" aca="1" ref="W85" ca="1">INDIRECT(W$2&amp;"!D26")</f>
        <v>0</v>
      </c>
      <c r="X85" s="85" cm="1">
        <f t="array" aca="1" ref="X85" ca="1">INDIRECT(X$2&amp;"!D26")</f>
        <v>0</v>
      </c>
      <c r="Y85" s="85" cm="1">
        <f t="array" aca="1" ref="Y85" ca="1">INDIRECT(Y$2&amp;"!D26")</f>
        <v>0</v>
      </c>
      <c r="Z85" s="85" cm="1">
        <f t="array" aca="1" ref="Z85" ca="1">INDIRECT(Z$2&amp;"!D26")</f>
        <v>0</v>
      </c>
      <c r="AA85" s="85" cm="1">
        <f t="array" aca="1" ref="AA85" ca="1">INDIRECT(AA$2&amp;"!D26")</f>
        <v>0</v>
      </c>
      <c r="AB85" s="85" cm="1">
        <f t="array" aca="1" ref="AB85" ca="1">INDIRECT(AB$2&amp;"!D26")</f>
        <v>0</v>
      </c>
      <c r="AC85" s="85" cm="1">
        <f t="array" aca="1" ref="AC85" ca="1">INDIRECT(AC$2&amp;"!D26")</f>
        <v>0</v>
      </c>
      <c r="AD85" s="85" cm="1">
        <f t="array" aca="1" ref="AD85" ca="1">INDIRECT(AD$2&amp;"!D26")</f>
        <v>0</v>
      </c>
      <c r="AE85" s="85" cm="1">
        <f t="array" aca="1" ref="AE85" ca="1">INDIRECT(AE$2&amp;"!D26")</f>
        <v>0</v>
      </c>
      <c r="AF85" s="85" cm="1">
        <f t="array" aca="1" ref="AF85" ca="1">INDIRECT(AF$2&amp;"!D26")</f>
        <v>0</v>
      </c>
      <c r="AG85" s="85" cm="1">
        <f t="array" aca="1" ref="AG85" ca="1">INDIRECT(AG$2&amp;"!D26")</f>
        <v>0</v>
      </c>
      <c r="AH85" s="85" cm="1">
        <f t="array" aca="1" ref="AH85" ca="1">INDIRECT(AH$2&amp;"!D26")</f>
        <v>0</v>
      </c>
      <c r="AJ85" s="75" t="str">
        <f t="shared" si="11"/>
        <v>MPI_12</v>
      </c>
      <c r="AK85" s="75" t="str">
        <f t="shared" si="12"/>
        <v>Q2.1</v>
      </c>
      <c r="AL85" t="s">
        <v>321</v>
      </c>
      <c r="AM85">
        <f t="shared" ca="1" si="13"/>
        <v>0</v>
      </c>
      <c r="AN85">
        <f t="shared" ca="1" si="14"/>
        <v>0</v>
      </c>
      <c r="AP85">
        <f t="shared" ca="1" si="20"/>
        <v>0</v>
      </c>
      <c r="AQ85">
        <f t="shared" ca="1" si="21"/>
        <v>0</v>
      </c>
      <c r="AT85">
        <f t="shared" ca="1" si="15"/>
        <v>0</v>
      </c>
      <c r="AU85">
        <f t="shared" ca="1" si="16"/>
        <v>0</v>
      </c>
      <c r="AV85">
        <f t="shared" ca="1" si="17"/>
        <v>0</v>
      </c>
      <c r="AW85">
        <f t="shared" ca="1" si="18"/>
        <v>0</v>
      </c>
      <c r="AX85">
        <f t="shared" ca="1" si="19"/>
        <v>0</v>
      </c>
    </row>
    <row r="86" spans="2:50" ht="16.5" thickBot="1">
      <c r="B86" s="774"/>
      <c r="C86" s="54" t="s">
        <v>57</v>
      </c>
      <c r="D86" s="50" t="s">
        <v>25</v>
      </c>
      <c r="E86" s="85" cm="1">
        <f t="array" aca="1" ref="E86" ca="1">INDIRECT(E$2&amp;"!E26")</f>
        <v>0</v>
      </c>
      <c r="F86" s="85" cm="1">
        <f t="array" aca="1" ref="F86" ca="1">INDIRECT(F$2&amp;"!E26")</f>
        <v>0</v>
      </c>
      <c r="G86" s="85" cm="1">
        <f t="array" aca="1" ref="G86" ca="1">INDIRECT(G$2&amp;"!E26")</f>
        <v>0</v>
      </c>
      <c r="H86" s="85" cm="1">
        <f t="array" aca="1" ref="H86" ca="1">INDIRECT(H$2&amp;"!E26")</f>
        <v>0</v>
      </c>
      <c r="I86" s="85" cm="1">
        <f t="array" aca="1" ref="I86" ca="1">INDIRECT(I$2&amp;"!E26")</f>
        <v>0</v>
      </c>
      <c r="J86" s="85" cm="1">
        <f t="array" aca="1" ref="J86" ca="1">INDIRECT(J$2&amp;"!E26")</f>
        <v>0</v>
      </c>
      <c r="K86" s="85" cm="1">
        <f t="array" aca="1" ref="K86" ca="1">INDIRECT(K$2&amp;"!E26")</f>
        <v>0</v>
      </c>
      <c r="L86" s="85" cm="1">
        <f t="array" aca="1" ref="L86" ca="1">INDIRECT(L$2&amp;"!E26")</f>
        <v>0</v>
      </c>
      <c r="M86" s="85" cm="1">
        <f t="array" aca="1" ref="M86" ca="1">INDIRECT(M$2&amp;"!E26")</f>
        <v>0</v>
      </c>
      <c r="N86" s="85" cm="1">
        <f t="array" aca="1" ref="N86" ca="1">INDIRECT(N$2&amp;"!E26")</f>
        <v>0</v>
      </c>
      <c r="O86" s="85" cm="1">
        <f t="array" aca="1" ref="O86" ca="1">INDIRECT(O$2&amp;"!E26")</f>
        <v>0</v>
      </c>
      <c r="P86" s="85" cm="1">
        <f t="array" aca="1" ref="P86" ca="1">INDIRECT(P$2&amp;"!E26")</f>
        <v>0</v>
      </c>
      <c r="Q86" s="85" cm="1">
        <f t="array" aca="1" ref="Q86" ca="1">INDIRECT(Q$2&amp;"!E26")</f>
        <v>0</v>
      </c>
      <c r="R86" s="85" cm="1">
        <f t="array" aca="1" ref="R86" ca="1">INDIRECT(R$2&amp;"!E26")</f>
        <v>0</v>
      </c>
      <c r="S86" s="85" cm="1">
        <f t="array" aca="1" ref="S86" ca="1">INDIRECT(S$2&amp;"!E26")</f>
        <v>0</v>
      </c>
      <c r="T86" s="85" cm="1">
        <f t="array" aca="1" ref="T86" ca="1">INDIRECT(T$2&amp;"!E26")</f>
        <v>0</v>
      </c>
      <c r="U86" s="85" cm="1">
        <f t="array" aca="1" ref="U86" ca="1">INDIRECT(U$2&amp;"!E26")</f>
        <v>0</v>
      </c>
      <c r="V86" s="85" cm="1">
        <f t="array" aca="1" ref="V86" ca="1">INDIRECT(V$2&amp;"!E26")</f>
        <v>0</v>
      </c>
      <c r="W86" s="85" cm="1">
        <f t="array" aca="1" ref="W86" ca="1">INDIRECT(W$2&amp;"!E26")</f>
        <v>0</v>
      </c>
      <c r="X86" s="85" cm="1">
        <f t="array" aca="1" ref="X86" ca="1">INDIRECT(X$2&amp;"!E26")</f>
        <v>0</v>
      </c>
      <c r="Y86" s="85" cm="1">
        <f t="array" aca="1" ref="Y86" ca="1">INDIRECT(Y$2&amp;"!E26")</f>
        <v>0</v>
      </c>
      <c r="Z86" s="85" cm="1">
        <f t="array" aca="1" ref="Z86" ca="1">INDIRECT(Z$2&amp;"!E26")</f>
        <v>0</v>
      </c>
      <c r="AA86" s="85" cm="1">
        <f t="array" aca="1" ref="AA86" ca="1">INDIRECT(AA$2&amp;"!E26")</f>
        <v>0</v>
      </c>
      <c r="AB86" s="85" cm="1">
        <f t="array" aca="1" ref="AB86" ca="1">INDIRECT(AB$2&amp;"!E26")</f>
        <v>0</v>
      </c>
      <c r="AC86" s="85" cm="1">
        <f t="array" aca="1" ref="AC86" ca="1">INDIRECT(AC$2&amp;"!E26")</f>
        <v>0</v>
      </c>
      <c r="AD86" s="85" cm="1">
        <f t="array" aca="1" ref="AD86" ca="1">INDIRECT(AD$2&amp;"!E26")</f>
        <v>0</v>
      </c>
      <c r="AE86" s="85" cm="1">
        <f t="array" aca="1" ref="AE86" ca="1">INDIRECT(AE$2&amp;"!E26")</f>
        <v>0</v>
      </c>
      <c r="AF86" s="85" cm="1">
        <f t="array" aca="1" ref="AF86" ca="1">INDIRECT(AF$2&amp;"!E26")</f>
        <v>0</v>
      </c>
      <c r="AG86" s="85" cm="1">
        <f t="array" aca="1" ref="AG86" ca="1">INDIRECT(AG$2&amp;"!E26")</f>
        <v>0</v>
      </c>
      <c r="AH86" s="85" cm="1">
        <f t="array" aca="1" ref="AH86" ca="1">INDIRECT(AH$2&amp;"!E26")</f>
        <v>0</v>
      </c>
      <c r="AJ86" s="75" t="str">
        <f t="shared" si="11"/>
        <v>MPI_12</v>
      </c>
      <c r="AK86" s="75" t="str">
        <f t="shared" si="12"/>
        <v>Q2.2</v>
      </c>
      <c r="AL86" t="s">
        <v>822</v>
      </c>
      <c r="AM86">
        <f t="shared" ca="1" si="13"/>
        <v>0</v>
      </c>
      <c r="AN86">
        <f t="shared" ca="1" si="14"/>
        <v>0</v>
      </c>
      <c r="AP86">
        <f t="shared" ca="1" si="20"/>
        <v>0</v>
      </c>
      <c r="AQ86">
        <f t="shared" ca="1" si="21"/>
        <v>0</v>
      </c>
      <c r="AT86">
        <f t="shared" ca="1" si="15"/>
        <v>0</v>
      </c>
      <c r="AU86">
        <f t="shared" ca="1" si="16"/>
        <v>0</v>
      </c>
      <c r="AV86">
        <f t="shared" ca="1" si="17"/>
        <v>0</v>
      </c>
      <c r="AW86">
        <f t="shared" ca="1" si="18"/>
        <v>0</v>
      </c>
      <c r="AX86">
        <f t="shared" ca="1" si="19"/>
        <v>0</v>
      </c>
    </row>
    <row r="87" spans="2:50" ht="16.5" thickBot="1">
      <c r="B87" s="774"/>
      <c r="C87" s="54" t="s">
        <v>57</v>
      </c>
      <c r="D87" s="50" t="s">
        <v>26</v>
      </c>
      <c r="E87" s="85" cm="1">
        <f t="array" aca="1" ref="E87" ca="1">INDIRECT(E$2&amp;"!F26")</f>
        <v>0</v>
      </c>
      <c r="F87" s="85" cm="1">
        <f t="array" aca="1" ref="F87" ca="1">INDIRECT(F$2&amp;"!F26")</f>
        <v>0</v>
      </c>
      <c r="G87" s="85" cm="1">
        <f t="array" aca="1" ref="G87" ca="1">INDIRECT(G$2&amp;"!F26")</f>
        <v>0</v>
      </c>
      <c r="H87" s="85" cm="1">
        <f t="array" aca="1" ref="H87" ca="1">INDIRECT(H$2&amp;"!F26")</f>
        <v>0</v>
      </c>
      <c r="I87" s="85" cm="1">
        <f t="array" aca="1" ref="I87" ca="1">INDIRECT(I$2&amp;"!F26")</f>
        <v>0</v>
      </c>
      <c r="J87" s="85" cm="1">
        <f t="array" aca="1" ref="J87" ca="1">INDIRECT(J$2&amp;"!F26")</f>
        <v>0</v>
      </c>
      <c r="K87" s="85" cm="1">
        <f t="array" aca="1" ref="K87" ca="1">INDIRECT(K$2&amp;"!F26")</f>
        <v>0</v>
      </c>
      <c r="L87" s="85" cm="1">
        <f t="array" aca="1" ref="L87" ca="1">INDIRECT(L$2&amp;"!F26")</f>
        <v>0</v>
      </c>
      <c r="M87" s="85" cm="1">
        <f t="array" aca="1" ref="M87" ca="1">INDIRECT(M$2&amp;"!F26")</f>
        <v>0</v>
      </c>
      <c r="N87" s="85" cm="1">
        <f t="array" aca="1" ref="N87" ca="1">INDIRECT(N$2&amp;"!F26")</f>
        <v>0</v>
      </c>
      <c r="O87" s="85" cm="1">
        <f t="array" aca="1" ref="O87" ca="1">INDIRECT(O$2&amp;"!F26")</f>
        <v>0</v>
      </c>
      <c r="P87" s="85" cm="1">
        <f t="array" aca="1" ref="P87" ca="1">INDIRECT(P$2&amp;"!F26")</f>
        <v>0</v>
      </c>
      <c r="Q87" s="85" cm="1">
        <f t="array" aca="1" ref="Q87" ca="1">INDIRECT(Q$2&amp;"!F26")</f>
        <v>0</v>
      </c>
      <c r="R87" s="85" cm="1">
        <f t="array" aca="1" ref="R87" ca="1">INDIRECT(R$2&amp;"!F26")</f>
        <v>0</v>
      </c>
      <c r="S87" s="85" cm="1">
        <f t="array" aca="1" ref="S87" ca="1">INDIRECT(S$2&amp;"!F26")</f>
        <v>0</v>
      </c>
      <c r="T87" s="85" cm="1">
        <f t="array" aca="1" ref="T87" ca="1">INDIRECT(T$2&amp;"!F26")</f>
        <v>0</v>
      </c>
      <c r="U87" s="85" cm="1">
        <f t="array" aca="1" ref="U87" ca="1">INDIRECT(U$2&amp;"!F26")</f>
        <v>0</v>
      </c>
      <c r="V87" s="85" cm="1">
        <f t="array" aca="1" ref="V87" ca="1">INDIRECT(V$2&amp;"!F26")</f>
        <v>0</v>
      </c>
      <c r="W87" s="85" cm="1">
        <f t="array" aca="1" ref="W87" ca="1">INDIRECT(W$2&amp;"!F26")</f>
        <v>0</v>
      </c>
      <c r="X87" s="85" cm="1">
        <f t="array" aca="1" ref="X87" ca="1">INDIRECT(X$2&amp;"!F26")</f>
        <v>0</v>
      </c>
      <c r="Y87" s="85" cm="1">
        <f t="array" aca="1" ref="Y87" ca="1">INDIRECT(Y$2&amp;"!F26")</f>
        <v>0</v>
      </c>
      <c r="Z87" s="85" cm="1">
        <f t="array" aca="1" ref="Z87" ca="1">INDIRECT(Z$2&amp;"!F26")</f>
        <v>0</v>
      </c>
      <c r="AA87" s="85" cm="1">
        <f t="array" aca="1" ref="AA87" ca="1">INDIRECT(AA$2&amp;"!F26")</f>
        <v>0</v>
      </c>
      <c r="AB87" s="85" cm="1">
        <f t="array" aca="1" ref="AB87" ca="1">INDIRECT(AB$2&amp;"!F26")</f>
        <v>0</v>
      </c>
      <c r="AC87" s="85" cm="1">
        <f t="array" aca="1" ref="AC87" ca="1">INDIRECT(AC$2&amp;"!F26")</f>
        <v>0</v>
      </c>
      <c r="AD87" s="85" cm="1">
        <f t="array" aca="1" ref="AD87" ca="1">INDIRECT(AD$2&amp;"!F26")</f>
        <v>0</v>
      </c>
      <c r="AE87" s="85" cm="1">
        <f t="array" aca="1" ref="AE87" ca="1">INDIRECT(AE$2&amp;"!F26")</f>
        <v>0</v>
      </c>
      <c r="AF87" s="85" cm="1">
        <f t="array" aca="1" ref="AF87" ca="1">INDIRECT(AF$2&amp;"!F26")</f>
        <v>0</v>
      </c>
      <c r="AG87" s="85" cm="1">
        <f t="array" aca="1" ref="AG87" ca="1">INDIRECT(AG$2&amp;"!F26")</f>
        <v>0</v>
      </c>
      <c r="AH87" s="85" cm="1">
        <f t="array" aca="1" ref="AH87" ca="1">INDIRECT(AH$2&amp;"!F26")</f>
        <v>0</v>
      </c>
      <c r="AJ87" s="75" t="str">
        <f t="shared" si="11"/>
        <v>MPI_12</v>
      </c>
      <c r="AK87" s="75" t="str">
        <f t="shared" si="12"/>
        <v>Q2.3</v>
      </c>
      <c r="AL87" t="s">
        <v>823</v>
      </c>
      <c r="AM87">
        <f t="shared" ca="1" si="13"/>
        <v>0</v>
      </c>
      <c r="AN87">
        <f t="shared" ca="1" si="14"/>
        <v>0</v>
      </c>
      <c r="AP87">
        <f t="shared" ca="1" si="20"/>
        <v>0</v>
      </c>
      <c r="AQ87">
        <f t="shared" ca="1" si="21"/>
        <v>0</v>
      </c>
      <c r="AT87">
        <f t="shared" ca="1" si="15"/>
        <v>0</v>
      </c>
      <c r="AU87">
        <f t="shared" ca="1" si="16"/>
        <v>0</v>
      </c>
      <c r="AV87">
        <f t="shared" ca="1" si="17"/>
        <v>0</v>
      </c>
      <c r="AW87">
        <f t="shared" ca="1" si="18"/>
        <v>0</v>
      </c>
      <c r="AX87">
        <f t="shared" ca="1" si="19"/>
        <v>0</v>
      </c>
    </row>
    <row r="88" spans="2:50" ht="16.5" thickBot="1">
      <c r="B88" s="774"/>
      <c r="C88" s="54" t="s">
        <v>57</v>
      </c>
      <c r="D88" s="50" t="s">
        <v>27</v>
      </c>
      <c r="E88" s="85" cm="1">
        <f t="array" aca="1" ref="E88" ca="1">INDIRECT(E$2&amp;"!G26")</f>
        <v>0</v>
      </c>
      <c r="F88" s="85" cm="1">
        <f t="array" aca="1" ref="F88" ca="1">INDIRECT(F$2&amp;"!G26")</f>
        <v>0</v>
      </c>
      <c r="G88" s="85" cm="1">
        <f t="array" aca="1" ref="G88" ca="1">INDIRECT(G$2&amp;"!G26")</f>
        <v>0</v>
      </c>
      <c r="H88" s="85" cm="1">
        <f t="array" aca="1" ref="H88" ca="1">INDIRECT(H$2&amp;"!G26")</f>
        <v>0</v>
      </c>
      <c r="I88" s="85" cm="1">
        <f t="array" aca="1" ref="I88" ca="1">INDIRECT(I$2&amp;"!G26")</f>
        <v>0</v>
      </c>
      <c r="J88" s="85" cm="1">
        <f t="array" aca="1" ref="J88" ca="1">INDIRECT(J$2&amp;"!G26")</f>
        <v>0</v>
      </c>
      <c r="K88" s="85" cm="1">
        <f t="array" aca="1" ref="K88" ca="1">INDIRECT(K$2&amp;"!G26")</f>
        <v>0</v>
      </c>
      <c r="L88" s="85" cm="1">
        <f t="array" aca="1" ref="L88" ca="1">INDIRECT(L$2&amp;"!G26")</f>
        <v>0</v>
      </c>
      <c r="M88" s="85" cm="1">
        <f t="array" aca="1" ref="M88" ca="1">INDIRECT(M$2&amp;"!G26")</f>
        <v>0</v>
      </c>
      <c r="N88" s="85" cm="1">
        <f t="array" aca="1" ref="N88" ca="1">INDIRECT(N$2&amp;"!G26")</f>
        <v>0</v>
      </c>
      <c r="O88" s="85" cm="1">
        <f t="array" aca="1" ref="O88" ca="1">INDIRECT(O$2&amp;"!G26")</f>
        <v>0</v>
      </c>
      <c r="P88" s="85" cm="1">
        <f t="array" aca="1" ref="P88" ca="1">INDIRECT(P$2&amp;"!G26")</f>
        <v>0</v>
      </c>
      <c r="Q88" s="85" cm="1">
        <f t="array" aca="1" ref="Q88" ca="1">INDIRECT(Q$2&amp;"!G26")</f>
        <v>0</v>
      </c>
      <c r="R88" s="85" cm="1">
        <f t="array" aca="1" ref="R88" ca="1">INDIRECT(R$2&amp;"!G26")</f>
        <v>0</v>
      </c>
      <c r="S88" s="85" cm="1">
        <f t="array" aca="1" ref="S88" ca="1">INDIRECT(S$2&amp;"!G26")</f>
        <v>0</v>
      </c>
      <c r="T88" s="85" cm="1">
        <f t="array" aca="1" ref="T88" ca="1">INDIRECT(T$2&amp;"!G26")</f>
        <v>0</v>
      </c>
      <c r="U88" s="85" cm="1">
        <f t="array" aca="1" ref="U88" ca="1">INDIRECT(U$2&amp;"!G26")</f>
        <v>0</v>
      </c>
      <c r="V88" s="85" cm="1">
        <f t="array" aca="1" ref="V88" ca="1">INDIRECT(V$2&amp;"!G26")</f>
        <v>0</v>
      </c>
      <c r="W88" s="85" cm="1">
        <f t="array" aca="1" ref="W88" ca="1">INDIRECT(W$2&amp;"!G26")</f>
        <v>0</v>
      </c>
      <c r="X88" s="85" cm="1">
        <f t="array" aca="1" ref="X88" ca="1">INDIRECT(X$2&amp;"!G26")</f>
        <v>0</v>
      </c>
      <c r="Y88" s="85" cm="1">
        <f t="array" aca="1" ref="Y88" ca="1">INDIRECT(Y$2&amp;"!G26")</f>
        <v>0</v>
      </c>
      <c r="Z88" s="85" cm="1">
        <f t="array" aca="1" ref="Z88" ca="1">INDIRECT(Z$2&amp;"!G26")</f>
        <v>0</v>
      </c>
      <c r="AA88" s="85" cm="1">
        <f t="array" aca="1" ref="AA88" ca="1">INDIRECT(AA$2&amp;"!G26")</f>
        <v>0</v>
      </c>
      <c r="AB88" s="85" cm="1">
        <f t="array" aca="1" ref="AB88" ca="1">INDIRECT(AB$2&amp;"!G26")</f>
        <v>0</v>
      </c>
      <c r="AC88" s="85" cm="1">
        <f t="array" aca="1" ref="AC88" ca="1">INDIRECT(AC$2&amp;"!G26")</f>
        <v>0</v>
      </c>
      <c r="AD88" s="85" cm="1">
        <f t="array" aca="1" ref="AD88" ca="1">INDIRECT(AD$2&amp;"!G26")</f>
        <v>0</v>
      </c>
      <c r="AE88" s="85" cm="1">
        <f t="array" aca="1" ref="AE88" ca="1">INDIRECT(AE$2&amp;"!G26")</f>
        <v>0</v>
      </c>
      <c r="AF88" s="85" cm="1">
        <f t="array" aca="1" ref="AF88" ca="1">INDIRECT(AF$2&amp;"!G26")</f>
        <v>0</v>
      </c>
      <c r="AG88" s="85" cm="1">
        <f t="array" aca="1" ref="AG88" ca="1">INDIRECT(AG$2&amp;"!G26")</f>
        <v>0</v>
      </c>
      <c r="AH88" s="85" cm="1">
        <f t="array" aca="1" ref="AH88" ca="1">INDIRECT(AH$2&amp;"!G26")</f>
        <v>0</v>
      </c>
      <c r="AJ88" s="75" t="str">
        <f t="shared" si="11"/>
        <v>MPI_12</v>
      </c>
      <c r="AK88" s="75" t="str">
        <f t="shared" si="12"/>
        <v>Q2.4</v>
      </c>
      <c r="AL88" t="s">
        <v>485</v>
      </c>
      <c r="AM88">
        <f t="shared" ca="1" si="13"/>
        <v>0</v>
      </c>
      <c r="AN88">
        <f t="shared" ca="1" si="14"/>
        <v>0</v>
      </c>
      <c r="AP88">
        <f t="shared" ca="1" si="20"/>
        <v>0</v>
      </c>
      <c r="AQ88">
        <f t="shared" ca="1" si="21"/>
        <v>0</v>
      </c>
      <c r="AT88">
        <f t="shared" ca="1" si="15"/>
        <v>0</v>
      </c>
      <c r="AU88">
        <f t="shared" ca="1" si="16"/>
        <v>0</v>
      </c>
      <c r="AV88">
        <f t="shared" ca="1" si="17"/>
        <v>0</v>
      </c>
      <c r="AW88">
        <f t="shared" ca="1" si="18"/>
        <v>0</v>
      </c>
      <c r="AX88">
        <f t="shared" ca="1" si="19"/>
        <v>0</v>
      </c>
    </row>
    <row r="89" spans="2:50" ht="16.5" thickBot="1">
      <c r="B89" s="774"/>
      <c r="C89" s="54" t="s">
        <v>57</v>
      </c>
      <c r="D89" s="50" t="s">
        <v>28</v>
      </c>
      <c r="E89" s="85" cm="1">
        <f t="array" aca="1" ref="E89" ca="1">INDIRECT(E$2&amp;"!H26")</f>
        <v>0</v>
      </c>
      <c r="F89" s="85" cm="1">
        <f t="array" aca="1" ref="F89" ca="1">INDIRECT(F$2&amp;"!H26")</f>
        <v>0</v>
      </c>
      <c r="G89" s="85" cm="1">
        <f t="array" aca="1" ref="G89" ca="1">INDIRECT(G$2&amp;"!H26")</f>
        <v>0</v>
      </c>
      <c r="H89" s="85" cm="1">
        <f t="array" aca="1" ref="H89" ca="1">INDIRECT(H$2&amp;"!H26")</f>
        <v>0</v>
      </c>
      <c r="I89" s="85" cm="1">
        <f t="array" aca="1" ref="I89" ca="1">INDIRECT(I$2&amp;"!H26")</f>
        <v>0</v>
      </c>
      <c r="J89" s="85" cm="1">
        <f t="array" aca="1" ref="J89" ca="1">INDIRECT(J$2&amp;"!H26")</f>
        <v>0</v>
      </c>
      <c r="K89" s="85" cm="1">
        <f t="array" aca="1" ref="K89" ca="1">INDIRECT(K$2&amp;"!H26")</f>
        <v>0</v>
      </c>
      <c r="L89" s="85" cm="1">
        <f t="array" aca="1" ref="L89" ca="1">INDIRECT(L$2&amp;"!H26")</f>
        <v>0</v>
      </c>
      <c r="M89" s="85" cm="1">
        <f t="array" aca="1" ref="M89" ca="1">INDIRECT(M$2&amp;"!H26")</f>
        <v>0</v>
      </c>
      <c r="N89" s="85" cm="1">
        <f t="array" aca="1" ref="N89" ca="1">INDIRECT(N$2&amp;"!H26")</f>
        <v>0</v>
      </c>
      <c r="O89" s="85" cm="1">
        <f t="array" aca="1" ref="O89" ca="1">INDIRECT(O$2&amp;"!H26")</f>
        <v>0</v>
      </c>
      <c r="P89" s="85" cm="1">
        <f t="array" aca="1" ref="P89" ca="1">INDIRECT(P$2&amp;"!H26")</f>
        <v>0</v>
      </c>
      <c r="Q89" s="85" cm="1">
        <f t="array" aca="1" ref="Q89" ca="1">INDIRECT(Q$2&amp;"!H26")</f>
        <v>0</v>
      </c>
      <c r="R89" s="85" cm="1">
        <f t="array" aca="1" ref="R89" ca="1">INDIRECT(R$2&amp;"!H26")</f>
        <v>0</v>
      </c>
      <c r="S89" s="85" cm="1">
        <f t="array" aca="1" ref="S89" ca="1">INDIRECT(S$2&amp;"!H26")</f>
        <v>0</v>
      </c>
      <c r="T89" s="85" cm="1">
        <f t="array" aca="1" ref="T89" ca="1">INDIRECT(T$2&amp;"!H26")</f>
        <v>0</v>
      </c>
      <c r="U89" s="85" cm="1">
        <f t="array" aca="1" ref="U89" ca="1">INDIRECT(U$2&amp;"!H26")</f>
        <v>0</v>
      </c>
      <c r="V89" s="85" cm="1">
        <f t="array" aca="1" ref="V89" ca="1">INDIRECT(V$2&amp;"!H26")</f>
        <v>0</v>
      </c>
      <c r="W89" s="85" cm="1">
        <f t="array" aca="1" ref="W89" ca="1">INDIRECT(W$2&amp;"!H26")</f>
        <v>0</v>
      </c>
      <c r="X89" s="85" cm="1">
        <f t="array" aca="1" ref="X89" ca="1">INDIRECT(X$2&amp;"!H26")</f>
        <v>0</v>
      </c>
      <c r="Y89" s="85" cm="1">
        <f t="array" aca="1" ref="Y89" ca="1">INDIRECT(Y$2&amp;"!H26")</f>
        <v>0</v>
      </c>
      <c r="Z89" s="85" cm="1">
        <f t="array" aca="1" ref="Z89" ca="1">INDIRECT(Z$2&amp;"!H26")</f>
        <v>0</v>
      </c>
      <c r="AA89" s="85" cm="1">
        <f t="array" aca="1" ref="AA89" ca="1">INDIRECT(AA$2&amp;"!H26")</f>
        <v>0</v>
      </c>
      <c r="AB89" s="85" cm="1">
        <f t="array" aca="1" ref="AB89" ca="1">INDIRECT(AB$2&amp;"!H26")</f>
        <v>0</v>
      </c>
      <c r="AC89" s="85" cm="1">
        <f t="array" aca="1" ref="AC89" ca="1">INDIRECT(AC$2&amp;"!H26")</f>
        <v>0</v>
      </c>
      <c r="AD89" s="85" cm="1">
        <f t="array" aca="1" ref="AD89" ca="1">INDIRECT(AD$2&amp;"!H26")</f>
        <v>0</v>
      </c>
      <c r="AE89" s="85" cm="1">
        <f t="array" aca="1" ref="AE89" ca="1">INDIRECT(AE$2&amp;"!H26")</f>
        <v>0</v>
      </c>
      <c r="AF89" s="85" cm="1">
        <f t="array" aca="1" ref="AF89" ca="1">INDIRECT(AF$2&amp;"!H26")</f>
        <v>0</v>
      </c>
      <c r="AG89" s="85" cm="1">
        <f t="array" aca="1" ref="AG89" ca="1">INDIRECT(AG$2&amp;"!H26")</f>
        <v>0</v>
      </c>
      <c r="AH89" s="85" cm="1">
        <f t="array" aca="1" ref="AH89" ca="1">INDIRECT(AH$2&amp;"!H26")</f>
        <v>0</v>
      </c>
      <c r="AJ89" s="75" t="str">
        <f t="shared" si="11"/>
        <v>MPI_12</v>
      </c>
      <c r="AK89" s="75" t="str">
        <f t="shared" si="12"/>
        <v>Q3.1</v>
      </c>
      <c r="AL89" t="s">
        <v>446</v>
      </c>
      <c r="AM89">
        <f t="shared" ca="1" si="13"/>
        <v>0</v>
      </c>
      <c r="AN89">
        <f t="shared" ca="1" si="14"/>
        <v>0</v>
      </c>
      <c r="AP89">
        <f t="shared" ca="1" si="20"/>
        <v>0</v>
      </c>
      <c r="AQ89">
        <f t="shared" ca="1" si="21"/>
        <v>0</v>
      </c>
      <c r="AT89">
        <f t="shared" ca="1" si="15"/>
        <v>0</v>
      </c>
      <c r="AU89">
        <f t="shared" ca="1" si="16"/>
        <v>0</v>
      </c>
      <c r="AV89">
        <f t="shared" ca="1" si="17"/>
        <v>0</v>
      </c>
      <c r="AW89">
        <f t="shared" ca="1" si="18"/>
        <v>0</v>
      </c>
      <c r="AX89">
        <f t="shared" ca="1" si="19"/>
        <v>0</v>
      </c>
    </row>
    <row r="90" spans="2:50" ht="16.5" thickBot="1">
      <c r="B90" s="774"/>
      <c r="C90" s="17" t="s">
        <v>57</v>
      </c>
      <c r="D90" s="66" t="s">
        <v>29</v>
      </c>
      <c r="E90" s="85" cm="1">
        <f t="array" aca="1" ref="E90" ca="1">INDIRECT(E$2&amp;"!I26")</f>
        <v>0</v>
      </c>
      <c r="F90" s="85" cm="1">
        <f t="array" aca="1" ref="F90" ca="1">INDIRECT(F$2&amp;"!I26")</f>
        <v>0</v>
      </c>
      <c r="G90" s="85" cm="1">
        <f t="array" aca="1" ref="G90" ca="1">INDIRECT(G$2&amp;"!I26")</f>
        <v>0</v>
      </c>
      <c r="H90" s="85" cm="1">
        <f t="array" aca="1" ref="H90" ca="1">INDIRECT(H$2&amp;"!I26")</f>
        <v>0</v>
      </c>
      <c r="I90" s="85" cm="1">
        <f t="array" aca="1" ref="I90" ca="1">INDIRECT(I$2&amp;"!I26")</f>
        <v>0</v>
      </c>
      <c r="J90" s="85" cm="1">
        <f t="array" aca="1" ref="J90" ca="1">INDIRECT(J$2&amp;"!I26")</f>
        <v>0</v>
      </c>
      <c r="K90" s="85" cm="1">
        <f t="array" aca="1" ref="K90" ca="1">INDIRECT(K$2&amp;"!I26")</f>
        <v>0</v>
      </c>
      <c r="L90" s="85" cm="1">
        <f t="array" aca="1" ref="L90" ca="1">INDIRECT(L$2&amp;"!I26")</f>
        <v>0</v>
      </c>
      <c r="M90" s="85" cm="1">
        <f t="array" aca="1" ref="M90" ca="1">INDIRECT(M$2&amp;"!I26")</f>
        <v>0</v>
      </c>
      <c r="N90" s="85" cm="1">
        <f t="array" aca="1" ref="N90" ca="1">INDIRECT(N$2&amp;"!I26")</f>
        <v>0</v>
      </c>
      <c r="O90" s="85" cm="1">
        <f t="array" aca="1" ref="O90" ca="1">INDIRECT(O$2&amp;"!I26")</f>
        <v>0</v>
      </c>
      <c r="P90" s="85" cm="1">
        <f t="array" aca="1" ref="P90" ca="1">INDIRECT(P$2&amp;"!I26")</f>
        <v>0</v>
      </c>
      <c r="Q90" s="85" cm="1">
        <f t="array" aca="1" ref="Q90" ca="1">INDIRECT(Q$2&amp;"!I26")</f>
        <v>0</v>
      </c>
      <c r="R90" s="85" cm="1">
        <f t="array" aca="1" ref="R90" ca="1">INDIRECT(R$2&amp;"!I26")</f>
        <v>0</v>
      </c>
      <c r="S90" s="85" cm="1">
        <f t="array" aca="1" ref="S90" ca="1">INDIRECT(S$2&amp;"!I26")</f>
        <v>0</v>
      </c>
      <c r="T90" s="85" cm="1">
        <f t="array" aca="1" ref="T90" ca="1">INDIRECT(T$2&amp;"!I26")</f>
        <v>0</v>
      </c>
      <c r="U90" s="85" cm="1">
        <f t="array" aca="1" ref="U90" ca="1">INDIRECT(U$2&amp;"!I26")</f>
        <v>0</v>
      </c>
      <c r="V90" s="85" cm="1">
        <f t="array" aca="1" ref="V90" ca="1">INDIRECT(V$2&amp;"!I26")</f>
        <v>0</v>
      </c>
      <c r="W90" s="85" cm="1">
        <f t="array" aca="1" ref="W90" ca="1">INDIRECT(W$2&amp;"!I26")</f>
        <v>0</v>
      </c>
      <c r="X90" s="85" cm="1">
        <f t="array" aca="1" ref="X90" ca="1">INDIRECT(X$2&amp;"!I26")</f>
        <v>0</v>
      </c>
      <c r="Y90" s="85" cm="1">
        <f t="array" aca="1" ref="Y90" ca="1">INDIRECT(Y$2&amp;"!I26")</f>
        <v>0</v>
      </c>
      <c r="Z90" s="85" cm="1">
        <f t="array" aca="1" ref="Z90" ca="1">INDIRECT(Z$2&amp;"!I26")</f>
        <v>0</v>
      </c>
      <c r="AA90" s="85" cm="1">
        <f t="array" aca="1" ref="AA90" ca="1">INDIRECT(AA$2&amp;"!I26")</f>
        <v>0</v>
      </c>
      <c r="AB90" s="85" cm="1">
        <f t="array" aca="1" ref="AB90" ca="1">INDIRECT(AB$2&amp;"!I26")</f>
        <v>0</v>
      </c>
      <c r="AC90" s="85" cm="1">
        <f t="array" aca="1" ref="AC90" ca="1">INDIRECT(AC$2&amp;"!I26")</f>
        <v>0</v>
      </c>
      <c r="AD90" s="85" cm="1">
        <f t="array" aca="1" ref="AD90" ca="1">INDIRECT(AD$2&amp;"!I26")</f>
        <v>0</v>
      </c>
      <c r="AE90" s="85" cm="1">
        <f t="array" aca="1" ref="AE90" ca="1">INDIRECT(AE$2&amp;"!I26")</f>
        <v>0</v>
      </c>
      <c r="AF90" s="85" cm="1">
        <f t="array" aca="1" ref="AF90" ca="1">INDIRECT(AF$2&amp;"!I26")</f>
        <v>0</v>
      </c>
      <c r="AG90" s="85" cm="1">
        <f t="array" aca="1" ref="AG90" ca="1">INDIRECT(AG$2&amp;"!I26")</f>
        <v>0</v>
      </c>
      <c r="AH90" s="85" cm="1">
        <f t="array" aca="1" ref="AH90" ca="1">INDIRECT(AH$2&amp;"!I26")</f>
        <v>0</v>
      </c>
      <c r="AJ90" s="75" t="str">
        <f t="shared" si="11"/>
        <v>MPI_12</v>
      </c>
      <c r="AK90" s="75" t="str">
        <f t="shared" si="12"/>
        <v>Q3.2</v>
      </c>
      <c r="AL90" t="s">
        <v>824</v>
      </c>
      <c r="AM90">
        <f t="shared" ca="1" si="13"/>
        <v>0</v>
      </c>
      <c r="AN90">
        <f t="shared" ca="1" si="14"/>
        <v>0</v>
      </c>
      <c r="AP90">
        <f t="shared" ca="1" si="20"/>
        <v>0</v>
      </c>
      <c r="AQ90">
        <f t="shared" ca="1" si="21"/>
        <v>0</v>
      </c>
      <c r="AT90">
        <f t="shared" ca="1" si="15"/>
        <v>0</v>
      </c>
      <c r="AU90">
        <f t="shared" ca="1" si="16"/>
        <v>0</v>
      </c>
      <c r="AV90">
        <f t="shared" ca="1" si="17"/>
        <v>0</v>
      </c>
      <c r="AW90">
        <f t="shared" ca="1" si="18"/>
        <v>0</v>
      </c>
      <c r="AX90">
        <f t="shared" ca="1" si="19"/>
        <v>0</v>
      </c>
    </row>
    <row r="91" spans="2:50" ht="15.6" customHeight="1" thickBot="1">
      <c r="B91" s="775" t="s">
        <v>59</v>
      </c>
      <c r="C91" s="54" t="s">
        <v>60</v>
      </c>
      <c r="D91" s="48" t="s">
        <v>23</v>
      </c>
      <c r="E91" s="87" t="str" cm="1">
        <f t="array" aca="1" ref="E91" ca="1">INDIRECT(E$2&amp;"!C29")</f>
        <v>Non concerné</v>
      </c>
      <c r="F91" s="87" t="str" cm="1">
        <f t="array" aca="1" ref="F91" ca="1">INDIRECT(F$2&amp;"!C29")</f>
        <v>Non concerné</v>
      </c>
      <c r="G91" s="87" t="str" cm="1">
        <f t="array" aca="1" ref="G91" ca="1">INDIRECT(G$2&amp;"!C29")</f>
        <v>Non concerné</v>
      </c>
      <c r="H91" s="87" t="str" cm="1">
        <f t="array" aca="1" ref="H91" ca="1">INDIRECT(H$2&amp;"!C29")</f>
        <v>Non concerné</v>
      </c>
      <c r="I91" s="87" t="str" cm="1">
        <f t="array" aca="1" ref="I91" ca="1">INDIRECT(I$2&amp;"!C29")</f>
        <v>Non concerné</v>
      </c>
      <c r="J91" s="87" t="str" cm="1">
        <f t="array" aca="1" ref="J91" ca="1">INDIRECT(J$2&amp;"!C29")</f>
        <v>Non concerné</v>
      </c>
      <c r="K91" s="87" t="str" cm="1">
        <f t="array" aca="1" ref="K91" ca="1">INDIRECT(K$2&amp;"!C29")</f>
        <v>Non concerné</v>
      </c>
      <c r="L91" s="87" t="str" cm="1">
        <f t="array" aca="1" ref="L91" ca="1">INDIRECT(L$2&amp;"!C29")</f>
        <v>Non concerné</v>
      </c>
      <c r="M91" s="87" t="str" cm="1">
        <f t="array" aca="1" ref="M91" ca="1">INDIRECT(M$2&amp;"!C29")</f>
        <v>Non concerné</v>
      </c>
      <c r="N91" s="87" t="str" cm="1">
        <f t="array" aca="1" ref="N91" ca="1">INDIRECT(N$2&amp;"!C29")</f>
        <v>Non concerné</v>
      </c>
      <c r="O91" s="87" t="str" cm="1">
        <f t="array" aca="1" ref="O91" ca="1">INDIRECT(O$2&amp;"!C29")</f>
        <v>Non concerné</v>
      </c>
      <c r="P91" s="87" t="str" cm="1">
        <f t="array" aca="1" ref="P91" ca="1">INDIRECT(P$2&amp;"!C29")</f>
        <v>Non concerné</v>
      </c>
      <c r="Q91" s="87" t="str" cm="1">
        <f t="array" aca="1" ref="Q91" ca="1">INDIRECT(Q$2&amp;"!C29")</f>
        <v>Non concerné</v>
      </c>
      <c r="R91" s="87" t="str" cm="1">
        <f t="array" aca="1" ref="R91" ca="1">INDIRECT(R$2&amp;"!C29")</f>
        <v>Non concerné</v>
      </c>
      <c r="S91" s="87" t="str" cm="1">
        <f t="array" aca="1" ref="S91" ca="1">INDIRECT(S$2&amp;"!C29")</f>
        <v>Non concerné</v>
      </c>
      <c r="T91" s="87" t="str" cm="1">
        <f t="array" aca="1" ref="T91" ca="1">INDIRECT(T$2&amp;"!C29")</f>
        <v>Non concerné</v>
      </c>
      <c r="U91" s="87" t="str" cm="1">
        <f t="array" aca="1" ref="U91" ca="1">INDIRECT(U$2&amp;"!C29")</f>
        <v>Non concerné</v>
      </c>
      <c r="V91" s="87" t="str" cm="1">
        <f t="array" aca="1" ref="V91" ca="1">INDIRECT(V$2&amp;"!C29")</f>
        <v>Non concerné</v>
      </c>
      <c r="W91" s="87" t="str" cm="1">
        <f t="array" aca="1" ref="W91" ca="1">INDIRECT(W$2&amp;"!C29")</f>
        <v>Non concerné</v>
      </c>
      <c r="X91" s="87" t="str" cm="1">
        <f t="array" aca="1" ref="X91" ca="1">INDIRECT(X$2&amp;"!C29")</f>
        <v>Non concerné</v>
      </c>
      <c r="Y91" s="87" t="str" cm="1">
        <f t="array" aca="1" ref="Y91" ca="1">INDIRECT(Y$2&amp;"!C29")</f>
        <v>Non concerné</v>
      </c>
      <c r="Z91" s="87" t="str" cm="1">
        <f t="array" aca="1" ref="Z91" ca="1">INDIRECT(Z$2&amp;"!C29")</f>
        <v>Non concerné</v>
      </c>
      <c r="AA91" s="87" t="str" cm="1">
        <f t="array" aca="1" ref="AA91" ca="1">INDIRECT(AA$2&amp;"!C29")</f>
        <v>Non concerné</v>
      </c>
      <c r="AB91" s="87" t="str" cm="1">
        <f t="array" aca="1" ref="AB91" ca="1">INDIRECT(AB$2&amp;"!C29")</f>
        <v>Non concerné</v>
      </c>
      <c r="AC91" s="87" t="str" cm="1">
        <f t="array" aca="1" ref="AC91" ca="1">INDIRECT(AC$2&amp;"!C29")</f>
        <v>Non concerné</v>
      </c>
      <c r="AD91" s="87" t="str" cm="1">
        <f t="array" aca="1" ref="AD91" ca="1">INDIRECT(AD$2&amp;"!C29")</f>
        <v>Non concerné</v>
      </c>
      <c r="AE91" s="87" t="str" cm="1">
        <f t="array" aca="1" ref="AE91" ca="1">INDIRECT(AE$2&amp;"!C29")</f>
        <v>Non concerné</v>
      </c>
      <c r="AF91" s="87" t="str" cm="1">
        <f t="array" aca="1" ref="AF91" ca="1">INDIRECT(AF$2&amp;"!C29")</f>
        <v>Non concerné</v>
      </c>
      <c r="AG91" s="87" t="str" cm="1">
        <f t="array" aca="1" ref="AG91" ca="1">INDIRECT(AG$2&amp;"!C29")</f>
        <v>Non concerné</v>
      </c>
      <c r="AH91" s="87" t="str" cm="1">
        <f t="array" aca="1" ref="AH91" ca="1">INDIRECT(AH$2&amp;"!C29")</f>
        <v>Non concerné</v>
      </c>
      <c r="AJ91" s="75" t="str">
        <f t="shared" si="11"/>
        <v>MPI_13</v>
      </c>
      <c r="AK91" s="75" t="str">
        <f t="shared" si="12"/>
        <v>Q1</v>
      </c>
      <c r="AL91" t="s">
        <v>363</v>
      </c>
      <c r="AM91">
        <f t="shared" ca="1" si="13"/>
        <v>0</v>
      </c>
      <c r="AN91">
        <f t="shared" ca="1" si="14"/>
        <v>0</v>
      </c>
      <c r="AP91">
        <f t="shared" ca="1" si="20"/>
        <v>0</v>
      </c>
      <c r="AQ91">
        <f t="shared" ca="1" si="21"/>
        <v>0</v>
      </c>
      <c r="AT91">
        <f t="shared" ca="1" si="15"/>
        <v>0</v>
      </c>
      <c r="AU91">
        <f t="shared" ca="1" si="16"/>
        <v>0</v>
      </c>
      <c r="AV91">
        <f t="shared" ca="1" si="17"/>
        <v>0</v>
      </c>
      <c r="AW91">
        <f t="shared" ca="1" si="18"/>
        <v>0</v>
      </c>
      <c r="AX91">
        <f t="shared" ca="1" si="19"/>
        <v>0</v>
      </c>
    </row>
    <row r="92" spans="2:50" ht="16.5" thickBot="1">
      <c r="B92" s="775"/>
      <c r="C92" s="60" t="s">
        <v>60</v>
      </c>
      <c r="D92" s="50" t="s">
        <v>24</v>
      </c>
      <c r="E92" s="87" cm="1">
        <f t="array" aca="1" ref="E92" ca="1">INDIRECT(E$2&amp;"!D29")</f>
        <v>0</v>
      </c>
      <c r="F92" s="87" cm="1">
        <f t="array" aca="1" ref="F92" ca="1">INDIRECT(F$2&amp;"!D29")</f>
        <v>0</v>
      </c>
      <c r="G92" s="87" cm="1">
        <f t="array" aca="1" ref="G92" ca="1">INDIRECT(G$2&amp;"!D29")</f>
        <v>0</v>
      </c>
      <c r="H92" s="87" cm="1">
        <f t="array" aca="1" ref="H92" ca="1">INDIRECT(H$2&amp;"!D29")</f>
        <v>0</v>
      </c>
      <c r="I92" s="87" cm="1">
        <f t="array" aca="1" ref="I92" ca="1">INDIRECT(I$2&amp;"!D29")</f>
        <v>0</v>
      </c>
      <c r="J92" s="87" cm="1">
        <f t="array" aca="1" ref="J92" ca="1">INDIRECT(J$2&amp;"!D29")</f>
        <v>0</v>
      </c>
      <c r="K92" s="87" cm="1">
        <f t="array" aca="1" ref="K92" ca="1">INDIRECT(K$2&amp;"!D29")</f>
        <v>0</v>
      </c>
      <c r="L92" s="87" cm="1">
        <f t="array" aca="1" ref="L92" ca="1">INDIRECT(L$2&amp;"!D29")</f>
        <v>0</v>
      </c>
      <c r="M92" s="87" cm="1">
        <f t="array" aca="1" ref="M92" ca="1">INDIRECT(M$2&amp;"!D29")</f>
        <v>0</v>
      </c>
      <c r="N92" s="87" cm="1">
        <f t="array" aca="1" ref="N92" ca="1">INDIRECT(N$2&amp;"!D29")</f>
        <v>0</v>
      </c>
      <c r="O92" s="87" cm="1">
        <f t="array" aca="1" ref="O92" ca="1">INDIRECT(O$2&amp;"!D29")</f>
        <v>0</v>
      </c>
      <c r="P92" s="87" cm="1">
        <f t="array" aca="1" ref="P92" ca="1">INDIRECT(P$2&amp;"!D29")</f>
        <v>0</v>
      </c>
      <c r="Q92" s="87" cm="1">
        <f t="array" aca="1" ref="Q92" ca="1">INDIRECT(Q$2&amp;"!D29")</f>
        <v>0</v>
      </c>
      <c r="R92" s="87" cm="1">
        <f t="array" aca="1" ref="R92" ca="1">INDIRECT(R$2&amp;"!D29")</f>
        <v>0</v>
      </c>
      <c r="S92" s="87" cm="1">
        <f t="array" aca="1" ref="S92" ca="1">INDIRECT(S$2&amp;"!D29")</f>
        <v>0</v>
      </c>
      <c r="T92" s="87" cm="1">
        <f t="array" aca="1" ref="T92" ca="1">INDIRECT(T$2&amp;"!D29")</f>
        <v>0</v>
      </c>
      <c r="U92" s="87" cm="1">
        <f t="array" aca="1" ref="U92" ca="1">INDIRECT(U$2&amp;"!D29")</f>
        <v>0</v>
      </c>
      <c r="V92" s="87" cm="1">
        <f t="array" aca="1" ref="V92" ca="1">INDIRECT(V$2&amp;"!D29")</f>
        <v>0</v>
      </c>
      <c r="W92" s="87" cm="1">
        <f t="array" aca="1" ref="W92" ca="1">INDIRECT(W$2&amp;"!D29")</f>
        <v>0</v>
      </c>
      <c r="X92" s="87" cm="1">
        <f t="array" aca="1" ref="X92" ca="1">INDIRECT(X$2&amp;"!D29")</f>
        <v>0</v>
      </c>
      <c r="Y92" s="87" cm="1">
        <f t="array" aca="1" ref="Y92" ca="1">INDIRECT(Y$2&amp;"!D29")</f>
        <v>0</v>
      </c>
      <c r="Z92" s="87" cm="1">
        <f t="array" aca="1" ref="Z92" ca="1">INDIRECT(Z$2&amp;"!D29")</f>
        <v>0</v>
      </c>
      <c r="AA92" s="87" cm="1">
        <f t="array" aca="1" ref="AA92" ca="1">INDIRECT(AA$2&amp;"!D29")</f>
        <v>0</v>
      </c>
      <c r="AB92" s="87" cm="1">
        <f t="array" aca="1" ref="AB92" ca="1">INDIRECT(AB$2&amp;"!D29")</f>
        <v>0</v>
      </c>
      <c r="AC92" s="87" cm="1">
        <f t="array" aca="1" ref="AC92" ca="1">INDIRECT(AC$2&amp;"!D29")</f>
        <v>0</v>
      </c>
      <c r="AD92" s="87" cm="1">
        <f t="array" aca="1" ref="AD92" ca="1">INDIRECT(AD$2&amp;"!D29")</f>
        <v>0</v>
      </c>
      <c r="AE92" s="87" cm="1">
        <f t="array" aca="1" ref="AE92" ca="1">INDIRECT(AE$2&amp;"!D29")</f>
        <v>0</v>
      </c>
      <c r="AF92" s="87" cm="1">
        <f t="array" aca="1" ref="AF92" ca="1">INDIRECT(AF$2&amp;"!D29")</f>
        <v>0</v>
      </c>
      <c r="AG92" s="87" cm="1">
        <f t="array" aca="1" ref="AG92" ca="1">INDIRECT(AG$2&amp;"!D29")</f>
        <v>0</v>
      </c>
      <c r="AH92" s="87" cm="1">
        <f t="array" aca="1" ref="AH92" ca="1">INDIRECT(AH$2&amp;"!D29")</f>
        <v>0</v>
      </c>
      <c r="AJ92" s="75" t="str">
        <f t="shared" si="11"/>
        <v>MPI_13</v>
      </c>
      <c r="AK92" s="75" t="str">
        <f t="shared" si="12"/>
        <v>Q2.1</v>
      </c>
      <c r="AL92" t="s">
        <v>322</v>
      </c>
      <c r="AM92">
        <f t="shared" ca="1" si="13"/>
        <v>0</v>
      </c>
      <c r="AN92">
        <f t="shared" ca="1" si="14"/>
        <v>0</v>
      </c>
      <c r="AP92">
        <f t="shared" ca="1" si="20"/>
        <v>0</v>
      </c>
      <c r="AQ92">
        <f t="shared" ca="1" si="21"/>
        <v>0</v>
      </c>
      <c r="AT92">
        <f t="shared" ca="1" si="15"/>
        <v>0</v>
      </c>
      <c r="AU92">
        <f t="shared" ca="1" si="16"/>
        <v>0</v>
      </c>
      <c r="AV92">
        <f t="shared" ca="1" si="17"/>
        <v>0</v>
      </c>
      <c r="AW92">
        <f t="shared" ca="1" si="18"/>
        <v>0</v>
      </c>
      <c r="AX92">
        <f t="shared" ca="1" si="19"/>
        <v>0</v>
      </c>
    </row>
    <row r="93" spans="2:50" ht="16.5" thickBot="1">
      <c r="B93" s="775"/>
      <c r="C93" s="60" t="s">
        <v>60</v>
      </c>
      <c r="D93" s="50" t="s">
        <v>25</v>
      </c>
      <c r="E93" s="87" cm="1">
        <f t="array" aca="1" ref="E93" ca="1">INDIRECT(E$2&amp;"!E29")</f>
        <v>0</v>
      </c>
      <c r="F93" s="87" cm="1">
        <f t="array" aca="1" ref="F93" ca="1">INDIRECT(F$2&amp;"!E29")</f>
        <v>0</v>
      </c>
      <c r="G93" s="87" cm="1">
        <f t="array" aca="1" ref="G93" ca="1">INDIRECT(G$2&amp;"!E29")</f>
        <v>0</v>
      </c>
      <c r="H93" s="87" cm="1">
        <f t="array" aca="1" ref="H93" ca="1">INDIRECT(H$2&amp;"!E29")</f>
        <v>0</v>
      </c>
      <c r="I93" s="87" cm="1">
        <f t="array" aca="1" ref="I93" ca="1">INDIRECT(I$2&amp;"!E29")</f>
        <v>0</v>
      </c>
      <c r="J93" s="87" cm="1">
        <f t="array" aca="1" ref="J93" ca="1">INDIRECT(J$2&amp;"!E29")</f>
        <v>0</v>
      </c>
      <c r="K93" s="87" cm="1">
        <f t="array" aca="1" ref="K93" ca="1">INDIRECT(K$2&amp;"!E29")</f>
        <v>0</v>
      </c>
      <c r="L93" s="87" cm="1">
        <f t="array" aca="1" ref="L93" ca="1">INDIRECT(L$2&amp;"!E29")</f>
        <v>0</v>
      </c>
      <c r="M93" s="87" cm="1">
        <f t="array" aca="1" ref="M93" ca="1">INDIRECT(M$2&amp;"!E29")</f>
        <v>0</v>
      </c>
      <c r="N93" s="87" cm="1">
        <f t="array" aca="1" ref="N93" ca="1">INDIRECT(N$2&amp;"!E29")</f>
        <v>0</v>
      </c>
      <c r="O93" s="87" cm="1">
        <f t="array" aca="1" ref="O93" ca="1">INDIRECT(O$2&amp;"!E29")</f>
        <v>0</v>
      </c>
      <c r="P93" s="87" cm="1">
        <f t="array" aca="1" ref="P93" ca="1">INDIRECT(P$2&amp;"!E29")</f>
        <v>0</v>
      </c>
      <c r="Q93" s="87" cm="1">
        <f t="array" aca="1" ref="Q93" ca="1">INDIRECT(Q$2&amp;"!E29")</f>
        <v>0</v>
      </c>
      <c r="R93" s="87" cm="1">
        <f t="array" aca="1" ref="R93" ca="1">INDIRECT(R$2&amp;"!E29")</f>
        <v>0</v>
      </c>
      <c r="S93" s="87" cm="1">
        <f t="array" aca="1" ref="S93" ca="1">INDIRECT(S$2&amp;"!E29")</f>
        <v>0</v>
      </c>
      <c r="T93" s="87" cm="1">
        <f t="array" aca="1" ref="T93" ca="1">INDIRECT(T$2&amp;"!E29")</f>
        <v>0</v>
      </c>
      <c r="U93" s="87" cm="1">
        <f t="array" aca="1" ref="U93" ca="1">INDIRECT(U$2&amp;"!E29")</f>
        <v>0</v>
      </c>
      <c r="V93" s="87" cm="1">
        <f t="array" aca="1" ref="V93" ca="1">INDIRECT(V$2&amp;"!E29")</f>
        <v>0</v>
      </c>
      <c r="W93" s="87" cm="1">
        <f t="array" aca="1" ref="W93" ca="1">INDIRECT(W$2&amp;"!E29")</f>
        <v>0</v>
      </c>
      <c r="X93" s="87" cm="1">
        <f t="array" aca="1" ref="X93" ca="1">INDIRECT(X$2&amp;"!E29")</f>
        <v>0</v>
      </c>
      <c r="Y93" s="87" cm="1">
        <f t="array" aca="1" ref="Y93" ca="1">INDIRECT(Y$2&amp;"!E29")</f>
        <v>0</v>
      </c>
      <c r="Z93" s="87" cm="1">
        <f t="array" aca="1" ref="Z93" ca="1">INDIRECT(Z$2&amp;"!E29")</f>
        <v>0</v>
      </c>
      <c r="AA93" s="87" cm="1">
        <f t="array" aca="1" ref="AA93" ca="1">INDIRECT(AA$2&amp;"!E29")</f>
        <v>0</v>
      </c>
      <c r="AB93" s="87" cm="1">
        <f t="array" aca="1" ref="AB93" ca="1">INDIRECT(AB$2&amp;"!E29")</f>
        <v>0</v>
      </c>
      <c r="AC93" s="87" cm="1">
        <f t="array" aca="1" ref="AC93" ca="1">INDIRECT(AC$2&amp;"!E29")</f>
        <v>0</v>
      </c>
      <c r="AD93" s="87" cm="1">
        <f t="array" aca="1" ref="AD93" ca="1">INDIRECT(AD$2&amp;"!E29")</f>
        <v>0</v>
      </c>
      <c r="AE93" s="87" cm="1">
        <f t="array" aca="1" ref="AE93" ca="1">INDIRECT(AE$2&amp;"!E29")</f>
        <v>0</v>
      </c>
      <c r="AF93" s="87" cm="1">
        <f t="array" aca="1" ref="AF93" ca="1">INDIRECT(AF$2&amp;"!E29")</f>
        <v>0</v>
      </c>
      <c r="AG93" s="87" cm="1">
        <f t="array" aca="1" ref="AG93" ca="1">INDIRECT(AG$2&amp;"!E29")</f>
        <v>0</v>
      </c>
      <c r="AH93" s="87" cm="1">
        <f t="array" aca="1" ref="AH93" ca="1">INDIRECT(AH$2&amp;"!E29")</f>
        <v>0</v>
      </c>
      <c r="AJ93" s="75" t="str">
        <f t="shared" si="11"/>
        <v>MPI_13</v>
      </c>
      <c r="AK93" s="75" t="str">
        <f t="shared" si="12"/>
        <v>Q2.2</v>
      </c>
      <c r="AL93" t="s">
        <v>825</v>
      </c>
      <c r="AM93">
        <f t="shared" ca="1" si="13"/>
        <v>0</v>
      </c>
      <c r="AN93">
        <f t="shared" ca="1" si="14"/>
        <v>0</v>
      </c>
      <c r="AP93">
        <f t="shared" ca="1" si="20"/>
        <v>0</v>
      </c>
      <c r="AQ93">
        <f t="shared" ca="1" si="21"/>
        <v>0</v>
      </c>
      <c r="AT93">
        <f t="shared" ca="1" si="15"/>
        <v>0</v>
      </c>
      <c r="AU93">
        <f t="shared" ca="1" si="16"/>
        <v>0</v>
      </c>
      <c r="AV93">
        <f t="shared" ca="1" si="17"/>
        <v>0</v>
      </c>
      <c r="AW93">
        <f t="shared" ca="1" si="18"/>
        <v>0</v>
      </c>
      <c r="AX93">
        <f t="shared" ca="1" si="19"/>
        <v>0</v>
      </c>
    </row>
    <row r="94" spans="2:50" ht="16.5" thickBot="1">
      <c r="B94" s="775"/>
      <c r="C94" s="60" t="s">
        <v>60</v>
      </c>
      <c r="D94" s="50" t="s">
        <v>26</v>
      </c>
      <c r="E94" s="87" cm="1">
        <f t="array" aca="1" ref="E94" ca="1">INDIRECT(E$2&amp;"!F29")</f>
        <v>0</v>
      </c>
      <c r="F94" s="87" cm="1">
        <f t="array" aca="1" ref="F94" ca="1">INDIRECT(F$2&amp;"!F29")</f>
        <v>0</v>
      </c>
      <c r="G94" s="87" cm="1">
        <f t="array" aca="1" ref="G94" ca="1">INDIRECT(G$2&amp;"!F29")</f>
        <v>0</v>
      </c>
      <c r="H94" s="87" cm="1">
        <f t="array" aca="1" ref="H94" ca="1">INDIRECT(H$2&amp;"!F29")</f>
        <v>0</v>
      </c>
      <c r="I94" s="87" cm="1">
        <f t="array" aca="1" ref="I94" ca="1">INDIRECT(I$2&amp;"!F29")</f>
        <v>0</v>
      </c>
      <c r="J94" s="87" cm="1">
        <f t="array" aca="1" ref="J94" ca="1">INDIRECT(J$2&amp;"!F29")</f>
        <v>0</v>
      </c>
      <c r="K94" s="87" cm="1">
        <f t="array" aca="1" ref="K94" ca="1">INDIRECT(K$2&amp;"!F29")</f>
        <v>0</v>
      </c>
      <c r="L94" s="87" cm="1">
        <f t="array" aca="1" ref="L94" ca="1">INDIRECT(L$2&amp;"!F29")</f>
        <v>0</v>
      </c>
      <c r="M94" s="87" cm="1">
        <f t="array" aca="1" ref="M94" ca="1">INDIRECT(M$2&amp;"!F29")</f>
        <v>0</v>
      </c>
      <c r="N94" s="87" cm="1">
        <f t="array" aca="1" ref="N94" ca="1">INDIRECT(N$2&amp;"!F29")</f>
        <v>0</v>
      </c>
      <c r="O94" s="87" cm="1">
        <f t="array" aca="1" ref="O94" ca="1">INDIRECT(O$2&amp;"!F29")</f>
        <v>0</v>
      </c>
      <c r="P94" s="87" cm="1">
        <f t="array" aca="1" ref="P94" ca="1">INDIRECT(P$2&amp;"!F29")</f>
        <v>0</v>
      </c>
      <c r="Q94" s="87" cm="1">
        <f t="array" aca="1" ref="Q94" ca="1">INDIRECT(Q$2&amp;"!F29")</f>
        <v>0</v>
      </c>
      <c r="R94" s="87" cm="1">
        <f t="array" aca="1" ref="R94" ca="1">INDIRECT(R$2&amp;"!F29")</f>
        <v>0</v>
      </c>
      <c r="S94" s="87" cm="1">
        <f t="array" aca="1" ref="S94" ca="1">INDIRECT(S$2&amp;"!F29")</f>
        <v>0</v>
      </c>
      <c r="T94" s="87" cm="1">
        <f t="array" aca="1" ref="T94" ca="1">INDIRECT(T$2&amp;"!F29")</f>
        <v>0</v>
      </c>
      <c r="U94" s="87" cm="1">
        <f t="array" aca="1" ref="U94" ca="1">INDIRECT(U$2&amp;"!F29")</f>
        <v>0</v>
      </c>
      <c r="V94" s="87" cm="1">
        <f t="array" aca="1" ref="V94" ca="1">INDIRECT(V$2&amp;"!F29")</f>
        <v>0</v>
      </c>
      <c r="W94" s="87" cm="1">
        <f t="array" aca="1" ref="W94" ca="1">INDIRECT(W$2&amp;"!F29")</f>
        <v>0</v>
      </c>
      <c r="X94" s="87" cm="1">
        <f t="array" aca="1" ref="X94" ca="1">INDIRECT(X$2&amp;"!F29")</f>
        <v>0</v>
      </c>
      <c r="Y94" s="87" cm="1">
        <f t="array" aca="1" ref="Y94" ca="1">INDIRECT(Y$2&amp;"!F29")</f>
        <v>0</v>
      </c>
      <c r="Z94" s="87" cm="1">
        <f t="array" aca="1" ref="Z94" ca="1">INDIRECT(Z$2&amp;"!F29")</f>
        <v>0</v>
      </c>
      <c r="AA94" s="87" cm="1">
        <f t="array" aca="1" ref="AA94" ca="1">INDIRECT(AA$2&amp;"!F29")</f>
        <v>0</v>
      </c>
      <c r="AB94" s="87" cm="1">
        <f t="array" aca="1" ref="AB94" ca="1">INDIRECT(AB$2&amp;"!F29")</f>
        <v>0</v>
      </c>
      <c r="AC94" s="87" cm="1">
        <f t="array" aca="1" ref="AC94" ca="1">INDIRECT(AC$2&amp;"!F29")</f>
        <v>0</v>
      </c>
      <c r="AD94" s="87" cm="1">
        <f t="array" aca="1" ref="AD94" ca="1">INDIRECT(AD$2&amp;"!F29")</f>
        <v>0</v>
      </c>
      <c r="AE94" s="87" cm="1">
        <f t="array" aca="1" ref="AE94" ca="1">INDIRECT(AE$2&amp;"!F29")</f>
        <v>0</v>
      </c>
      <c r="AF94" s="87" cm="1">
        <f t="array" aca="1" ref="AF94" ca="1">INDIRECT(AF$2&amp;"!F29")</f>
        <v>0</v>
      </c>
      <c r="AG94" s="87" cm="1">
        <f t="array" aca="1" ref="AG94" ca="1">INDIRECT(AG$2&amp;"!F29")</f>
        <v>0</v>
      </c>
      <c r="AH94" s="87" cm="1">
        <f t="array" aca="1" ref="AH94" ca="1">INDIRECT(AH$2&amp;"!F29")</f>
        <v>0</v>
      </c>
      <c r="AJ94" s="75" t="str">
        <f t="shared" si="11"/>
        <v>MPI_13</v>
      </c>
      <c r="AK94" s="75" t="str">
        <f t="shared" si="12"/>
        <v>Q2.3</v>
      </c>
      <c r="AL94" t="s">
        <v>826</v>
      </c>
      <c r="AM94">
        <f t="shared" ca="1" si="13"/>
        <v>0</v>
      </c>
      <c r="AN94">
        <f t="shared" ca="1" si="14"/>
        <v>0</v>
      </c>
      <c r="AP94">
        <f t="shared" ca="1" si="20"/>
        <v>0</v>
      </c>
      <c r="AQ94">
        <f t="shared" ca="1" si="21"/>
        <v>0</v>
      </c>
      <c r="AT94">
        <f t="shared" ca="1" si="15"/>
        <v>0</v>
      </c>
      <c r="AU94">
        <f t="shared" ca="1" si="16"/>
        <v>0</v>
      </c>
      <c r="AV94">
        <f t="shared" ca="1" si="17"/>
        <v>0</v>
      </c>
      <c r="AW94">
        <f t="shared" ca="1" si="18"/>
        <v>0</v>
      </c>
      <c r="AX94">
        <f t="shared" ca="1" si="19"/>
        <v>0</v>
      </c>
    </row>
    <row r="95" spans="2:50" ht="16.5" thickBot="1">
      <c r="B95" s="775"/>
      <c r="C95" s="60" t="s">
        <v>60</v>
      </c>
      <c r="D95" s="50" t="s">
        <v>27</v>
      </c>
      <c r="E95" s="87" cm="1">
        <f t="array" aca="1" ref="E95" ca="1">INDIRECT(E$2&amp;"!G29")</f>
        <v>0</v>
      </c>
      <c r="F95" s="87" cm="1">
        <f t="array" aca="1" ref="F95" ca="1">INDIRECT(F$2&amp;"!G29")</f>
        <v>0</v>
      </c>
      <c r="G95" s="87" cm="1">
        <f t="array" aca="1" ref="G95" ca="1">INDIRECT(G$2&amp;"!G29")</f>
        <v>0</v>
      </c>
      <c r="H95" s="87" cm="1">
        <f t="array" aca="1" ref="H95" ca="1">INDIRECT(H$2&amp;"!G29")</f>
        <v>0</v>
      </c>
      <c r="I95" s="87" cm="1">
        <f t="array" aca="1" ref="I95" ca="1">INDIRECT(I$2&amp;"!G29")</f>
        <v>0</v>
      </c>
      <c r="J95" s="87" cm="1">
        <f t="array" aca="1" ref="J95" ca="1">INDIRECT(J$2&amp;"!G29")</f>
        <v>0</v>
      </c>
      <c r="K95" s="87" cm="1">
        <f t="array" aca="1" ref="K95" ca="1">INDIRECT(K$2&amp;"!G29")</f>
        <v>0</v>
      </c>
      <c r="L95" s="87" cm="1">
        <f t="array" aca="1" ref="L95" ca="1">INDIRECT(L$2&amp;"!G29")</f>
        <v>0</v>
      </c>
      <c r="M95" s="87" cm="1">
        <f t="array" aca="1" ref="M95" ca="1">INDIRECT(M$2&amp;"!G29")</f>
        <v>0</v>
      </c>
      <c r="N95" s="87" cm="1">
        <f t="array" aca="1" ref="N95" ca="1">INDIRECT(N$2&amp;"!G29")</f>
        <v>0</v>
      </c>
      <c r="O95" s="87" cm="1">
        <f t="array" aca="1" ref="O95" ca="1">INDIRECT(O$2&amp;"!G29")</f>
        <v>0</v>
      </c>
      <c r="P95" s="87" cm="1">
        <f t="array" aca="1" ref="P95" ca="1">INDIRECT(P$2&amp;"!G29")</f>
        <v>0</v>
      </c>
      <c r="Q95" s="87" cm="1">
        <f t="array" aca="1" ref="Q95" ca="1">INDIRECT(Q$2&amp;"!G29")</f>
        <v>0</v>
      </c>
      <c r="R95" s="87" cm="1">
        <f t="array" aca="1" ref="R95" ca="1">INDIRECT(R$2&amp;"!G29")</f>
        <v>0</v>
      </c>
      <c r="S95" s="87" cm="1">
        <f t="array" aca="1" ref="S95" ca="1">INDIRECT(S$2&amp;"!G29")</f>
        <v>0</v>
      </c>
      <c r="T95" s="87" cm="1">
        <f t="array" aca="1" ref="T95" ca="1">INDIRECT(T$2&amp;"!G29")</f>
        <v>0</v>
      </c>
      <c r="U95" s="87" cm="1">
        <f t="array" aca="1" ref="U95" ca="1">INDIRECT(U$2&amp;"!G29")</f>
        <v>0</v>
      </c>
      <c r="V95" s="87" cm="1">
        <f t="array" aca="1" ref="V95" ca="1">INDIRECT(V$2&amp;"!G29")</f>
        <v>0</v>
      </c>
      <c r="W95" s="87" cm="1">
        <f t="array" aca="1" ref="W95" ca="1">INDIRECT(W$2&amp;"!G29")</f>
        <v>0</v>
      </c>
      <c r="X95" s="87" cm="1">
        <f t="array" aca="1" ref="X95" ca="1">INDIRECT(X$2&amp;"!G29")</f>
        <v>0</v>
      </c>
      <c r="Y95" s="87" cm="1">
        <f t="array" aca="1" ref="Y95" ca="1">INDIRECT(Y$2&amp;"!G29")</f>
        <v>0</v>
      </c>
      <c r="Z95" s="87" cm="1">
        <f t="array" aca="1" ref="Z95" ca="1">INDIRECT(Z$2&amp;"!G29")</f>
        <v>0</v>
      </c>
      <c r="AA95" s="87" cm="1">
        <f t="array" aca="1" ref="AA95" ca="1">INDIRECT(AA$2&amp;"!G29")</f>
        <v>0</v>
      </c>
      <c r="AB95" s="87" cm="1">
        <f t="array" aca="1" ref="AB95" ca="1">INDIRECT(AB$2&amp;"!G29")</f>
        <v>0</v>
      </c>
      <c r="AC95" s="87" cm="1">
        <f t="array" aca="1" ref="AC95" ca="1">INDIRECT(AC$2&amp;"!G29")</f>
        <v>0</v>
      </c>
      <c r="AD95" s="87" cm="1">
        <f t="array" aca="1" ref="AD95" ca="1">INDIRECT(AD$2&amp;"!G29")</f>
        <v>0</v>
      </c>
      <c r="AE95" s="87" cm="1">
        <f t="array" aca="1" ref="AE95" ca="1">INDIRECT(AE$2&amp;"!G29")</f>
        <v>0</v>
      </c>
      <c r="AF95" s="87" cm="1">
        <f t="array" aca="1" ref="AF95" ca="1">INDIRECT(AF$2&amp;"!G29")</f>
        <v>0</v>
      </c>
      <c r="AG95" s="87" cm="1">
        <f t="array" aca="1" ref="AG95" ca="1">INDIRECT(AG$2&amp;"!G29")</f>
        <v>0</v>
      </c>
      <c r="AH95" s="87" cm="1">
        <f t="array" aca="1" ref="AH95" ca="1">INDIRECT(AH$2&amp;"!G29")</f>
        <v>0</v>
      </c>
      <c r="AJ95" s="75" t="str">
        <f t="shared" si="11"/>
        <v>MPI_13</v>
      </c>
      <c r="AK95" s="75" t="str">
        <f t="shared" si="12"/>
        <v>Q2.4</v>
      </c>
      <c r="AL95" t="s">
        <v>486</v>
      </c>
      <c r="AM95">
        <f t="shared" ca="1" si="13"/>
        <v>0</v>
      </c>
      <c r="AN95">
        <f t="shared" ca="1" si="14"/>
        <v>0</v>
      </c>
      <c r="AP95">
        <f t="shared" ca="1" si="20"/>
        <v>0</v>
      </c>
      <c r="AQ95">
        <f t="shared" ca="1" si="21"/>
        <v>0</v>
      </c>
      <c r="AT95">
        <f t="shared" ca="1" si="15"/>
        <v>0</v>
      </c>
      <c r="AU95">
        <f t="shared" ca="1" si="16"/>
        <v>0</v>
      </c>
      <c r="AV95">
        <f t="shared" ca="1" si="17"/>
        <v>0</v>
      </c>
      <c r="AW95">
        <f t="shared" ca="1" si="18"/>
        <v>0</v>
      </c>
      <c r="AX95">
        <f t="shared" ca="1" si="19"/>
        <v>0</v>
      </c>
    </row>
    <row r="96" spans="2:50" ht="16.5" thickBot="1">
      <c r="B96" s="775"/>
      <c r="C96" s="60" t="s">
        <v>60</v>
      </c>
      <c r="D96" s="50" t="s">
        <v>28</v>
      </c>
      <c r="E96" s="87" cm="1">
        <f t="array" aca="1" ref="E96" ca="1">INDIRECT(E$2&amp;"!H29")</f>
        <v>0</v>
      </c>
      <c r="F96" s="87" cm="1">
        <f t="array" aca="1" ref="F96" ca="1">INDIRECT(F$2&amp;"!H29")</f>
        <v>0</v>
      </c>
      <c r="G96" s="87" cm="1">
        <f t="array" aca="1" ref="G96" ca="1">INDIRECT(G$2&amp;"!H29")</f>
        <v>0</v>
      </c>
      <c r="H96" s="87" cm="1">
        <f t="array" aca="1" ref="H96" ca="1">INDIRECT(H$2&amp;"!H29")</f>
        <v>0</v>
      </c>
      <c r="I96" s="87" cm="1">
        <f t="array" aca="1" ref="I96" ca="1">INDIRECT(I$2&amp;"!H29")</f>
        <v>0</v>
      </c>
      <c r="J96" s="87" cm="1">
        <f t="array" aca="1" ref="J96" ca="1">INDIRECT(J$2&amp;"!H29")</f>
        <v>0</v>
      </c>
      <c r="K96" s="87" cm="1">
        <f t="array" aca="1" ref="K96" ca="1">INDIRECT(K$2&amp;"!H29")</f>
        <v>0</v>
      </c>
      <c r="L96" s="87" cm="1">
        <f t="array" aca="1" ref="L96" ca="1">INDIRECT(L$2&amp;"!H29")</f>
        <v>0</v>
      </c>
      <c r="M96" s="87" cm="1">
        <f t="array" aca="1" ref="M96" ca="1">INDIRECT(M$2&amp;"!H29")</f>
        <v>0</v>
      </c>
      <c r="N96" s="87" cm="1">
        <f t="array" aca="1" ref="N96" ca="1">INDIRECT(N$2&amp;"!H29")</f>
        <v>0</v>
      </c>
      <c r="O96" s="87" cm="1">
        <f t="array" aca="1" ref="O96" ca="1">INDIRECT(O$2&amp;"!H29")</f>
        <v>0</v>
      </c>
      <c r="P96" s="87" cm="1">
        <f t="array" aca="1" ref="P96" ca="1">INDIRECT(P$2&amp;"!H29")</f>
        <v>0</v>
      </c>
      <c r="Q96" s="87" cm="1">
        <f t="array" aca="1" ref="Q96" ca="1">INDIRECT(Q$2&amp;"!H29")</f>
        <v>0</v>
      </c>
      <c r="R96" s="87" cm="1">
        <f t="array" aca="1" ref="R96" ca="1">INDIRECT(R$2&amp;"!H29")</f>
        <v>0</v>
      </c>
      <c r="S96" s="87" cm="1">
        <f t="array" aca="1" ref="S96" ca="1">INDIRECT(S$2&amp;"!H29")</f>
        <v>0</v>
      </c>
      <c r="T96" s="87" cm="1">
        <f t="array" aca="1" ref="T96" ca="1">INDIRECT(T$2&amp;"!H29")</f>
        <v>0</v>
      </c>
      <c r="U96" s="87" cm="1">
        <f t="array" aca="1" ref="U96" ca="1">INDIRECT(U$2&amp;"!H29")</f>
        <v>0</v>
      </c>
      <c r="V96" s="87" cm="1">
        <f t="array" aca="1" ref="V96" ca="1">INDIRECT(V$2&amp;"!H29")</f>
        <v>0</v>
      </c>
      <c r="W96" s="87" cm="1">
        <f t="array" aca="1" ref="W96" ca="1">INDIRECT(W$2&amp;"!H29")</f>
        <v>0</v>
      </c>
      <c r="X96" s="87" cm="1">
        <f t="array" aca="1" ref="X96" ca="1">INDIRECT(X$2&amp;"!H29")</f>
        <v>0</v>
      </c>
      <c r="Y96" s="87" cm="1">
        <f t="array" aca="1" ref="Y96" ca="1">INDIRECT(Y$2&amp;"!H29")</f>
        <v>0</v>
      </c>
      <c r="Z96" s="87" cm="1">
        <f t="array" aca="1" ref="Z96" ca="1">INDIRECT(Z$2&amp;"!H29")</f>
        <v>0</v>
      </c>
      <c r="AA96" s="87" cm="1">
        <f t="array" aca="1" ref="AA96" ca="1">INDIRECT(AA$2&amp;"!H29")</f>
        <v>0</v>
      </c>
      <c r="AB96" s="87" cm="1">
        <f t="array" aca="1" ref="AB96" ca="1">INDIRECT(AB$2&amp;"!H29")</f>
        <v>0</v>
      </c>
      <c r="AC96" s="87" cm="1">
        <f t="array" aca="1" ref="AC96" ca="1">INDIRECT(AC$2&amp;"!H29")</f>
        <v>0</v>
      </c>
      <c r="AD96" s="87" cm="1">
        <f t="array" aca="1" ref="AD96" ca="1">INDIRECT(AD$2&amp;"!H29")</f>
        <v>0</v>
      </c>
      <c r="AE96" s="87" cm="1">
        <f t="array" aca="1" ref="AE96" ca="1">INDIRECT(AE$2&amp;"!H29")</f>
        <v>0</v>
      </c>
      <c r="AF96" s="87" cm="1">
        <f t="array" aca="1" ref="AF96" ca="1">INDIRECT(AF$2&amp;"!H29")</f>
        <v>0</v>
      </c>
      <c r="AG96" s="87" cm="1">
        <f t="array" aca="1" ref="AG96" ca="1">INDIRECT(AG$2&amp;"!H29")</f>
        <v>0</v>
      </c>
      <c r="AH96" s="87" cm="1">
        <f t="array" aca="1" ref="AH96" ca="1">INDIRECT(AH$2&amp;"!H29")</f>
        <v>0</v>
      </c>
      <c r="AJ96" s="75" t="str">
        <f t="shared" si="11"/>
        <v>MPI_13</v>
      </c>
      <c r="AK96" s="75" t="str">
        <f t="shared" si="12"/>
        <v>Q3.1</v>
      </c>
      <c r="AL96" t="s">
        <v>447</v>
      </c>
      <c r="AM96">
        <f t="shared" ca="1" si="13"/>
        <v>0</v>
      </c>
      <c r="AN96">
        <f t="shared" ca="1" si="14"/>
        <v>0</v>
      </c>
      <c r="AP96">
        <f t="shared" ca="1" si="20"/>
        <v>0</v>
      </c>
      <c r="AQ96">
        <f t="shared" ca="1" si="21"/>
        <v>0</v>
      </c>
      <c r="AT96">
        <f t="shared" ca="1" si="15"/>
        <v>0</v>
      </c>
      <c r="AU96">
        <f t="shared" ca="1" si="16"/>
        <v>0</v>
      </c>
      <c r="AV96">
        <f t="shared" ca="1" si="17"/>
        <v>0</v>
      </c>
      <c r="AW96">
        <f t="shared" ca="1" si="18"/>
        <v>0</v>
      </c>
      <c r="AX96">
        <f t="shared" ca="1" si="19"/>
        <v>0</v>
      </c>
    </row>
    <row r="97" spans="2:50" ht="16.5" thickBot="1">
      <c r="B97" s="775"/>
      <c r="C97" s="55" t="s">
        <v>60</v>
      </c>
      <c r="D97" s="53" t="s">
        <v>29</v>
      </c>
      <c r="E97" s="87" cm="1">
        <f t="array" aca="1" ref="E97" ca="1">INDIRECT(E$2&amp;"!I29")</f>
        <v>0</v>
      </c>
      <c r="F97" s="87" cm="1">
        <f t="array" aca="1" ref="F97" ca="1">INDIRECT(F$2&amp;"!I29")</f>
        <v>0</v>
      </c>
      <c r="G97" s="87" cm="1">
        <f t="array" aca="1" ref="G97" ca="1">INDIRECT(G$2&amp;"!I29")</f>
        <v>0</v>
      </c>
      <c r="H97" s="87" cm="1">
        <f t="array" aca="1" ref="H97" ca="1">INDIRECT(H$2&amp;"!I29")</f>
        <v>0</v>
      </c>
      <c r="I97" s="87" cm="1">
        <f t="array" aca="1" ref="I97" ca="1">INDIRECT(I$2&amp;"!I29")</f>
        <v>0</v>
      </c>
      <c r="J97" s="87" cm="1">
        <f t="array" aca="1" ref="J97" ca="1">INDIRECT(J$2&amp;"!I29")</f>
        <v>0</v>
      </c>
      <c r="K97" s="87" cm="1">
        <f t="array" aca="1" ref="K97" ca="1">INDIRECT(K$2&amp;"!I29")</f>
        <v>0</v>
      </c>
      <c r="L97" s="87" cm="1">
        <f t="array" aca="1" ref="L97" ca="1">INDIRECT(L$2&amp;"!I29")</f>
        <v>0</v>
      </c>
      <c r="M97" s="87" cm="1">
        <f t="array" aca="1" ref="M97" ca="1">INDIRECT(M$2&amp;"!I29")</f>
        <v>0</v>
      </c>
      <c r="N97" s="87" cm="1">
        <f t="array" aca="1" ref="N97" ca="1">INDIRECT(N$2&amp;"!I29")</f>
        <v>0</v>
      </c>
      <c r="O97" s="87" cm="1">
        <f t="array" aca="1" ref="O97" ca="1">INDIRECT(O$2&amp;"!I29")</f>
        <v>0</v>
      </c>
      <c r="P97" s="87" cm="1">
        <f t="array" aca="1" ref="P97" ca="1">INDIRECT(P$2&amp;"!I29")</f>
        <v>0</v>
      </c>
      <c r="Q97" s="87" cm="1">
        <f t="array" aca="1" ref="Q97" ca="1">INDIRECT(Q$2&amp;"!I29")</f>
        <v>0</v>
      </c>
      <c r="R97" s="87" cm="1">
        <f t="array" aca="1" ref="R97" ca="1">INDIRECT(R$2&amp;"!I29")</f>
        <v>0</v>
      </c>
      <c r="S97" s="87" cm="1">
        <f t="array" aca="1" ref="S97" ca="1">INDIRECT(S$2&amp;"!I29")</f>
        <v>0</v>
      </c>
      <c r="T97" s="87" cm="1">
        <f t="array" aca="1" ref="T97" ca="1">INDIRECT(T$2&amp;"!I29")</f>
        <v>0</v>
      </c>
      <c r="U97" s="87" cm="1">
        <f t="array" aca="1" ref="U97" ca="1">INDIRECT(U$2&amp;"!I29")</f>
        <v>0</v>
      </c>
      <c r="V97" s="87" cm="1">
        <f t="array" aca="1" ref="V97" ca="1">INDIRECT(V$2&amp;"!I29")</f>
        <v>0</v>
      </c>
      <c r="W97" s="87" cm="1">
        <f t="array" aca="1" ref="W97" ca="1">INDIRECT(W$2&amp;"!I29")</f>
        <v>0</v>
      </c>
      <c r="X97" s="87" cm="1">
        <f t="array" aca="1" ref="X97" ca="1">INDIRECT(X$2&amp;"!I29")</f>
        <v>0</v>
      </c>
      <c r="Y97" s="87" cm="1">
        <f t="array" aca="1" ref="Y97" ca="1">INDIRECT(Y$2&amp;"!I29")</f>
        <v>0</v>
      </c>
      <c r="Z97" s="87" cm="1">
        <f t="array" aca="1" ref="Z97" ca="1">INDIRECT(Z$2&amp;"!I29")</f>
        <v>0</v>
      </c>
      <c r="AA97" s="87" cm="1">
        <f t="array" aca="1" ref="AA97" ca="1">INDIRECT(AA$2&amp;"!I29")</f>
        <v>0</v>
      </c>
      <c r="AB97" s="87" cm="1">
        <f t="array" aca="1" ref="AB97" ca="1">INDIRECT(AB$2&amp;"!I29")</f>
        <v>0</v>
      </c>
      <c r="AC97" s="87" cm="1">
        <f t="array" aca="1" ref="AC97" ca="1">INDIRECT(AC$2&amp;"!I29")</f>
        <v>0</v>
      </c>
      <c r="AD97" s="87" cm="1">
        <f t="array" aca="1" ref="AD97" ca="1">INDIRECT(AD$2&amp;"!I29")</f>
        <v>0</v>
      </c>
      <c r="AE97" s="87" cm="1">
        <f t="array" aca="1" ref="AE97" ca="1">INDIRECT(AE$2&amp;"!I29")</f>
        <v>0</v>
      </c>
      <c r="AF97" s="87" cm="1">
        <f t="array" aca="1" ref="AF97" ca="1">INDIRECT(AF$2&amp;"!I29")</f>
        <v>0</v>
      </c>
      <c r="AG97" s="87" cm="1">
        <f t="array" aca="1" ref="AG97" ca="1">INDIRECT(AG$2&amp;"!I29")</f>
        <v>0</v>
      </c>
      <c r="AH97" s="87" cm="1">
        <f t="array" aca="1" ref="AH97" ca="1">INDIRECT(AH$2&amp;"!I29")</f>
        <v>0</v>
      </c>
      <c r="AJ97" s="75" t="str">
        <f t="shared" si="11"/>
        <v>MPI_13</v>
      </c>
      <c r="AK97" s="75" t="str">
        <f t="shared" si="12"/>
        <v>Q3.2</v>
      </c>
      <c r="AL97" t="s">
        <v>827</v>
      </c>
      <c r="AM97">
        <f t="shared" ca="1" si="13"/>
        <v>0</v>
      </c>
      <c r="AN97">
        <f t="shared" ca="1" si="14"/>
        <v>0</v>
      </c>
      <c r="AP97">
        <f t="shared" ca="1" si="20"/>
        <v>0</v>
      </c>
      <c r="AQ97">
        <f t="shared" ca="1" si="21"/>
        <v>0</v>
      </c>
      <c r="AT97">
        <f t="shared" ca="1" si="15"/>
        <v>0</v>
      </c>
      <c r="AU97">
        <f t="shared" ca="1" si="16"/>
        <v>0</v>
      </c>
      <c r="AV97">
        <f t="shared" ca="1" si="17"/>
        <v>0</v>
      </c>
      <c r="AW97">
        <f t="shared" ca="1" si="18"/>
        <v>0</v>
      </c>
      <c r="AX97">
        <f t="shared" ca="1" si="19"/>
        <v>0</v>
      </c>
    </row>
    <row r="98" spans="2:50" ht="16.5" thickBot="1">
      <c r="B98" s="775"/>
      <c r="C98" s="54" t="s">
        <v>62</v>
      </c>
      <c r="D98" s="48" t="s">
        <v>23</v>
      </c>
      <c r="E98" s="85" t="str" cm="1">
        <f t="array" aca="1" ref="E98" ca="1">INDIRECT(E$2&amp;"!C30")</f>
        <v>Non concerné</v>
      </c>
      <c r="F98" s="85" t="str" cm="1">
        <f t="array" aca="1" ref="F98" ca="1">INDIRECT(F$2&amp;"!C30")</f>
        <v>Non concerné</v>
      </c>
      <c r="G98" s="85" t="str" cm="1">
        <f t="array" aca="1" ref="G98" ca="1">INDIRECT(G$2&amp;"!C30")</f>
        <v>Non concerné</v>
      </c>
      <c r="H98" s="85" t="str" cm="1">
        <f t="array" aca="1" ref="H98" ca="1">INDIRECT(H$2&amp;"!C30")</f>
        <v>Non concerné</v>
      </c>
      <c r="I98" s="85" t="str" cm="1">
        <f t="array" aca="1" ref="I98" ca="1">INDIRECT(I$2&amp;"!C30")</f>
        <v>Non concerné</v>
      </c>
      <c r="J98" s="85" t="str" cm="1">
        <f t="array" aca="1" ref="J98" ca="1">INDIRECT(J$2&amp;"!C30")</f>
        <v>Non concerné</v>
      </c>
      <c r="K98" s="85" t="str" cm="1">
        <f t="array" aca="1" ref="K98" ca="1">INDIRECT(K$2&amp;"!C30")</f>
        <v>Non concerné</v>
      </c>
      <c r="L98" s="85" t="str" cm="1">
        <f t="array" aca="1" ref="L98" ca="1">INDIRECT(L$2&amp;"!C30")</f>
        <v>Non concerné</v>
      </c>
      <c r="M98" s="85" t="str" cm="1">
        <f t="array" aca="1" ref="M98" ca="1">INDIRECT(M$2&amp;"!C30")</f>
        <v>Non concerné</v>
      </c>
      <c r="N98" s="85" t="str" cm="1">
        <f t="array" aca="1" ref="N98" ca="1">INDIRECT(N$2&amp;"!C30")</f>
        <v>Non concerné</v>
      </c>
      <c r="O98" s="85" t="str" cm="1">
        <f t="array" aca="1" ref="O98" ca="1">INDIRECT(O$2&amp;"!C30")</f>
        <v>Non concerné</v>
      </c>
      <c r="P98" s="85" t="str" cm="1">
        <f t="array" aca="1" ref="P98" ca="1">INDIRECT(P$2&amp;"!C30")</f>
        <v>Non concerné</v>
      </c>
      <c r="Q98" s="85" t="str" cm="1">
        <f t="array" aca="1" ref="Q98" ca="1">INDIRECT(Q$2&amp;"!C30")</f>
        <v>Non concerné</v>
      </c>
      <c r="R98" s="85" t="str" cm="1">
        <f t="array" aca="1" ref="R98" ca="1">INDIRECT(R$2&amp;"!C30")</f>
        <v>Non concerné</v>
      </c>
      <c r="S98" s="85" t="str" cm="1">
        <f t="array" aca="1" ref="S98" ca="1">INDIRECT(S$2&amp;"!C30")</f>
        <v>Non concerné</v>
      </c>
      <c r="T98" s="85" t="str" cm="1">
        <f t="array" aca="1" ref="T98" ca="1">INDIRECT(T$2&amp;"!C30")</f>
        <v>Non concerné</v>
      </c>
      <c r="U98" s="85" t="str" cm="1">
        <f t="array" aca="1" ref="U98" ca="1">INDIRECT(U$2&amp;"!C30")</f>
        <v>Non concerné</v>
      </c>
      <c r="V98" s="85" t="str" cm="1">
        <f t="array" aca="1" ref="V98" ca="1">INDIRECT(V$2&amp;"!C30")</f>
        <v>Non concerné</v>
      </c>
      <c r="W98" s="85" t="str" cm="1">
        <f t="array" aca="1" ref="W98" ca="1">INDIRECT(W$2&amp;"!C30")</f>
        <v>Non concerné</v>
      </c>
      <c r="X98" s="85" t="str" cm="1">
        <f t="array" aca="1" ref="X98" ca="1">INDIRECT(X$2&amp;"!C30")</f>
        <v>Non concerné</v>
      </c>
      <c r="Y98" s="85" t="str" cm="1">
        <f t="array" aca="1" ref="Y98" ca="1">INDIRECT(Y$2&amp;"!C30")</f>
        <v>Non concerné</v>
      </c>
      <c r="Z98" s="85" t="str" cm="1">
        <f t="array" aca="1" ref="Z98" ca="1">INDIRECT(Z$2&amp;"!C30")</f>
        <v>Non concerné</v>
      </c>
      <c r="AA98" s="85" t="str" cm="1">
        <f t="array" aca="1" ref="AA98" ca="1">INDIRECT(AA$2&amp;"!C30")</f>
        <v>Non concerné</v>
      </c>
      <c r="AB98" s="85" t="str" cm="1">
        <f t="array" aca="1" ref="AB98" ca="1">INDIRECT(AB$2&amp;"!C30")</f>
        <v>Non concerné</v>
      </c>
      <c r="AC98" s="85" t="str" cm="1">
        <f t="array" aca="1" ref="AC98" ca="1">INDIRECT(AC$2&amp;"!C30")</f>
        <v>Non concerné</v>
      </c>
      <c r="AD98" s="85" t="str" cm="1">
        <f t="array" aca="1" ref="AD98" ca="1">INDIRECT(AD$2&amp;"!C30")</f>
        <v>Non concerné</v>
      </c>
      <c r="AE98" s="85" t="str" cm="1">
        <f t="array" aca="1" ref="AE98" ca="1">INDIRECT(AE$2&amp;"!C30")</f>
        <v>Non concerné</v>
      </c>
      <c r="AF98" s="85" t="str" cm="1">
        <f t="array" aca="1" ref="AF98" ca="1">INDIRECT(AF$2&amp;"!C30")</f>
        <v>Non concerné</v>
      </c>
      <c r="AG98" s="85" t="str" cm="1">
        <f t="array" aca="1" ref="AG98" ca="1">INDIRECT(AG$2&amp;"!C30")</f>
        <v>Non concerné</v>
      </c>
      <c r="AH98" s="85" t="str" cm="1">
        <f t="array" aca="1" ref="AH98" ca="1">INDIRECT(AH$2&amp;"!C30")</f>
        <v>Non concerné</v>
      </c>
      <c r="AJ98" s="75" t="str">
        <f t="shared" si="11"/>
        <v>MPI_14</v>
      </c>
      <c r="AK98" s="75" t="str">
        <f t="shared" si="12"/>
        <v>Q1</v>
      </c>
      <c r="AL98" t="s">
        <v>364</v>
      </c>
      <c r="AM98">
        <f t="shared" ca="1" si="13"/>
        <v>0</v>
      </c>
      <c r="AN98">
        <f t="shared" ca="1" si="14"/>
        <v>0</v>
      </c>
      <c r="AP98">
        <f t="shared" ca="1" si="20"/>
        <v>0</v>
      </c>
      <c r="AQ98">
        <f t="shared" ca="1" si="21"/>
        <v>0</v>
      </c>
      <c r="AT98">
        <f t="shared" ca="1" si="15"/>
        <v>0</v>
      </c>
      <c r="AU98">
        <f t="shared" ca="1" si="16"/>
        <v>0</v>
      </c>
      <c r="AV98">
        <f t="shared" ca="1" si="17"/>
        <v>0</v>
      </c>
      <c r="AW98">
        <f t="shared" ca="1" si="18"/>
        <v>0</v>
      </c>
      <c r="AX98">
        <f t="shared" ca="1" si="19"/>
        <v>0</v>
      </c>
    </row>
    <row r="99" spans="2:50" ht="16.5" thickBot="1">
      <c r="B99" s="775"/>
      <c r="C99" s="60" t="s">
        <v>62</v>
      </c>
      <c r="D99" s="50" t="s">
        <v>24</v>
      </c>
      <c r="E99" s="85" cm="1">
        <f t="array" aca="1" ref="E99" ca="1">INDIRECT(E$2&amp;"!D30")</f>
        <v>0</v>
      </c>
      <c r="F99" s="85" cm="1">
        <f t="array" aca="1" ref="F99" ca="1">INDIRECT(F$2&amp;"!D30")</f>
        <v>0</v>
      </c>
      <c r="G99" s="85" cm="1">
        <f t="array" aca="1" ref="G99" ca="1">INDIRECT(G$2&amp;"!D30")</f>
        <v>0</v>
      </c>
      <c r="H99" s="85" cm="1">
        <f t="array" aca="1" ref="H99" ca="1">INDIRECT(H$2&amp;"!D30")</f>
        <v>0</v>
      </c>
      <c r="I99" s="85" cm="1">
        <f t="array" aca="1" ref="I99" ca="1">INDIRECT(I$2&amp;"!D30")</f>
        <v>0</v>
      </c>
      <c r="J99" s="85" cm="1">
        <f t="array" aca="1" ref="J99" ca="1">INDIRECT(J$2&amp;"!D30")</f>
        <v>0</v>
      </c>
      <c r="K99" s="85" cm="1">
        <f t="array" aca="1" ref="K99" ca="1">INDIRECT(K$2&amp;"!D30")</f>
        <v>0</v>
      </c>
      <c r="L99" s="85" cm="1">
        <f t="array" aca="1" ref="L99" ca="1">INDIRECT(L$2&amp;"!D30")</f>
        <v>0</v>
      </c>
      <c r="M99" s="85" cm="1">
        <f t="array" aca="1" ref="M99" ca="1">INDIRECT(M$2&amp;"!D30")</f>
        <v>0</v>
      </c>
      <c r="N99" s="85" cm="1">
        <f t="array" aca="1" ref="N99" ca="1">INDIRECT(N$2&amp;"!D30")</f>
        <v>0</v>
      </c>
      <c r="O99" s="85" cm="1">
        <f t="array" aca="1" ref="O99" ca="1">INDIRECT(O$2&amp;"!D30")</f>
        <v>0</v>
      </c>
      <c r="P99" s="85" cm="1">
        <f t="array" aca="1" ref="P99" ca="1">INDIRECT(P$2&amp;"!D30")</f>
        <v>0</v>
      </c>
      <c r="Q99" s="85" cm="1">
        <f t="array" aca="1" ref="Q99" ca="1">INDIRECT(Q$2&amp;"!D30")</f>
        <v>0</v>
      </c>
      <c r="R99" s="85" cm="1">
        <f t="array" aca="1" ref="R99" ca="1">INDIRECT(R$2&amp;"!D30")</f>
        <v>0</v>
      </c>
      <c r="S99" s="85" cm="1">
        <f t="array" aca="1" ref="S99" ca="1">INDIRECT(S$2&amp;"!D30")</f>
        <v>0</v>
      </c>
      <c r="T99" s="85" cm="1">
        <f t="array" aca="1" ref="T99" ca="1">INDIRECT(T$2&amp;"!D30")</f>
        <v>0</v>
      </c>
      <c r="U99" s="85" cm="1">
        <f t="array" aca="1" ref="U99" ca="1">INDIRECT(U$2&amp;"!D30")</f>
        <v>0</v>
      </c>
      <c r="V99" s="85" cm="1">
        <f t="array" aca="1" ref="V99" ca="1">INDIRECT(V$2&amp;"!D30")</f>
        <v>0</v>
      </c>
      <c r="W99" s="85" cm="1">
        <f t="array" aca="1" ref="W99" ca="1">INDIRECT(W$2&amp;"!D30")</f>
        <v>0</v>
      </c>
      <c r="X99" s="85" cm="1">
        <f t="array" aca="1" ref="X99" ca="1">INDIRECT(X$2&amp;"!D30")</f>
        <v>0</v>
      </c>
      <c r="Y99" s="85" cm="1">
        <f t="array" aca="1" ref="Y99" ca="1">INDIRECT(Y$2&amp;"!D30")</f>
        <v>0</v>
      </c>
      <c r="Z99" s="85" cm="1">
        <f t="array" aca="1" ref="Z99" ca="1">INDIRECT(Z$2&amp;"!D30")</f>
        <v>0</v>
      </c>
      <c r="AA99" s="85" cm="1">
        <f t="array" aca="1" ref="AA99" ca="1">INDIRECT(AA$2&amp;"!D30")</f>
        <v>0</v>
      </c>
      <c r="AB99" s="85" cm="1">
        <f t="array" aca="1" ref="AB99" ca="1">INDIRECT(AB$2&amp;"!D30")</f>
        <v>0</v>
      </c>
      <c r="AC99" s="85" cm="1">
        <f t="array" aca="1" ref="AC99" ca="1">INDIRECT(AC$2&amp;"!D30")</f>
        <v>0</v>
      </c>
      <c r="AD99" s="85" cm="1">
        <f t="array" aca="1" ref="AD99" ca="1">INDIRECT(AD$2&amp;"!D30")</f>
        <v>0</v>
      </c>
      <c r="AE99" s="85" cm="1">
        <f t="array" aca="1" ref="AE99" ca="1">INDIRECT(AE$2&amp;"!D30")</f>
        <v>0</v>
      </c>
      <c r="AF99" s="85" cm="1">
        <f t="array" aca="1" ref="AF99" ca="1">INDIRECT(AF$2&amp;"!D30")</f>
        <v>0</v>
      </c>
      <c r="AG99" s="85" cm="1">
        <f t="array" aca="1" ref="AG99" ca="1">INDIRECT(AG$2&amp;"!D30")</f>
        <v>0</v>
      </c>
      <c r="AH99" s="85" cm="1">
        <f t="array" aca="1" ref="AH99" ca="1">INDIRECT(AH$2&amp;"!D30")</f>
        <v>0</v>
      </c>
      <c r="AJ99" s="75" t="str">
        <f t="shared" si="11"/>
        <v>MPI_14</v>
      </c>
      <c r="AK99" s="75" t="str">
        <f t="shared" si="12"/>
        <v>Q2.1</v>
      </c>
      <c r="AL99" t="s">
        <v>323</v>
      </c>
      <c r="AM99">
        <f t="shared" ca="1" si="13"/>
        <v>0</v>
      </c>
      <c r="AN99">
        <f t="shared" ca="1" si="14"/>
        <v>0</v>
      </c>
      <c r="AP99">
        <f t="shared" ca="1" si="20"/>
        <v>0</v>
      </c>
      <c r="AQ99">
        <f t="shared" ca="1" si="21"/>
        <v>0</v>
      </c>
      <c r="AT99">
        <f t="shared" ca="1" si="15"/>
        <v>0</v>
      </c>
      <c r="AU99">
        <f t="shared" ca="1" si="16"/>
        <v>0</v>
      </c>
      <c r="AV99">
        <f t="shared" ca="1" si="17"/>
        <v>0</v>
      </c>
      <c r="AW99">
        <f t="shared" ca="1" si="18"/>
        <v>0</v>
      </c>
      <c r="AX99">
        <f t="shared" ca="1" si="19"/>
        <v>0</v>
      </c>
    </row>
    <row r="100" spans="2:50" ht="16.5" thickBot="1">
      <c r="B100" s="775"/>
      <c r="C100" s="60" t="s">
        <v>62</v>
      </c>
      <c r="D100" s="50" t="s">
        <v>25</v>
      </c>
      <c r="E100" s="85" cm="1">
        <f t="array" aca="1" ref="E100" ca="1">INDIRECT(E$2&amp;"!E30")</f>
        <v>0</v>
      </c>
      <c r="F100" s="85" cm="1">
        <f t="array" aca="1" ref="F100" ca="1">INDIRECT(F$2&amp;"!E30")</f>
        <v>0</v>
      </c>
      <c r="G100" s="85" cm="1">
        <f t="array" aca="1" ref="G100" ca="1">INDIRECT(G$2&amp;"!E30")</f>
        <v>0</v>
      </c>
      <c r="H100" s="85" cm="1">
        <f t="array" aca="1" ref="H100" ca="1">INDIRECT(H$2&amp;"!E30")</f>
        <v>0</v>
      </c>
      <c r="I100" s="85" cm="1">
        <f t="array" aca="1" ref="I100" ca="1">INDIRECT(I$2&amp;"!E30")</f>
        <v>0</v>
      </c>
      <c r="J100" s="85" cm="1">
        <f t="array" aca="1" ref="J100" ca="1">INDIRECT(J$2&amp;"!E30")</f>
        <v>0</v>
      </c>
      <c r="K100" s="85" cm="1">
        <f t="array" aca="1" ref="K100" ca="1">INDIRECT(K$2&amp;"!E30")</f>
        <v>0</v>
      </c>
      <c r="L100" s="85" cm="1">
        <f t="array" aca="1" ref="L100" ca="1">INDIRECT(L$2&amp;"!E30")</f>
        <v>0</v>
      </c>
      <c r="M100" s="85" cm="1">
        <f t="array" aca="1" ref="M100" ca="1">INDIRECT(M$2&amp;"!E30")</f>
        <v>0</v>
      </c>
      <c r="N100" s="85" cm="1">
        <f t="array" aca="1" ref="N100" ca="1">INDIRECT(N$2&amp;"!E30")</f>
        <v>0</v>
      </c>
      <c r="O100" s="85" cm="1">
        <f t="array" aca="1" ref="O100" ca="1">INDIRECT(O$2&amp;"!E30")</f>
        <v>0</v>
      </c>
      <c r="P100" s="85" cm="1">
        <f t="array" aca="1" ref="P100" ca="1">INDIRECT(P$2&amp;"!E30")</f>
        <v>0</v>
      </c>
      <c r="Q100" s="85" cm="1">
        <f t="array" aca="1" ref="Q100" ca="1">INDIRECT(Q$2&amp;"!E30")</f>
        <v>0</v>
      </c>
      <c r="R100" s="85" cm="1">
        <f t="array" aca="1" ref="R100" ca="1">INDIRECT(R$2&amp;"!E30")</f>
        <v>0</v>
      </c>
      <c r="S100" s="85" cm="1">
        <f t="array" aca="1" ref="S100" ca="1">INDIRECT(S$2&amp;"!E30")</f>
        <v>0</v>
      </c>
      <c r="T100" s="85" cm="1">
        <f t="array" aca="1" ref="T100" ca="1">INDIRECT(T$2&amp;"!E30")</f>
        <v>0</v>
      </c>
      <c r="U100" s="85" cm="1">
        <f t="array" aca="1" ref="U100" ca="1">INDIRECT(U$2&amp;"!E30")</f>
        <v>0</v>
      </c>
      <c r="V100" s="85" cm="1">
        <f t="array" aca="1" ref="V100" ca="1">INDIRECT(V$2&amp;"!E30")</f>
        <v>0</v>
      </c>
      <c r="W100" s="85" cm="1">
        <f t="array" aca="1" ref="W100" ca="1">INDIRECT(W$2&amp;"!E30")</f>
        <v>0</v>
      </c>
      <c r="X100" s="85" cm="1">
        <f t="array" aca="1" ref="X100" ca="1">INDIRECT(X$2&amp;"!E30")</f>
        <v>0</v>
      </c>
      <c r="Y100" s="85" cm="1">
        <f t="array" aca="1" ref="Y100" ca="1">INDIRECT(Y$2&amp;"!E30")</f>
        <v>0</v>
      </c>
      <c r="Z100" s="85" cm="1">
        <f t="array" aca="1" ref="Z100" ca="1">INDIRECT(Z$2&amp;"!E30")</f>
        <v>0</v>
      </c>
      <c r="AA100" s="85" cm="1">
        <f t="array" aca="1" ref="AA100" ca="1">INDIRECT(AA$2&amp;"!E30")</f>
        <v>0</v>
      </c>
      <c r="AB100" s="85" cm="1">
        <f t="array" aca="1" ref="AB100" ca="1">INDIRECT(AB$2&amp;"!E30")</f>
        <v>0</v>
      </c>
      <c r="AC100" s="85" cm="1">
        <f t="array" aca="1" ref="AC100" ca="1">INDIRECT(AC$2&amp;"!E30")</f>
        <v>0</v>
      </c>
      <c r="AD100" s="85" cm="1">
        <f t="array" aca="1" ref="AD100" ca="1">INDIRECT(AD$2&amp;"!E30")</f>
        <v>0</v>
      </c>
      <c r="AE100" s="85" cm="1">
        <f t="array" aca="1" ref="AE100" ca="1">INDIRECT(AE$2&amp;"!E30")</f>
        <v>0</v>
      </c>
      <c r="AF100" s="85" cm="1">
        <f t="array" aca="1" ref="AF100" ca="1">INDIRECT(AF$2&amp;"!E30")</f>
        <v>0</v>
      </c>
      <c r="AG100" s="85" cm="1">
        <f t="array" aca="1" ref="AG100" ca="1">INDIRECT(AG$2&amp;"!E30")</f>
        <v>0</v>
      </c>
      <c r="AH100" s="85" cm="1">
        <f t="array" aca="1" ref="AH100" ca="1">INDIRECT(AH$2&amp;"!E30")</f>
        <v>0</v>
      </c>
      <c r="AJ100" s="75" t="str">
        <f t="shared" si="11"/>
        <v>MPI_14</v>
      </c>
      <c r="AK100" s="75" t="str">
        <f t="shared" si="12"/>
        <v>Q2.2</v>
      </c>
      <c r="AL100" t="s">
        <v>828</v>
      </c>
      <c r="AM100">
        <f t="shared" ca="1" si="13"/>
        <v>0</v>
      </c>
      <c r="AN100">
        <f t="shared" ca="1" si="14"/>
        <v>0</v>
      </c>
      <c r="AP100">
        <f t="shared" ca="1" si="20"/>
        <v>0</v>
      </c>
      <c r="AQ100">
        <f t="shared" ca="1" si="21"/>
        <v>0</v>
      </c>
      <c r="AT100">
        <f t="shared" ca="1" si="15"/>
        <v>0</v>
      </c>
      <c r="AU100">
        <f t="shared" ca="1" si="16"/>
        <v>0</v>
      </c>
      <c r="AV100">
        <f t="shared" ca="1" si="17"/>
        <v>0</v>
      </c>
      <c r="AW100">
        <f t="shared" ca="1" si="18"/>
        <v>0</v>
      </c>
      <c r="AX100">
        <f t="shared" ca="1" si="19"/>
        <v>0</v>
      </c>
    </row>
    <row r="101" spans="2:50" ht="16.5" thickBot="1">
      <c r="B101" s="775"/>
      <c r="C101" s="60" t="s">
        <v>62</v>
      </c>
      <c r="D101" s="50" t="s">
        <v>26</v>
      </c>
      <c r="E101" s="85" cm="1">
        <f t="array" aca="1" ref="E101" ca="1">INDIRECT(E$2&amp;"!F30")</f>
        <v>0</v>
      </c>
      <c r="F101" s="85" cm="1">
        <f t="array" aca="1" ref="F101" ca="1">INDIRECT(F$2&amp;"!F30")</f>
        <v>0</v>
      </c>
      <c r="G101" s="85" cm="1">
        <f t="array" aca="1" ref="G101" ca="1">INDIRECT(G$2&amp;"!F30")</f>
        <v>0</v>
      </c>
      <c r="H101" s="85" cm="1">
        <f t="array" aca="1" ref="H101" ca="1">INDIRECT(H$2&amp;"!F30")</f>
        <v>0</v>
      </c>
      <c r="I101" s="85" cm="1">
        <f t="array" aca="1" ref="I101" ca="1">INDIRECT(I$2&amp;"!F30")</f>
        <v>0</v>
      </c>
      <c r="J101" s="85" cm="1">
        <f t="array" aca="1" ref="J101" ca="1">INDIRECT(J$2&amp;"!F30")</f>
        <v>0</v>
      </c>
      <c r="K101" s="85" cm="1">
        <f t="array" aca="1" ref="K101" ca="1">INDIRECT(K$2&amp;"!F30")</f>
        <v>0</v>
      </c>
      <c r="L101" s="85" cm="1">
        <f t="array" aca="1" ref="L101" ca="1">INDIRECT(L$2&amp;"!F30")</f>
        <v>0</v>
      </c>
      <c r="M101" s="85" cm="1">
        <f t="array" aca="1" ref="M101" ca="1">INDIRECT(M$2&amp;"!F30")</f>
        <v>0</v>
      </c>
      <c r="N101" s="85" cm="1">
        <f t="array" aca="1" ref="N101" ca="1">INDIRECT(N$2&amp;"!F30")</f>
        <v>0</v>
      </c>
      <c r="O101" s="85" cm="1">
        <f t="array" aca="1" ref="O101" ca="1">INDIRECT(O$2&amp;"!F30")</f>
        <v>0</v>
      </c>
      <c r="P101" s="85" cm="1">
        <f t="array" aca="1" ref="P101" ca="1">INDIRECT(P$2&amp;"!F30")</f>
        <v>0</v>
      </c>
      <c r="Q101" s="85" cm="1">
        <f t="array" aca="1" ref="Q101" ca="1">INDIRECT(Q$2&amp;"!F30")</f>
        <v>0</v>
      </c>
      <c r="R101" s="85" cm="1">
        <f t="array" aca="1" ref="R101" ca="1">INDIRECT(R$2&amp;"!F30")</f>
        <v>0</v>
      </c>
      <c r="S101" s="85" cm="1">
        <f t="array" aca="1" ref="S101" ca="1">INDIRECT(S$2&amp;"!F30")</f>
        <v>0</v>
      </c>
      <c r="T101" s="85" cm="1">
        <f t="array" aca="1" ref="T101" ca="1">INDIRECT(T$2&amp;"!F30")</f>
        <v>0</v>
      </c>
      <c r="U101" s="85" cm="1">
        <f t="array" aca="1" ref="U101" ca="1">INDIRECT(U$2&amp;"!F30")</f>
        <v>0</v>
      </c>
      <c r="V101" s="85" cm="1">
        <f t="array" aca="1" ref="V101" ca="1">INDIRECT(V$2&amp;"!F30")</f>
        <v>0</v>
      </c>
      <c r="W101" s="85" cm="1">
        <f t="array" aca="1" ref="W101" ca="1">INDIRECT(W$2&amp;"!F30")</f>
        <v>0</v>
      </c>
      <c r="X101" s="85" cm="1">
        <f t="array" aca="1" ref="X101" ca="1">INDIRECT(X$2&amp;"!F30")</f>
        <v>0</v>
      </c>
      <c r="Y101" s="85" cm="1">
        <f t="array" aca="1" ref="Y101" ca="1">INDIRECT(Y$2&amp;"!F30")</f>
        <v>0</v>
      </c>
      <c r="Z101" s="85" cm="1">
        <f t="array" aca="1" ref="Z101" ca="1">INDIRECT(Z$2&amp;"!F30")</f>
        <v>0</v>
      </c>
      <c r="AA101" s="85" cm="1">
        <f t="array" aca="1" ref="AA101" ca="1">INDIRECT(AA$2&amp;"!F30")</f>
        <v>0</v>
      </c>
      <c r="AB101" s="85" cm="1">
        <f t="array" aca="1" ref="AB101" ca="1">INDIRECT(AB$2&amp;"!F30")</f>
        <v>0</v>
      </c>
      <c r="AC101" s="85" cm="1">
        <f t="array" aca="1" ref="AC101" ca="1">INDIRECT(AC$2&amp;"!F30")</f>
        <v>0</v>
      </c>
      <c r="AD101" s="85" cm="1">
        <f t="array" aca="1" ref="AD101" ca="1">INDIRECT(AD$2&amp;"!F30")</f>
        <v>0</v>
      </c>
      <c r="AE101" s="85" cm="1">
        <f t="array" aca="1" ref="AE101" ca="1">INDIRECT(AE$2&amp;"!F30")</f>
        <v>0</v>
      </c>
      <c r="AF101" s="85" cm="1">
        <f t="array" aca="1" ref="AF101" ca="1">INDIRECT(AF$2&amp;"!F30")</f>
        <v>0</v>
      </c>
      <c r="AG101" s="85" cm="1">
        <f t="array" aca="1" ref="AG101" ca="1">INDIRECT(AG$2&amp;"!F30")</f>
        <v>0</v>
      </c>
      <c r="AH101" s="85" cm="1">
        <f t="array" aca="1" ref="AH101" ca="1">INDIRECT(AH$2&amp;"!F30")</f>
        <v>0</v>
      </c>
      <c r="AJ101" s="75" t="str">
        <f t="shared" si="11"/>
        <v>MPI_14</v>
      </c>
      <c r="AK101" s="75" t="str">
        <f t="shared" si="12"/>
        <v>Q2.3</v>
      </c>
      <c r="AL101" t="s">
        <v>829</v>
      </c>
      <c r="AM101">
        <f t="shared" ca="1" si="13"/>
        <v>0</v>
      </c>
      <c r="AN101">
        <f t="shared" ca="1" si="14"/>
        <v>0</v>
      </c>
      <c r="AP101">
        <f t="shared" ca="1" si="20"/>
        <v>0</v>
      </c>
      <c r="AQ101">
        <f t="shared" ca="1" si="21"/>
        <v>0</v>
      </c>
      <c r="AT101">
        <f t="shared" ca="1" si="15"/>
        <v>0</v>
      </c>
      <c r="AU101">
        <f t="shared" ca="1" si="16"/>
        <v>0</v>
      </c>
      <c r="AV101">
        <f t="shared" ca="1" si="17"/>
        <v>0</v>
      </c>
      <c r="AW101">
        <f t="shared" ca="1" si="18"/>
        <v>0</v>
      </c>
      <c r="AX101">
        <f t="shared" ca="1" si="19"/>
        <v>0</v>
      </c>
    </row>
    <row r="102" spans="2:50" ht="16.5" thickBot="1">
      <c r="B102" s="775"/>
      <c r="C102" s="60" t="s">
        <v>62</v>
      </c>
      <c r="D102" s="50" t="s">
        <v>27</v>
      </c>
      <c r="E102" s="85" cm="1">
        <f t="array" aca="1" ref="E102" ca="1">INDIRECT(E$2&amp;"!G30")</f>
        <v>0</v>
      </c>
      <c r="F102" s="85" cm="1">
        <f t="array" aca="1" ref="F102" ca="1">INDIRECT(F$2&amp;"!G30")</f>
        <v>0</v>
      </c>
      <c r="G102" s="85" cm="1">
        <f t="array" aca="1" ref="G102" ca="1">INDIRECT(G$2&amp;"!G30")</f>
        <v>0</v>
      </c>
      <c r="H102" s="85" cm="1">
        <f t="array" aca="1" ref="H102" ca="1">INDIRECT(H$2&amp;"!G30")</f>
        <v>0</v>
      </c>
      <c r="I102" s="85" cm="1">
        <f t="array" aca="1" ref="I102" ca="1">INDIRECT(I$2&amp;"!G30")</f>
        <v>0</v>
      </c>
      <c r="J102" s="85" cm="1">
        <f t="array" aca="1" ref="J102" ca="1">INDIRECT(J$2&amp;"!G30")</f>
        <v>0</v>
      </c>
      <c r="K102" s="85" cm="1">
        <f t="array" aca="1" ref="K102" ca="1">INDIRECT(K$2&amp;"!G30")</f>
        <v>0</v>
      </c>
      <c r="L102" s="85" cm="1">
        <f t="array" aca="1" ref="L102" ca="1">INDIRECT(L$2&amp;"!G30")</f>
        <v>0</v>
      </c>
      <c r="M102" s="85" cm="1">
        <f t="array" aca="1" ref="M102" ca="1">INDIRECT(M$2&amp;"!G30")</f>
        <v>0</v>
      </c>
      <c r="N102" s="85" cm="1">
        <f t="array" aca="1" ref="N102" ca="1">INDIRECT(N$2&amp;"!G30")</f>
        <v>0</v>
      </c>
      <c r="O102" s="85" cm="1">
        <f t="array" aca="1" ref="O102" ca="1">INDIRECT(O$2&amp;"!G30")</f>
        <v>0</v>
      </c>
      <c r="P102" s="85" cm="1">
        <f t="array" aca="1" ref="P102" ca="1">INDIRECT(P$2&amp;"!G30")</f>
        <v>0</v>
      </c>
      <c r="Q102" s="85" cm="1">
        <f t="array" aca="1" ref="Q102" ca="1">INDIRECT(Q$2&amp;"!G30")</f>
        <v>0</v>
      </c>
      <c r="R102" s="85" cm="1">
        <f t="array" aca="1" ref="R102" ca="1">INDIRECT(R$2&amp;"!G30")</f>
        <v>0</v>
      </c>
      <c r="S102" s="85" cm="1">
        <f t="array" aca="1" ref="S102" ca="1">INDIRECT(S$2&amp;"!G30")</f>
        <v>0</v>
      </c>
      <c r="T102" s="85" cm="1">
        <f t="array" aca="1" ref="T102" ca="1">INDIRECT(T$2&amp;"!G30")</f>
        <v>0</v>
      </c>
      <c r="U102" s="85" cm="1">
        <f t="array" aca="1" ref="U102" ca="1">INDIRECT(U$2&amp;"!G30")</f>
        <v>0</v>
      </c>
      <c r="V102" s="85" cm="1">
        <f t="array" aca="1" ref="V102" ca="1">INDIRECT(V$2&amp;"!G30")</f>
        <v>0</v>
      </c>
      <c r="W102" s="85" cm="1">
        <f t="array" aca="1" ref="W102" ca="1">INDIRECT(W$2&amp;"!G30")</f>
        <v>0</v>
      </c>
      <c r="X102" s="85" cm="1">
        <f t="array" aca="1" ref="X102" ca="1">INDIRECT(X$2&amp;"!G30")</f>
        <v>0</v>
      </c>
      <c r="Y102" s="85" cm="1">
        <f t="array" aca="1" ref="Y102" ca="1">INDIRECT(Y$2&amp;"!G30")</f>
        <v>0</v>
      </c>
      <c r="Z102" s="85" cm="1">
        <f t="array" aca="1" ref="Z102" ca="1">INDIRECT(Z$2&amp;"!G30")</f>
        <v>0</v>
      </c>
      <c r="AA102" s="85" cm="1">
        <f t="array" aca="1" ref="AA102" ca="1">INDIRECT(AA$2&amp;"!G30")</f>
        <v>0</v>
      </c>
      <c r="AB102" s="85" cm="1">
        <f t="array" aca="1" ref="AB102" ca="1">INDIRECT(AB$2&amp;"!G30")</f>
        <v>0</v>
      </c>
      <c r="AC102" s="85" cm="1">
        <f t="array" aca="1" ref="AC102" ca="1">INDIRECT(AC$2&amp;"!G30")</f>
        <v>0</v>
      </c>
      <c r="AD102" s="85" cm="1">
        <f t="array" aca="1" ref="AD102" ca="1">INDIRECT(AD$2&amp;"!G30")</f>
        <v>0</v>
      </c>
      <c r="AE102" s="85" cm="1">
        <f t="array" aca="1" ref="AE102" ca="1">INDIRECT(AE$2&amp;"!G30")</f>
        <v>0</v>
      </c>
      <c r="AF102" s="85" cm="1">
        <f t="array" aca="1" ref="AF102" ca="1">INDIRECT(AF$2&amp;"!G30")</f>
        <v>0</v>
      </c>
      <c r="AG102" s="85" cm="1">
        <f t="array" aca="1" ref="AG102" ca="1">INDIRECT(AG$2&amp;"!G30")</f>
        <v>0</v>
      </c>
      <c r="AH102" s="85" cm="1">
        <f t="array" aca="1" ref="AH102" ca="1">INDIRECT(AH$2&amp;"!G30")</f>
        <v>0</v>
      </c>
      <c r="AJ102" s="75" t="str">
        <f t="shared" si="11"/>
        <v>MPI_14</v>
      </c>
      <c r="AK102" s="75" t="str">
        <f t="shared" si="12"/>
        <v>Q2.4</v>
      </c>
      <c r="AL102" t="s">
        <v>487</v>
      </c>
      <c r="AM102">
        <f t="shared" ca="1" si="13"/>
        <v>0</v>
      </c>
      <c r="AN102">
        <f t="shared" ca="1" si="14"/>
        <v>0</v>
      </c>
      <c r="AP102">
        <f t="shared" ca="1" si="20"/>
        <v>0</v>
      </c>
      <c r="AQ102">
        <f t="shared" ca="1" si="21"/>
        <v>0</v>
      </c>
      <c r="AT102">
        <f t="shared" ca="1" si="15"/>
        <v>0</v>
      </c>
      <c r="AU102">
        <f t="shared" ca="1" si="16"/>
        <v>0</v>
      </c>
      <c r="AV102">
        <f t="shared" ca="1" si="17"/>
        <v>0</v>
      </c>
      <c r="AW102">
        <f t="shared" ca="1" si="18"/>
        <v>0</v>
      </c>
      <c r="AX102">
        <f t="shared" ca="1" si="19"/>
        <v>0</v>
      </c>
    </row>
    <row r="103" spans="2:50" ht="16.5" thickBot="1">
      <c r="B103" s="775"/>
      <c r="C103" s="60" t="s">
        <v>62</v>
      </c>
      <c r="D103" s="50" t="s">
        <v>28</v>
      </c>
      <c r="E103" s="85" cm="1">
        <f t="array" aca="1" ref="E103" ca="1">INDIRECT(E$2&amp;"!H30")</f>
        <v>0</v>
      </c>
      <c r="F103" s="85" cm="1">
        <f t="array" aca="1" ref="F103" ca="1">INDIRECT(F$2&amp;"!H30")</f>
        <v>0</v>
      </c>
      <c r="G103" s="85" cm="1">
        <f t="array" aca="1" ref="G103" ca="1">INDIRECT(G$2&amp;"!H30")</f>
        <v>0</v>
      </c>
      <c r="H103" s="85" cm="1">
        <f t="array" aca="1" ref="H103" ca="1">INDIRECT(H$2&amp;"!H30")</f>
        <v>0</v>
      </c>
      <c r="I103" s="85" cm="1">
        <f t="array" aca="1" ref="I103" ca="1">INDIRECT(I$2&amp;"!H30")</f>
        <v>0</v>
      </c>
      <c r="J103" s="85" cm="1">
        <f t="array" aca="1" ref="J103" ca="1">INDIRECT(J$2&amp;"!H30")</f>
        <v>0</v>
      </c>
      <c r="K103" s="85" cm="1">
        <f t="array" aca="1" ref="K103" ca="1">INDIRECT(K$2&amp;"!H30")</f>
        <v>0</v>
      </c>
      <c r="L103" s="85" cm="1">
        <f t="array" aca="1" ref="L103" ca="1">INDIRECT(L$2&amp;"!H30")</f>
        <v>0</v>
      </c>
      <c r="M103" s="85" cm="1">
        <f t="array" aca="1" ref="M103" ca="1">INDIRECT(M$2&amp;"!H30")</f>
        <v>0</v>
      </c>
      <c r="N103" s="85" cm="1">
        <f t="array" aca="1" ref="N103" ca="1">INDIRECT(N$2&amp;"!H30")</f>
        <v>0</v>
      </c>
      <c r="O103" s="85" cm="1">
        <f t="array" aca="1" ref="O103" ca="1">INDIRECT(O$2&amp;"!H30")</f>
        <v>0</v>
      </c>
      <c r="P103" s="85" cm="1">
        <f t="array" aca="1" ref="P103" ca="1">INDIRECT(P$2&amp;"!H30")</f>
        <v>0</v>
      </c>
      <c r="Q103" s="85" cm="1">
        <f t="array" aca="1" ref="Q103" ca="1">INDIRECT(Q$2&amp;"!H30")</f>
        <v>0</v>
      </c>
      <c r="R103" s="85" cm="1">
        <f t="array" aca="1" ref="R103" ca="1">INDIRECT(R$2&amp;"!H30")</f>
        <v>0</v>
      </c>
      <c r="S103" s="85" cm="1">
        <f t="array" aca="1" ref="S103" ca="1">INDIRECT(S$2&amp;"!H30")</f>
        <v>0</v>
      </c>
      <c r="T103" s="85" cm="1">
        <f t="array" aca="1" ref="T103" ca="1">INDIRECT(T$2&amp;"!H30")</f>
        <v>0</v>
      </c>
      <c r="U103" s="85" cm="1">
        <f t="array" aca="1" ref="U103" ca="1">INDIRECT(U$2&amp;"!H30")</f>
        <v>0</v>
      </c>
      <c r="V103" s="85" cm="1">
        <f t="array" aca="1" ref="V103" ca="1">INDIRECT(V$2&amp;"!H30")</f>
        <v>0</v>
      </c>
      <c r="W103" s="85" cm="1">
        <f t="array" aca="1" ref="W103" ca="1">INDIRECT(W$2&amp;"!H30")</f>
        <v>0</v>
      </c>
      <c r="X103" s="85" cm="1">
        <f t="array" aca="1" ref="X103" ca="1">INDIRECT(X$2&amp;"!H30")</f>
        <v>0</v>
      </c>
      <c r="Y103" s="85" cm="1">
        <f t="array" aca="1" ref="Y103" ca="1">INDIRECT(Y$2&amp;"!H30")</f>
        <v>0</v>
      </c>
      <c r="Z103" s="85" cm="1">
        <f t="array" aca="1" ref="Z103" ca="1">INDIRECT(Z$2&amp;"!H30")</f>
        <v>0</v>
      </c>
      <c r="AA103" s="85" cm="1">
        <f t="array" aca="1" ref="AA103" ca="1">INDIRECT(AA$2&amp;"!H30")</f>
        <v>0</v>
      </c>
      <c r="AB103" s="85" cm="1">
        <f t="array" aca="1" ref="AB103" ca="1">INDIRECT(AB$2&amp;"!H30")</f>
        <v>0</v>
      </c>
      <c r="AC103" s="85" cm="1">
        <f t="array" aca="1" ref="AC103" ca="1">INDIRECT(AC$2&amp;"!H30")</f>
        <v>0</v>
      </c>
      <c r="AD103" s="85" cm="1">
        <f t="array" aca="1" ref="AD103" ca="1">INDIRECT(AD$2&amp;"!H30")</f>
        <v>0</v>
      </c>
      <c r="AE103" s="85" cm="1">
        <f t="array" aca="1" ref="AE103" ca="1">INDIRECT(AE$2&amp;"!H30")</f>
        <v>0</v>
      </c>
      <c r="AF103" s="85" cm="1">
        <f t="array" aca="1" ref="AF103" ca="1">INDIRECT(AF$2&amp;"!H30")</f>
        <v>0</v>
      </c>
      <c r="AG103" s="85" cm="1">
        <f t="array" aca="1" ref="AG103" ca="1">INDIRECT(AG$2&amp;"!H30")</f>
        <v>0</v>
      </c>
      <c r="AH103" s="85" cm="1">
        <f t="array" aca="1" ref="AH103" ca="1">INDIRECT(AH$2&amp;"!H30")</f>
        <v>0</v>
      </c>
      <c r="AJ103" s="75" t="str">
        <f t="shared" si="11"/>
        <v>MPI_14</v>
      </c>
      <c r="AK103" s="75" t="str">
        <f t="shared" si="12"/>
        <v>Q3.1</v>
      </c>
      <c r="AL103" t="s">
        <v>448</v>
      </c>
      <c r="AM103">
        <f t="shared" ca="1" si="13"/>
        <v>0</v>
      </c>
      <c r="AN103">
        <f t="shared" ca="1" si="14"/>
        <v>0</v>
      </c>
      <c r="AP103">
        <f t="shared" ca="1" si="20"/>
        <v>0</v>
      </c>
      <c r="AQ103">
        <f t="shared" ca="1" si="21"/>
        <v>0</v>
      </c>
      <c r="AT103">
        <f t="shared" ca="1" si="15"/>
        <v>0</v>
      </c>
      <c r="AU103">
        <f t="shared" ca="1" si="16"/>
        <v>0</v>
      </c>
      <c r="AV103">
        <f t="shared" ca="1" si="17"/>
        <v>0</v>
      </c>
      <c r="AW103">
        <f t="shared" ca="1" si="18"/>
        <v>0</v>
      </c>
      <c r="AX103">
        <f t="shared" ca="1" si="19"/>
        <v>0</v>
      </c>
    </row>
    <row r="104" spans="2:50" ht="16.5" thickBot="1">
      <c r="B104" s="775"/>
      <c r="C104" s="55" t="s">
        <v>62</v>
      </c>
      <c r="D104" s="53" t="s">
        <v>29</v>
      </c>
      <c r="E104" s="85" cm="1">
        <f t="array" aca="1" ref="E104" ca="1">INDIRECT(E$2&amp;"!I30")</f>
        <v>0</v>
      </c>
      <c r="F104" s="85" cm="1">
        <f t="array" aca="1" ref="F104" ca="1">INDIRECT(F$2&amp;"!I30")</f>
        <v>0</v>
      </c>
      <c r="G104" s="85" cm="1">
        <f t="array" aca="1" ref="G104" ca="1">INDIRECT(G$2&amp;"!I30")</f>
        <v>0</v>
      </c>
      <c r="H104" s="85" cm="1">
        <f t="array" aca="1" ref="H104" ca="1">INDIRECT(H$2&amp;"!I30")</f>
        <v>0</v>
      </c>
      <c r="I104" s="85" cm="1">
        <f t="array" aca="1" ref="I104" ca="1">INDIRECT(I$2&amp;"!I30")</f>
        <v>0</v>
      </c>
      <c r="J104" s="85" cm="1">
        <f t="array" aca="1" ref="J104" ca="1">INDIRECT(J$2&amp;"!I30")</f>
        <v>0</v>
      </c>
      <c r="K104" s="85" cm="1">
        <f t="array" aca="1" ref="K104" ca="1">INDIRECT(K$2&amp;"!I30")</f>
        <v>0</v>
      </c>
      <c r="L104" s="85" cm="1">
        <f t="array" aca="1" ref="L104" ca="1">INDIRECT(L$2&amp;"!I30")</f>
        <v>0</v>
      </c>
      <c r="M104" s="85" cm="1">
        <f t="array" aca="1" ref="M104" ca="1">INDIRECT(M$2&amp;"!I30")</f>
        <v>0</v>
      </c>
      <c r="N104" s="85" cm="1">
        <f t="array" aca="1" ref="N104" ca="1">INDIRECT(N$2&amp;"!I30")</f>
        <v>0</v>
      </c>
      <c r="O104" s="85" cm="1">
        <f t="array" aca="1" ref="O104" ca="1">INDIRECT(O$2&amp;"!I30")</f>
        <v>0</v>
      </c>
      <c r="P104" s="85" cm="1">
        <f t="array" aca="1" ref="P104" ca="1">INDIRECT(P$2&amp;"!I30")</f>
        <v>0</v>
      </c>
      <c r="Q104" s="85" cm="1">
        <f t="array" aca="1" ref="Q104" ca="1">INDIRECT(Q$2&amp;"!I30")</f>
        <v>0</v>
      </c>
      <c r="R104" s="85" cm="1">
        <f t="array" aca="1" ref="R104" ca="1">INDIRECT(R$2&amp;"!I30")</f>
        <v>0</v>
      </c>
      <c r="S104" s="85" cm="1">
        <f t="array" aca="1" ref="S104" ca="1">INDIRECT(S$2&amp;"!I30")</f>
        <v>0</v>
      </c>
      <c r="T104" s="85" cm="1">
        <f t="array" aca="1" ref="T104" ca="1">INDIRECT(T$2&amp;"!I30")</f>
        <v>0</v>
      </c>
      <c r="U104" s="85" cm="1">
        <f t="array" aca="1" ref="U104" ca="1">INDIRECT(U$2&amp;"!I30")</f>
        <v>0</v>
      </c>
      <c r="V104" s="85" cm="1">
        <f t="array" aca="1" ref="V104" ca="1">INDIRECT(V$2&amp;"!I30")</f>
        <v>0</v>
      </c>
      <c r="W104" s="85" cm="1">
        <f t="array" aca="1" ref="W104" ca="1">INDIRECT(W$2&amp;"!I30")</f>
        <v>0</v>
      </c>
      <c r="X104" s="85" cm="1">
        <f t="array" aca="1" ref="X104" ca="1">INDIRECT(X$2&amp;"!I30")</f>
        <v>0</v>
      </c>
      <c r="Y104" s="85" cm="1">
        <f t="array" aca="1" ref="Y104" ca="1">INDIRECT(Y$2&amp;"!I30")</f>
        <v>0</v>
      </c>
      <c r="Z104" s="85" cm="1">
        <f t="array" aca="1" ref="Z104" ca="1">INDIRECT(Z$2&amp;"!I30")</f>
        <v>0</v>
      </c>
      <c r="AA104" s="85" cm="1">
        <f t="array" aca="1" ref="AA104" ca="1">INDIRECT(AA$2&amp;"!I30")</f>
        <v>0</v>
      </c>
      <c r="AB104" s="85" cm="1">
        <f t="array" aca="1" ref="AB104" ca="1">INDIRECT(AB$2&amp;"!I30")</f>
        <v>0</v>
      </c>
      <c r="AC104" s="85" cm="1">
        <f t="array" aca="1" ref="AC104" ca="1">INDIRECT(AC$2&amp;"!I30")</f>
        <v>0</v>
      </c>
      <c r="AD104" s="85" cm="1">
        <f t="array" aca="1" ref="AD104" ca="1">INDIRECT(AD$2&amp;"!I30")</f>
        <v>0</v>
      </c>
      <c r="AE104" s="85" cm="1">
        <f t="array" aca="1" ref="AE104" ca="1">INDIRECT(AE$2&amp;"!I30")</f>
        <v>0</v>
      </c>
      <c r="AF104" s="85" cm="1">
        <f t="array" aca="1" ref="AF104" ca="1">INDIRECT(AF$2&amp;"!I30")</f>
        <v>0</v>
      </c>
      <c r="AG104" s="85" cm="1">
        <f t="array" aca="1" ref="AG104" ca="1">INDIRECT(AG$2&amp;"!I30")</f>
        <v>0</v>
      </c>
      <c r="AH104" s="85" cm="1">
        <f t="array" aca="1" ref="AH104" ca="1">INDIRECT(AH$2&amp;"!I30")</f>
        <v>0</v>
      </c>
      <c r="AJ104" s="75" t="str">
        <f t="shared" si="11"/>
        <v>MPI_14</v>
      </c>
      <c r="AK104" s="75" t="str">
        <f t="shared" si="12"/>
        <v>Q3.2</v>
      </c>
      <c r="AL104" t="s">
        <v>830</v>
      </c>
      <c r="AM104">
        <f t="shared" ca="1" si="13"/>
        <v>0</v>
      </c>
      <c r="AN104">
        <f t="shared" ca="1" si="14"/>
        <v>0</v>
      </c>
      <c r="AP104">
        <f t="shared" ca="1" si="20"/>
        <v>0</v>
      </c>
      <c r="AQ104">
        <f t="shared" ca="1" si="21"/>
        <v>0</v>
      </c>
      <c r="AT104">
        <f t="shared" ca="1" si="15"/>
        <v>0</v>
      </c>
      <c r="AU104">
        <f t="shared" ca="1" si="16"/>
        <v>0</v>
      </c>
      <c r="AV104">
        <f t="shared" ca="1" si="17"/>
        <v>0</v>
      </c>
      <c r="AW104">
        <f t="shared" ca="1" si="18"/>
        <v>0</v>
      </c>
      <c r="AX104">
        <f t="shared" ca="1" si="19"/>
        <v>0</v>
      </c>
    </row>
    <row r="105" spans="2:50" ht="16.5" thickBot="1">
      <c r="B105" s="775"/>
      <c r="C105" s="54" t="s">
        <v>64</v>
      </c>
      <c r="D105" s="48" t="s">
        <v>23</v>
      </c>
      <c r="E105" s="87" t="str" cm="1">
        <f t="array" aca="1" ref="E105" ca="1">INDIRECT(E$2&amp;"!C31")</f>
        <v>Non concerné</v>
      </c>
      <c r="F105" s="87" t="str" cm="1">
        <f t="array" aca="1" ref="F105" ca="1">INDIRECT(F$2&amp;"!C31")</f>
        <v>Non concerné</v>
      </c>
      <c r="G105" s="87" t="str" cm="1">
        <f t="array" aca="1" ref="G105" ca="1">INDIRECT(G$2&amp;"!C31")</f>
        <v>Non concerné</v>
      </c>
      <c r="H105" s="87" t="str" cm="1">
        <f t="array" aca="1" ref="H105" ca="1">INDIRECT(H$2&amp;"!C31")</f>
        <v>Non concerné</v>
      </c>
      <c r="I105" s="87" t="str" cm="1">
        <f t="array" aca="1" ref="I105" ca="1">INDIRECT(I$2&amp;"!C31")</f>
        <v>Non concerné</v>
      </c>
      <c r="J105" s="87" t="str" cm="1">
        <f t="array" aca="1" ref="J105" ca="1">INDIRECT(J$2&amp;"!C31")</f>
        <v>Non concerné</v>
      </c>
      <c r="K105" s="87" t="str" cm="1">
        <f t="array" aca="1" ref="K105" ca="1">INDIRECT(K$2&amp;"!C31")</f>
        <v>Non concerné</v>
      </c>
      <c r="L105" s="87" t="str" cm="1">
        <f t="array" aca="1" ref="L105" ca="1">INDIRECT(L$2&amp;"!C31")</f>
        <v>Non concerné</v>
      </c>
      <c r="M105" s="87" t="str" cm="1">
        <f t="array" aca="1" ref="M105" ca="1">INDIRECT(M$2&amp;"!C31")</f>
        <v>Non concerné</v>
      </c>
      <c r="N105" s="87" t="str" cm="1">
        <f t="array" aca="1" ref="N105" ca="1">INDIRECT(N$2&amp;"!C31")</f>
        <v>Non concerné</v>
      </c>
      <c r="O105" s="87" t="str" cm="1">
        <f t="array" aca="1" ref="O105" ca="1">INDIRECT(O$2&amp;"!C31")</f>
        <v>Non concerné</v>
      </c>
      <c r="P105" s="87" t="str" cm="1">
        <f t="array" aca="1" ref="P105" ca="1">INDIRECT(P$2&amp;"!C31")</f>
        <v>Non concerné</v>
      </c>
      <c r="Q105" s="87" t="str" cm="1">
        <f t="array" aca="1" ref="Q105" ca="1">INDIRECT(Q$2&amp;"!C31")</f>
        <v>Non concerné</v>
      </c>
      <c r="R105" s="87" t="str" cm="1">
        <f t="array" aca="1" ref="R105" ca="1">INDIRECT(R$2&amp;"!C31")</f>
        <v>Non concerné</v>
      </c>
      <c r="S105" s="87" t="str" cm="1">
        <f t="array" aca="1" ref="S105" ca="1">INDIRECT(S$2&amp;"!C31")</f>
        <v>Non concerné</v>
      </c>
      <c r="T105" s="87" t="str" cm="1">
        <f t="array" aca="1" ref="T105" ca="1">INDIRECT(T$2&amp;"!C31")</f>
        <v>Non concerné</v>
      </c>
      <c r="U105" s="87" t="str" cm="1">
        <f t="array" aca="1" ref="U105" ca="1">INDIRECT(U$2&amp;"!C31")</f>
        <v>Non concerné</v>
      </c>
      <c r="V105" s="87" t="str" cm="1">
        <f t="array" aca="1" ref="V105" ca="1">INDIRECT(V$2&amp;"!C31")</f>
        <v>Non concerné</v>
      </c>
      <c r="W105" s="87" t="str" cm="1">
        <f t="array" aca="1" ref="W105" ca="1">INDIRECT(W$2&amp;"!C31")</f>
        <v>Non concerné</v>
      </c>
      <c r="X105" s="87" t="str" cm="1">
        <f t="array" aca="1" ref="X105" ca="1">INDIRECT(X$2&amp;"!C31")</f>
        <v>Non concerné</v>
      </c>
      <c r="Y105" s="87" t="str" cm="1">
        <f t="array" aca="1" ref="Y105" ca="1">INDIRECT(Y$2&amp;"!C31")</f>
        <v>Non concerné</v>
      </c>
      <c r="Z105" s="87" t="str" cm="1">
        <f t="array" aca="1" ref="Z105" ca="1">INDIRECT(Z$2&amp;"!C31")</f>
        <v>Non concerné</v>
      </c>
      <c r="AA105" s="87" t="str" cm="1">
        <f t="array" aca="1" ref="AA105" ca="1">INDIRECT(AA$2&amp;"!C31")</f>
        <v>Non concerné</v>
      </c>
      <c r="AB105" s="87" t="str" cm="1">
        <f t="array" aca="1" ref="AB105" ca="1">INDIRECT(AB$2&amp;"!C31")</f>
        <v>Non concerné</v>
      </c>
      <c r="AC105" s="87" t="str" cm="1">
        <f t="array" aca="1" ref="AC105" ca="1">INDIRECT(AC$2&amp;"!C31")</f>
        <v>Non concerné</v>
      </c>
      <c r="AD105" s="87" t="str" cm="1">
        <f t="array" aca="1" ref="AD105" ca="1">INDIRECT(AD$2&amp;"!C31")</f>
        <v>Non concerné</v>
      </c>
      <c r="AE105" s="87" t="str" cm="1">
        <f t="array" aca="1" ref="AE105" ca="1">INDIRECT(AE$2&amp;"!C31")</f>
        <v>Non concerné</v>
      </c>
      <c r="AF105" s="87" t="str" cm="1">
        <f t="array" aca="1" ref="AF105" ca="1">INDIRECT(AF$2&amp;"!C31")</f>
        <v>Non concerné</v>
      </c>
      <c r="AG105" s="87" t="str" cm="1">
        <f t="array" aca="1" ref="AG105" ca="1">INDIRECT(AG$2&amp;"!C31")</f>
        <v>Non concerné</v>
      </c>
      <c r="AH105" s="87" t="str" cm="1">
        <f t="array" aca="1" ref="AH105" ca="1">INDIRECT(AH$2&amp;"!C31")</f>
        <v>Non concerné</v>
      </c>
      <c r="AJ105" s="75" t="str">
        <f t="shared" si="11"/>
        <v>MPI_15</v>
      </c>
      <c r="AK105" s="75" t="str">
        <f t="shared" si="12"/>
        <v>Q1</v>
      </c>
      <c r="AL105" t="s">
        <v>365</v>
      </c>
      <c r="AM105">
        <f t="shared" ca="1" si="13"/>
        <v>0</v>
      </c>
      <c r="AN105">
        <f t="shared" ca="1" si="14"/>
        <v>0</v>
      </c>
      <c r="AP105">
        <f t="shared" ca="1" si="20"/>
        <v>0</v>
      </c>
      <c r="AQ105">
        <f t="shared" ca="1" si="21"/>
        <v>0</v>
      </c>
      <c r="AT105">
        <f t="shared" ca="1" si="15"/>
        <v>0</v>
      </c>
      <c r="AU105">
        <f t="shared" ca="1" si="16"/>
        <v>0</v>
      </c>
      <c r="AV105">
        <f t="shared" ca="1" si="17"/>
        <v>0</v>
      </c>
      <c r="AW105">
        <f t="shared" ca="1" si="18"/>
        <v>0</v>
      </c>
      <c r="AX105">
        <f t="shared" ca="1" si="19"/>
        <v>0</v>
      </c>
    </row>
    <row r="106" spans="2:50" ht="16.5" thickBot="1">
      <c r="B106" s="775"/>
      <c r="C106" s="54" t="s">
        <v>64</v>
      </c>
      <c r="D106" s="50" t="s">
        <v>24</v>
      </c>
      <c r="E106" s="87" cm="1">
        <f t="array" aca="1" ref="E106" ca="1">INDIRECT(E$2&amp;"!D31")</f>
        <v>0</v>
      </c>
      <c r="F106" s="87" cm="1">
        <f t="array" aca="1" ref="F106" ca="1">INDIRECT(F$2&amp;"!D31")</f>
        <v>0</v>
      </c>
      <c r="G106" s="87" cm="1">
        <f t="array" aca="1" ref="G106" ca="1">INDIRECT(G$2&amp;"!D31")</f>
        <v>0</v>
      </c>
      <c r="H106" s="87" cm="1">
        <f t="array" aca="1" ref="H106" ca="1">INDIRECT(H$2&amp;"!D31")</f>
        <v>0</v>
      </c>
      <c r="I106" s="87" cm="1">
        <f t="array" aca="1" ref="I106" ca="1">INDIRECT(I$2&amp;"!D31")</f>
        <v>0</v>
      </c>
      <c r="J106" s="87" cm="1">
        <f t="array" aca="1" ref="J106" ca="1">INDIRECT(J$2&amp;"!D31")</f>
        <v>0</v>
      </c>
      <c r="K106" s="87" cm="1">
        <f t="array" aca="1" ref="K106" ca="1">INDIRECT(K$2&amp;"!D31")</f>
        <v>0</v>
      </c>
      <c r="L106" s="87" cm="1">
        <f t="array" aca="1" ref="L106" ca="1">INDIRECT(L$2&amp;"!D31")</f>
        <v>0</v>
      </c>
      <c r="M106" s="87" cm="1">
        <f t="array" aca="1" ref="M106" ca="1">INDIRECT(M$2&amp;"!D31")</f>
        <v>0</v>
      </c>
      <c r="N106" s="87" cm="1">
        <f t="array" aca="1" ref="N106" ca="1">INDIRECT(N$2&amp;"!D31")</f>
        <v>0</v>
      </c>
      <c r="O106" s="87" cm="1">
        <f t="array" aca="1" ref="O106" ca="1">INDIRECT(O$2&amp;"!D31")</f>
        <v>0</v>
      </c>
      <c r="P106" s="87" cm="1">
        <f t="array" aca="1" ref="P106" ca="1">INDIRECT(P$2&amp;"!D31")</f>
        <v>0</v>
      </c>
      <c r="Q106" s="87" cm="1">
        <f t="array" aca="1" ref="Q106" ca="1">INDIRECT(Q$2&amp;"!D31")</f>
        <v>0</v>
      </c>
      <c r="R106" s="87" cm="1">
        <f t="array" aca="1" ref="R106" ca="1">INDIRECT(R$2&amp;"!D31")</f>
        <v>0</v>
      </c>
      <c r="S106" s="87" cm="1">
        <f t="array" aca="1" ref="S106" ca="1">INDIRECT(S$2&amp;"!D31")</f>
        <v>0</v>
      </c>
      <c r="T106" s="87" cm="1">
        <f t="array" aca="1" ref="T106" ca="1">INDIRECT(T$2&amp;"!D31")</f>
        <v>0</v>
      </c>
      <c r="U106" s="87" cm="1">
        <f t="array" aca="1" ref="U106" ca="1">INDIRECT(U$2&amp;"!D31")</f>
        <v>0</v>
      </c>
      <c r="V106" s="87" cm="1">
        <f t="array" aca="1" ref="V106" ca="1">INDIRECT(V$2&amp;"!D31")</f>
        <v>0</v>
      </c>
      <c r="W106" s="87" cm="1">
        <f t="array" aca="1" ref="W106" ca="1">INDIRECT(W$2&amp;"!D31")</f>
        <v>0</v>
      </c>
      <c r="X106" s="87" cm="1">
        <f t="array" aca="1" ref="X106" ca="1">INDIRECT(X$2&amp;"!D31")</f>
        <v>0</v>
      </c>
      <c r="Y106" s="87" cm="1">
        <f t="array" aca="1" ref="Y106" ca="1">INDIRECT(Y$2&amp;"!D31")</f>
        <v>0</v>
      </c>
      <c r="Z106" s="87" cm="1">
        <f t="array" aca="1" ref="Z106" ca="1">INDIRECT(Z$2&amp;"!D31")</f>
        <v>0</v>
      </c>
      <c r="AA106" s="87" cm="1">
        <f t="array" aca="1" ref="AA106" ca="1">INDIRECT(AA$2&amp;"!D31")</f>
        <v>0</v>
      </c>
      <c r="AB106" s="87" cm="1">
        <f t="array" aca="1" ref="AB106" ca="1">INDIRECT(AB$2&amp;"!D31")</f>
        <v>0</v>
      </c>
      <c r="AC106" s="87" cm="1">
        <f t="array" aca="1" ref="AC106" ca="1">INDIRECT(AC$2&amp;"!D31")</f>
        <v>0</v>
      </c>
      <c r="AD106" s="87" cm="1">
        <f t="array" aca="1" ref="AD106" ca="1">INDIRECT(AD$2&amp;"!D31")</f>
        <v>0</v>
      </c>
      <c r="AE106" s="87" cm="1">
        <f t="array" aca="1" ref="AE106" ca="1">INDIRECT(AE$2&amp;"!D31")</f>
        <v>0</v>
      </c>
      <c r="AF106" s="87" cm="1">
        <f t="array" aca="1" ref="AF106" ca="1">INDIRECT(AF$2&amp;"!D31")</f>
        <v>0</v>
      </c>
      <c r="AG106" s="87" cm="1">
        <f t="array" aca="1" ref="AG106" ca="1">INDIRECT(AG$2&amp;"!D31")</f>
        <v>0</v>
      </c>
      <c r="AH106" s="87" cm="1">
        <f t="array" aca="1" ref="AH106" ca="1">INDIRECT(AH$2&amp;"!D31")</f>
        <v>0</v>
      </c>
      <c r="AJ106" s="75" t="str">
        <f t="shared" si="11"/>
        <v>MPI_15</v>
      </c>
      <c r="AK106" s="75" t="str">
        <f t="shared" si="12"/>
        <v>Q2.1</v>
      </c>
      <c r="AL106" t="s">
        <v>324</v>
      </c>
      <c r="AM106">
        <f t="shared" ca="1" si="13"/>
        <v>0</v>
      </c>
      <c r="AN106">
        <f t="shared" ca="1" si="14"/>
        <v>0</v>
      </c>
      <c r="AP106">
        <f t="shared" ca="1" si="20"/>
        <v>0</v>
      </c>
      <c r="AQ106">
        <f t="shared" ca="1" si="21"/>
        <v>0</v>
      </c>
      <c r="AT106">
        <f t="shared" ca="1" si="15"/>
        <v>0</v>
      </c>
      <c r="AU106">
        <f t="shared" ca="1" si="16"/>
        <v>0</v>
      </c>
      <c r="AV106">
        <f t="shared" ca="1" si="17"/>
        <v>0</v>
      </c>
      <c r="AW106">
        <f t="shared" ca="1" si="18"/>
        <v>0</v>
      </c>
      <c r="AX106">
        <f t="shared" ca="1" si="19"/>
        <v>0</v>
      </c>
    </row>
    <row r="107" spans="2:50" ht="16.5" thickBot="1">
      <c r="B107" s="775"/>
      <c r="C107" s="54" t="s">
        <v>64</v>
      </c>
      <c r="D107" s="50" t="s">
        <v>25</v>
      </c>
      <c r="E107" s="87" cm="1">
        <f t="array" aca="1" ref="E107" ca="1">INDIRECT(E$2&amp;"!E31")</f>
        <v>0</v>
      </c>
      <c r="F107" s="87" cm="1">
        <f t="array" aca="1" ref="F107" ca="1">INDIRECT(F$2&amp;"!E31")</f>
        <v>0</v>
      </c>
      <c r="G107" s="87" cm="1">
        <f t="array" aca="1" ref="G107" ca="1">INDIRECT(G$2&amp;"!E31")</f>
        <v>0</v>
      </c>
      <c r="H107" s="87" cm="1">
        <f t="array" aca="1" ref="H107" ca="1">INDIRECT(H$2&amp;"!E31")</f>
        <v>0</v>
      </c>
      <c r="I107" s="87" cm="1">
        <f t="array" aca="1" ref="I107" ca="1">INDIRECT(I$2&amp;"!E31")</f>
        <v>0</v>
      </c>
      <c r="J107" s="87" cm="1">
        <f t="array" aca="1" ref="J107" ca="1">INDIRECT(J$2&amp;"!E31")</f>
        <v>0</v>
      </c>
      <c r="K107" s="87" cm="1">
        <f t="array" aca="1" ref="K107" ca="1">INDIRECT(K$2&amp;"!E31")</f>
        <v>0</v>
      </c>
      <c r="L107" s="87" cm="1">
        <f t="array" aca="1" ref="L107" ca="1">INDIRECT(L$2&amp;"!E31")</f>
        <v>0</v>
      </c>
      <c r="M107" s="87" cm="1">
        <f t="array" aca="1" ref="M107" ca="1">INDIRECT(M$2&amp;"!E31")</f>
        <v>0</v>
      </c>
      <c r="N107" s="87" cm="1">
        <f t="array" aca="1" ref="N107" ca="1">INDIRECT(N$2&amp;"!E31")</f>
        <v>0</v>
      </c>
      <c r="O107" s="87" cm="1">
        <f t="array" aca="1" ref="O107" ca="1">INDIRECT(O$2&amp;"!E31")</f>
        <v>0</v>
      </c>
      <c r="P107" s="87" cm="1">
        <f t="array" aca="1" ref="P107" ca="1">INDIRECT(P$2&amp;"!E31")</f>
        <v>0</v>
      </c>
      <c r="Q107" s="87" cm="1">
        <f t="array" aca="1" ref="Q107" ca="1">INDIRECT(Q$2&amp;"!E31")</f>
        <v>0</v>
      </c>
      <c r="R107" s="87" cm="1">
        <f t="array" aca="1" ref="R107" ca="1">INDIRECT(R$2&amp;"!E31")</f>
        <v>0</v>
      </c>
      <c r="S107" s="87" cm="1">
        <f t="array" aca="1" ref="S107" ca="1">INDIRECT(S$2&amp;"!E31")</f>
        <v>0</v>
      </c>
      <c r="T107" s="87" cm="1">
        <f t="array" aca="1" ref="T107" ca="1">INDIRECT(T$2&amp;"!E31")</f>
        <v>0</v>
      </c>
      <c r="U107" s="87" cm="1">
        <f t="array" aca="1" ref="U107" ca="1">INDIRECT(U$2&amp;"!E31")</f>
        <v>0</v>
      </c>
      <c r="V107" s="87" cm="1">
        <f t="array" aca="1" ref="V107" ca="1">INDIRECT(V$2&amp;"!E31")</f>
        <v>0</v>
      </c>
      <c r="W107" s="87" cm="1">
        <f t="array" aca="1" ref="W107" ca="1">INDIRECT(W$2&amp;"!E31")</f>
        <v>0</v>
      </c>
      <c r="X107" s="87" cm="1">
        <f t="array" aca="1" ref="X107" ca="1">INDIRECT(X$2&amp;"!E31")</f>
        <v>0</v>
      </c>
      <c r="Y107" s="87" cm="1">
        <f t="array" aca="1" ref="Y107" ca="1">INDIRECT(Y$2&amp;"!E31")</f>
        <v>0</v>
      </c>
      <c r="Z107" s="87" cm="1">
        <f t="array" aca="1" ref="Z107" ca="1">INDIRECT(Z$2&amp;"!E31")</f>
        <v>0</v>
      </c>
      <c r="AA107" s="87" cm="1">
        <f t="array" aca="1" ref="AA107" ca="1">INDIRECT(AA$2&amp;"!E31")</f>
        <v>0</v>
      </c>
      <c r="AB107" s="87" cm="1">
        <f t="array" aca="1" ref="AB107" ca="1">INDIRECT(AB$2&amp;"!E31")</f>
        <v>0</v>
      </c>
      <c r="AC107" s="87" cm="1">
        <f t="array" aca="1" ref="AC107" ca="1">INDIRECT(AC$2&amp;"!E31")</f>
        <v>0</v>
      </c>
      <c r="AD107" s="87" cm="1">
        <f t="array" aca="1" ref="AD107" ca="1">INDIRECT(AD$2&amp;"!E31")</f>
        <v>0</v>
      </c>
      <c r="AE107" s="87" cm="1">
        <f t="array" aca="1" ref="AE107" ca="1">INDIRECT(AE$2&amp;"!E31")</f>
        <v>0</v>
      </c>
      <c r="AF107" s="87" cm="1">
        <f t="array" aca="1" ref="AF107" ca="1">INDIRECT(AF$2&amp;"!E31")</f>
        <v>0</v>
      </c>
      <c r="AG107" s="87" cm="1">
        <f t="array" aca="1" ref="AG107" ca="1">INDIRECT(AG$2&amp;"!E31")</f>
        <v>0</v>
      </c>
      <c r="AH107" s="87" cm="1">
        <f t="array" aca="1" ref="AH107" ca="1">INDIRECT(AH$2&amp;"!E31")</f>
        <v>0</v>
      </c>
      <c r="AJ107" s="75" t="str">
        <f t="shared" si="11"/>
        <v>MPI_15</v>
      </c>
      <c r="AK107" s="75" t="str">
        <f t="shared" si="12"/>
        <v>Q2.2</v>
      </c>
      <c r="AL107" t="s">
        <v>831</v>
      </c>
      <c r="AM107">
        <f t="shared" ca="1" si="13"/>
        <v>0</v>
      </c>
      <c r="AN107">
        <f t="shared" ca="1" si="14"/>
        <v>0</v>
      </c>
      <c r="AP107">
        <f t="shared" ca="1" si="20"/>
        <v>0</v>
      </c>
      <c r="AQ107">
        <f t="shared" ca="1" si="21"/>
        <v>0</v>
      </c>
      <c r="AT107">
        <f t="shared" ca="1" si="15"/>
        <v>0</v>
      </c>
      <c r="AU107">
        <f t="shared" ca="1" si="16"/>
        <v>0</v>
      </c>
      <c r="AV107">
        <f t="shared" ca="1" si="17"/>
        <v>0</v>
      </c>
      <c r="AW107">
        <f t="shared" ca="1" si="18"/>
        <v>0</v>
      </c>
      <c r="AX107">
        <f t="shared" ca="1" si="19"/>
        <v>0</v>
      </c>
    </row>
    <row r="108" spans="2:50" ht="16.5" thickBot="1">
      <c r="B108" s="775"/>
      <c r="C108" s="54" t="s">
        <v>64</v>
      </c>
      <c r="D108" s="50" t="s">
        <v>26</v>
      </c>
      <c r="E108" s="87" cm="1">
        <f t="array" aca="1" ref="E108" ca="1">INDIRECT(E$2&amp;"!F31")</f>
        <v>0</v>
      </c>
      <c r="F108" s="87" cm="1">
        <f t="array" aca="1" ref="F108" ca="1">INDIRECT(F$2&amp;"!F31")</f>
        <v>0</v>
      </c>
      <c r="G108" s="87" cm="1">
        <f t="array" aca="1" ref="G108" ca="1">INDIRECT(G$2&amp;"!F31")</f>
        <v>0</v>
      </c>
      <c r="H108" s="87" cm="1">
        <f t="array" aca="1" ref="H108" ca="1">INDIRECT(H$2&amp;"!F31")</f>
        <v>0</v>
      </c>
      <c r="I108" s="87" cm="1">
        <f t="array" aca="1" ref="I108" ca="1">INDIRECT(I$2&amp;"!F31")</f>
        <v>0</v>
      </c>
      <c r="J108" s="87" cm="1">
        <f t="array" aca="1" ref="J108" ca="1">INDIRECT(J$2&amp;"!F31")</f>
        <v>0</v>
      </c>
      <c r="K108" s="87" cm="1">
        <f t="array" aca="1" ref="K108" ca="1">INDIRECT(K$2&amp;"!F31")</f>
        <v>0</v>
      </c>
      <c r="L108" s="87" cm="1">
        <f t="array" aca="1" ref="L108" ca="1">INDIRECT(L$2&amp;"!F31")</f>
        <v>0</v>
      </c>
      <c r="M108" s="87" cm="1">
        <f t="array" aca="1" ref="M108" ca="1">INDIRECT(M$2&amp;"!F31")</f>
        <v>0</v>
      </c>
      <c r="N108" s="87" cm="1">
        <f t="array" aca="1" ref="N108" ca="1">INDIRECT(N$2&amp;"!F31")</f>
        <v>0</v>
      </c>
      <c r="O108" s="87" cm="1">
        <f t="array" aca="1" ref="O108" ca="1">INDIRECT(O$2&amp;"!F31")</f>
        <v>0</v>
      </c>
      <c r="P108" s="87" cm="1">
        <f t="array" aca="1" ref="P108" ca="1">INDIRECT(P$2&amp;"!F31")</f>
        <v>0</v>
      </c>
      <c r="Q108" s="87" cm="1">
        <f t="array" aca="1" ref="Q108" ca="1">INDIRECT(Q$2&amp;"!F31")</f>
        <v>0</v>
      </c>
      <c r="R108" s="87" cm="1">
        <f t="array" aca="1" ref="R108" ca="1">INDIRECT(R$2&amp;"!F31")</f>
        <v>0</v>
      </c>
      <c r="S108" s="87" cm="1">
        <f t="array" aca="1" ref="S108" ca="1">INDIRECT(S$2&amp;"!F31")</f>
        <v>0</v>
      </c>
      <c r="T108" s="87" cm="1">
        <f t="array" aca="1" ref="T108" ca="1">INDIRECT(T$2&amp;"!F31")</f>
        <v>0</v>
      </c>
      <c r="U108" s="87" cm="1">
        <f t="array" aca="1" ref="U108" ca="1">INDIRECT(U$2&amp;"!F31")</f>
        <v>0</v>
      </c>
      <c r="V108" s="87" cm="1">
        <f t="array" aca="1" ref="V108" ca="1">INDIRECT(V$2&amp;"!F31")</f>
        <v>0</v>
      </c>
      <c r="W108" s="87" cm="1">
        <f t="array" aca="1" ref="W108" ca="1">INDIRECT(W$2&amp;"!F31")</f>
        <v>0</v>
      </c>
      <c r="X108" s="87" cm="1">
        <f t="array" aca="1" ref="X108" ca="1">INDIRECT(X$2&amp;"!F31")</f>
        <v>0</v>
      </c>
      <c r="Y108" s="87" cm="1">
        <f t="array" aca="1" ref="Y108" ca="1">INDIRECT(Y$2&amp;"!F31")</f>
        <v>0</v>
      </c>
      <c r="Z108" s="87" cm="1">
        <f t="array" aca="1" ref="Z108" ca="1">INDIRECT(Z$2&amp;"!F31")</f>
        <v>0</v>
      </c>
      <c r="AA108" s="87" cm="1">
        <f t="array" aca="1" ref="AA108" ca="1">INDIRECT(AA$2&amp;"!F31")</f>
        <v>0</v>
      </c>
      <c r="AB108" s="87" cm="1">
        <f t="array" aca="1" ref="AB108" ca="1">INDIRECT(AB$2&amp;"!F31")</f>
        <v>0</v>
      </c>
      <c r="AC108" s="87" cm="1">
        <f t="array" aca="1" ref="AC108" ca="1">INDIRECT(AC$2&amp;"!F31")</f>
        <v>0</v>
      </c>
      <c r="AD108" s="87" cm="1">
        <f t="array" aca="1" ref="AD108" ca="1">INDIRECT(AD$2&amp;"!F31")</f>
        <v>0</v>
      </c>
      <c r="AE108" s="87" cm="1">
        <f t="array" aca="1" ref="AE108" ca="1">INDIRECT(AE$2&amp;"!F31")</f>
        <v>0</v>
      </c>
      <c r="AF108" s="87" cm="1">
        <f t="array" aca="1" ref="AF108" ca="1">INDIRECT(AF$2&amp;"!F31")</f>
        <v>0</v>
      </c>
      <c r="AG108" s="87" cm="1">
        <f t="array" aca="1" ref="AG108" ca="1">INDIRECT(AG$2&amp;"!F31")</f>
        <v>0</v>
      </c>
      <c r="AH108" s="87" cm="1">
        <f t="array" aca="1" ref="AH108" ca="1">INDIRECT(AH$2&amp;"!F31")</f>
        <v>0</v>
      </c>
      <c r="AJ108" s="75" t="str">
        <f t="shared" si="11"/>
        <v>MPI_15</v>
      </c>
      <c r="AK108" s="75" t="str">
        <f t="shared" si="12"/>
        <v>Q2.3</v>
      </c>
      <c r="AL108" t="s">
        <v>832</v>
      </c>
      <c r="AM108">
        <f t="shared" ca="1" si="13"/>
        <v>0</v>
      </c>
      <c r="AN108">
        <f t="shared" ca="1" si="14"/>
        <v>0</v>
      </c>
      <c r="AP108">
        <f t="shared" ca="1" si="20"/>
        <v>0</v>
      </c>
      <c r="AQ108">
        <f t="shared" ca="1" si="21"/>
        <v>0</v>
      </c>
      <c r="AT108">
        <f t="shared" ca="1" si="15"/>
        <v>0</v>
      </c>
      <c r="AU108">
        <f t="shared" ca="1" si="16"/>
        <v>0</v>
      </c>
      <c r="AV108">
        <f t="shared" ca="1" si="17"/>
        <v>0</v>
      </c>
      <c r="AW108">
        <f t="shared" ca="1" si="18"/>
        <v>0</v>
      </c>
      <c r="AX108">
        <f t="shared" ca="1" si="19"/>
        <v>0</v>
      </c>
    </row>
    <row r="109" spans="2:50" ht="16.5" thickBot="1">
      <c r="B109" s="775"/>
      <c r="C109" s="54" t="s">
        <v>64</v>
      </c>
      <c r="D109" s="50" t="s">
        <v>27</v>
      </c>
      <c r="E109" s="87" cm="1">
        <f t="array" aca="1" ref="E109" ca="1">INDIRECT(E$2&amp;"!G31")</f>
        <v>0</v>
      </c>
      <c r="F109" s="87" cm="1">
        <f t="array" aca="1" ref="F109" ca="1">INDIRECT(F$2&amp;"!G31")</f>
        <v>0</v>
      </c>
      <c r="G109" s="87" cm="1">
        <f t="array" aca="1" ref="G109" ca="1">INDIRECT(G$2&amp;"!G31")</f>
        <v>0</v>
      </c>
      <c r="H109" s="87" cm="1">
        <f t="array" aca="1" ref="H109" ca="1">INDIRECT(H$2&amp;"!G31")</f>
        <v>0</v>
      </c>
      <c r="I109" s="87" cm="1">
        <f t="array" aca="1" ref="I109" ca="1">INDIRECT(I$2&amp;"!G31")</f>
        <v>0</v>
      </c>
      <c r="J109" s="87" cm="1">
        <f t="array" aca="1" ref="J109" ca="1">INDIRECT(J$2&amp;"!G31")</f>
        <v>0</v>
      </c>
      <c r="K109" s="87" cm="1">
        <f t="array" aca="1" ref="K109" ca="1">INDIRECT(K$2&amp;"!G31")</f>
        <v>0</v>
      </c>
      <c r="L109" s="87" cm="1">
        <f t="array" aca="1" ref="L109" ca="1">INDIRECT(L$2&amp;"!G31")</f>
        <v>0</v>
      </c>
      <c r="M109" s="87" cm="1">
        <f t="array" aca="1" ref="M109" ca="1">INDIRECT(M$2&amp;"!G31")</f>
        <v>0</v>
      </c>
      <c r="N109" s="87" cm="1">
        <f t="array" aca="1" ref="N109" ca="1">INDIRECT(N$2&amp;"!G31")</f>
        <v>0</v>
      </c>
      <c r="O109" s="87" cm="1">
        <f t="array" aca="1" ref="O109" ca="1">INDIRECT(O$2&amp;"!G31")</f>
        <v>0</v>
      </c>
      <c r="P109" s="87" cm="1">
        <f t="array" aca="1" ref="P109" ca="1">INDIRECT(P$2&amp;"!G31")</f>
        <v>0</v>
      </c>
      <c r="Q109" s="87" cm="1">
        <f t="array" aca="1" ref="Q109" ca="1">INDIRECT(Q$2&amp;"!G31")</f>
        <v>0</v>
      </c>
      <c r="R109" s="87" cm="1">
        <f t="array" aca="1" ref="R109" ca="1">INDIRECT(R$2&amp;"!G31")</f>
        <v>0</v>
      </c>
      <c r="S109" s="87" cm="1">
        <f t="array" aca="1" ref="S109" ca="1">INDIRECT(S$2&amp;"!G31")</f>
        <v>0</v>
      </c>
      <c r="T109" s="87" cm="1">
        <f t="array" aca="1" ref="T109" ca="1">INDIRECT(T$2&amp;"!G31")</f>
        <v>0</v>
      </c>
      <c r="U109" s="87" cm="1">
        <f t="array" aca="1" ref="U109" ca="1">INDIRECT(U$2&amp;"!G31")</f>
        <v>0</v>
      </c>
      <c r="V109" s="87" cm="1">
        <f t="array" aca="1" ref="V109" ca="1">INDIRECT(V$2&amp;"!G31")</f>
        <v>0</v>
      </c>
      <c r="W109" s="87" cm="1">
        <f t="array" aca="1" ref="W109" ca="1">INDIRECT(W$2&amp;"!G31")</f>
        <v>0</v>
      </c>
      <c r="X109" s="87" cm="1">
        <f t="array" aca="1" ref="X109" ca="1">INDIRECT(X$2&amp;"!G31")</f>
        <v>0</v>
      </c>
      <c r="Y109" s="87" cm="1">
        <f t="array" aca="1" ref="Y109" ca="1">INDIRECT(Y$2&amp;"!G31")</f>
        <v>0</v>
      </c>
      <c r="Z109" s="87" cm="1">
        <f t="array" aca="1" ref="Z109" ca="1">INDIRECT(Z$2&amp;"!G31")</f>
        <v>0</v>
      </c>
      <c r="AA109" s="87" cm="1">
        <f t="array" aca="1" ref="AA109" ca="1">INDIRECT(AA$2&amp;"!G31")</f>
        <v>0</v>
      </c>
      <c r="AB109" s="87" cm="1">
        <f t="array" aca="1" ref="AB109" ca="1">INDIRECT(AB$2&amp;"!G31")</f>
        <v>0</v>
      </c>
      <c r="AC109" s="87" cm="1">
        <f t="array" aca="1" ref="AC109" ca="1">INDIRECT(AC$2&amp;"!G31")</f>
        <v>0</v>
      </c>
      <c r="AD109" s="87" cm="1">
        <f t="array" aca="1" ref="AD109" ca="1">INDIRECT(AD$2&amp;"!G31")</f>
        <v>0</v>
      </c>
      <c r="AE109" s="87" cm="1">
        <f t="array" aca="1" ref="AE109" ca="1">INDIRECT(AE$2&amp;"!G31")</f>
        <v>0</v>
      </c>
      <c r="AF109" s="87" cm="1">
        <f t="array" aca="1" ref="AF109" ca="1">INDIRECT(AF$2&amp;"!G31")</f>
        <v>0</v>
      </c>
      <c r="AG109" s="87" cm="1">
        <f t="array" aca="1" ref="AG109" ca="1">INDIRECT(AG$2&amp;"!G31")</f>
        <v>0</v>
      </c>
      <c r="AH109" s="87" cm="1">
        <f t="array" aca="1" ref="AH109" ca="1">INDIRECT(AH$2&amp;"!G31")</f>
        <v>0</v>
      </c>
      <c r="AJ109" s="75" t="str">
        <f t="shared" si="11"/>
        <v>MPI_15</v>
      </c>
      <c r="AK109" s="75" t="str">
        <f t="shared" si="12"/>
        <v>Q2.4</v>
      </c>
      <c r="AL109" t="s">
        <v>488</v>
      </c>
      <c r="AM109">
        <f t="shared" ca="1" si="13"/>
        <v>0</v>
      </c>
      <c r="AN109">
        <f t="shared" ca="1" si="14"/>
        <v>0</v>
      </c>
      <c r="AP109">
        <f t="shared" ca="1" si="20"/>
        <v>0</v>
      </c>
      <c r="AQ109">
        <f t="shared" ca="1" si="21"/>
        <v>0</v>
      </c>
      <c r="AT109">
        <f t="shared" ca="1" si="15"/>
        <v>0</v>
      </c>
      <c r="AU109">
        <f t="shared" ca="1" si="16"/>
        <v>0</v>
      </c>
      <c r="AV109">
        <f t="shared" ca="1" si="17"/>
        <v>0</v>
      </c>
      <c r="AW109">
        <f t="shared" ca="1" si="18"/>
        <v>0</v>
      </c>
      <c r="AX109">
        <f t="shared" ca="1" si="19"/>
        <v>0</v>
      </c>
    </row>
    <row r="110" spans="2:50" ht="16.5" thickBot="1">
      <c r="B110" s="775"/>
      <c r="C110" s="54" t="s">
        <v>64</v>
      </c>
      <c r="D110" s="50" t="s">
        <v>28</v>
      </c>
      <c r="E110" s="87" cm="1">
        <f t="array" aca="1" ref="E110" ca="1">INDIRECT(E$2&amp;"!H31")</f>
        <v>0</v>
      </c>
      <c r="F110" s="87" cm="1">
        <f t="array" aca="1" ref="F110" ca="1">INDIRECT(F$2&amp;"!H31")</f>
        <v>0</v>
      </c>
      <c r="G110" s="87" cm="1">
        <f t="array" aca="1" ref="G110" ca="1">INDIRECT(G$2&amp;"!H31")</f>
        <v>0</v>
      </c>
      <c r="H110" s="87" cm="1">
        <f t="array" aca="1" ref="H110" ca="1">INDIRECT(H$2&amp;"!H31")</f>
        <v>0</v>
      </c>
      <c r="I110" s="87" cm="1">
        <f t="array" aca="1" ref="I110" ca="1">INDIRECT(I$2&amp;"!H31")</f>
        <v>0</v>
      </c>
      <c r="J110" s="87" cm="1">
        <f t="array" aca="1" ref="J110" ca="1">INDIRECT(J$2&amp;"!H31")</f>
        <v>0</v>
      </c>
      <c r="K110" s="87" cm="1">
        <f t="array" aca="1" ref="K110" ca="1">INDIRECT(K$2&amp;"!H31")</f>
        <v>0</v>
      </c>
      <c r="L110" s="87" cm="1">
        <f t="array" aca="1" ref="L110" ca="1">INDIRECT(L$2&amp;"!H31")</f>
        <v>0</v>
      </c>
      <c r="M110" s="87" cm="1">
        <f t="array" aca="1" ref="M110" ca="1">INDIRECT(M$2&amp;"!H31")</f>
        <v>0</v>
      </c>
      <c r="N110" s="87" cm="1">
        <f t="array" aca="1" ref="N110" ca="1">INDIRECT(N$2&amp;"!H31")</f>
        <v>0</v>
      </c>
      <c r="O110" s="87" cm="1">
        <f t="array" aca="1" ref="O110" ca="1">INDIRECT(O$2&amp;"!H31")</f>
        <v>0</v>
      </c>
      <c r="P110" s="87" cm="1">
        <f t="array" aca="1" ref="P110" ca="1">INDIRECT(P$2&amp;"!H31")</f>
        <v>0</v>
      </c>
      <c r="Q110" s="87" cm="1">
        <f t="array" aca="1" ref="Q110" ca="1">INDIRECT(Q$2&amp;"!H31")</f>
        <v>0</v>
      </c>
      <c r="R110" s="87" cm="1">
        <f t="array" aca="1" ref="R110" ca="1">INDIRECT(R$2&amp;"!H31")</f>
        <v>0</v>
      </c>
      <c r="S110" s="87" cm="1">
        <f t="array" aca="1" ref="S110" ca="1">INDIRECT(S$2&amp;"!H31")</f>
        <v>0</v>
      </c>
      <c r="T110" s="87" cm="1">
        <f t="array" aca="1" ref="T110" ca="1">INDIRECT(T$2&amp;"!H31")</f>
        <v>0</v>
      </c>
      <c r="U110" s="87" cm="1">
        <f t="array" aca="1" ref="U110" ca="1">INDIRECT(U$2&amp;"!H31")</f>
        <v>0</v>
      </c>
      <c r="V110" s="87" cm="1">
        <f t="array" aca="1" ref="V110" ca="1">INDIRECT(V$2&amp;"!H31")</f>
        <v>0</v>
      </c>
      <c r="W110" s="87" cm="1">
        <f t="array" aca="1" ref="W110" ca="1">INDIRECT(W$2&amp;"!H31")</f>
        <v>0</v>
      </c>
      <c r="X110" s="87" cm="1">
        <f t="array" aca="1" ref="X110" ca="1">INDIRECT(X$2&amp;"!H31")</f>
        <v>0</v>
      </c>
      <c r="Y110" s="87" cm="1">
        <f t="array" aca="1" ref="Y110" ca="1">INDIRECT(Y$2&amp;"!H31")</f>
        <v>0</v>
      </c>
      <c r="Z110" s="87" cm="1">
        <f t="array" aca="1" ref="Z110" ca="1">INDIRECT(Z$2&amp;"!H31")</f>
        <v>0</v>
      </c>
      <c r="AA110" s="87" cm="1">
        <f t="array" aca="1" ref="AA110" ca="1">INDIRECT(AA$2&amp;"!H31")</f>
        <v>0</v>
      </c>
      <c r="AB110" s="87" cm="1">
        <f t="array" aca="1" ref="AB110" ca="1">INDIRECT(AB$2&amp;"!H31")</f>
        <v>0</v>
      </c>
      <c r="AC110" s="87" cm="1">
        <f t="array" aca="1" ref="AC110" ca="1">INDIRECT(AC$2&amp;"!H31")</f>
        <v>0</v>
      </c>
      <c r="AD110" s="87" cm="1">
        <f t="array" aca="1" ref="AD110" ca="1">INDIRECT(AD$2&amp;"!H31")</f>
        <v>0</v>
      </c>
      <c r="AE110" s="87" cm="1">
        <f t="array" aca="1" ref="AE110" ca="1">INDIRECT(AE$2&amp;"!H31")</f>
        <v>0</v>
      </c>
      <c r="AF110" s="87" cm="1">
        <f t="array" aca="1" ref="AF110" ca="1">INDIRECT(AF$2&amp;"!H31")</f>
        <v>0</v>
      </c>
      <c r="AG110" s="87" cm="1">
        <f t="array" aca="1" ref="AG110" ca="1">INDIRECT(AG$2&amp;"!H31")</f>
        <v>0</v>
      </c>
      <c r="AH110" s="87" cm="1">
        <f t="array" aca="1" ref="AH110" ca="1">INDIRECT(AH$2&amp;"!H31")</f>
        <v>0</v>
      </c>
      <c r="AJ110" s="75" t="str">
        <f t="shared" si="11"/>
        <v>MPI_15</v>
      </c>
      <c r="AK110" s="75" t="str">
        <f t="shared" si="12"/>
        <v>Q3.1</v>
      </c>
      <c r="AL110" t="s">
        <v>449</v>
      </c>
      <c r="AM110">
        <f t="shared" ca="1" si="13"/>
        <v>0</v>
      </c>
      <c r="AN110">
        <f t="shared" ca="1" si="14"/>
        <v>0</v>
      </c>
      <c r="AP110">
        <f t="shared" ca="1" si="20"/>
        <v>0</v>
      </c>
      <c r="AQ110">
        <f t="shared" ca="1" si="21"/>
        <v>0</v>
      </c>
      <c r="AT110">
        <f t="shared" ca="1" si="15"/>
        <v>0</v>
      </c>
      <c r="AU110">
        <f t="shared" ca="1" si="16"/>
        <v>0</v>
      </c>
      <c r="AV110">
        <f t="shared" ca="1" si="17"/>
        <v>0</v>
      </c>
      <c r="AW110">
        <f t="shared" ca="1" si="18"/>
        <v>0</v>
      </c>
      <c r="AX110">
        <f t="shared" ca="1" si="19"/>
        <v>0</v>
      </c>
    </row>
    <row r="111" spans="2:50" ht="16.5" thickBot="1">
      <c r="B111" s="775"/>
      <c r="C111" s="54" t="s">
        <v>64</v>
      </c>
      <c r="D111" s="53" t="s">
        <v>29</v>
      </c>
      <c r="E111" s="87" cm="1">
        <f t="array" aca="1" ref="E111" ca="1">INDIRECT(E$2&amp;"!I31")</f>
        <v>0</v>
      </c>
      <c r="F111" s="87" cm="1">
        <f t="array" aca="1" ref="F111" ca="1">INDIRECT(F$2&amp;"!I31")</f>
        <v>0</v>
      </c>
      <c r="G111" s="87" cm="1">
        <f t="array" aca="1" ref="G111" ca="1">INDIRECT(G$2&amp;"!I31")</f>
        <v>0</v>
      </c>
      <c r="H111" s="87" cm="1">
        <f t="array" aca="1" ref="H111" ca="1">INDIRECT(H$2&amp;"!I31")</f>
        <v>0</v>
      </c>
      <c r="I111" s="87" cm="1">
        <f t="array" aca="1" ref="I111" ca="1">INDIRECT(I$2&amp;"!I31")</f>
        <v>0</v>
      </c>
      <c r="J111" s="87" cm="1">
        <f t="array" aca="1" ref="J111" ca="1">INDIRECT(J$2&amp;"!I31")</f>
        <v>0</v>
      </c>
      <c r="K111" s="87" cm="1">
        <f t="array" aca="1" ref="K111" ca="1">INDIRECT(K$2&amp;"!I31")</f>
        <v>0</v>
      </c>
      <c r="L111" s="87" cm="1">
        <f t="array" aca="1" ref="L111" ca="1">INDIRECT(L$2&amp;"!I31")</f>
        <v>0</v>
      </c>
      <c r="M111" s="87" cm="1">
        <f t="array" aca="1" ref="M111" ca="1">INDIRECT(M$2&amp;"!I31")</f>
        <v>0</v>
      </c>
      <c r="N111" s="87" cm="1">
        <f t="array" aca="1" ref="N111" ca="1">INDIRECT(N$2&amp;"!I31")</f>
        <v>0</v>
      </c>
      <c r="O111" s="87" cm="1">
        <f t="array" aca="1" ref="O111" ca="1">INDIRECT(O$2&amp;"!I31")</f>
        <v>0</v>
      </c>
      <c r="P111" s="87" cm="1">
        <f t="array" aca="1" ref="P111" ca="1">INDIRECT(P$2&amp;"!I31")</f>
        <v>0</v>
      </c>
      <c r="Q111" s="87" cm="1">
        <f t="array" aca="1" ref="Q111" ca="1">INDIRECT(Q$2&amp;"!I31")</f>
        <v>0</v>
      </c>
      <c r="R111" s="87" cm="1">
        <f t="array" aca="1" ref="R111" ca="1">INDIRECT(R$2&amp;"!I31")</f>
        <v>0</v>
      </c>
      <c r="S111" s="87" cm="1">
        <f t="array" aca="1" ref="S111" ca="1">INDIRECT(S$2&amp;"!I31")</f>
        <v>0</v>
      </c>
      <c r="T111" s="87" cm="1">
        <f t="array" aca="1" ref="T111" ca="1">INDIRECT(T$2&amp;"!I31")</f>
        <v>0</v>
      </c>
      <c r="U111" s="87" cm="1">
        <f t="array" aca="1" ref="U111" ca="1">INDIRECT(U$2&amp;"!I31")</f>
        <v>0</v>
      </c>
      <c r="V111" s="87" cm="1">
        <f t="array" aca="1" ref="V111" ca="1">INDIRECT(V$2&amp;"!I31")</f>
        <v>0</v>
      </c>
      <c r="W111" s="87" cm="1">
        <f t="array" aca="1" ref="W111" ca="1">INDIRECT(W$2&amp;"!I31")</f>
        <v>0</v>
      </c>
      <c r="X111" s="87" cm="1">
        <f t="array" aca="1" ref="X111" ca="1">INDIRECT(X$2&amp;"!I31")</f>
        <v>0</v>
      </c>
      <c r="Y111" s="87" cm="1">
        <f t="array" aca="1" ref="Y111" ca="1">INDIRECT(Y$2&amp;"!I31")</f>
        <v>0</v>
      </c>
      <c r="Z111" s="87" cm="1">
        <f t="array" aca="1" ref="Z111" ca="1">INDIRECT(Z$2&amp;"!I31")</f>
        <v>0</v>
      </c>
      <c r="AA111" s="87" cm="1">
        <f t="array" aca="1" ref="AA111" ca="1">INDIRECT(AA$2&amp;"!I31")</f>
        <v>0</v>
      </c>
      <c r="AB111" s="87" cm="1">
        <f t="array" aca="1" ref="AB111" ca="1">INDIRECT(AB$2&amp;"!I31")</f>
        <v>0</v>
      </c>
      <c r="AC111" s="87" cm="1">
        <f t="array" aca="1" ref="AC111" ca="1">INDIRECT(AC$2&amp;"!I31")</f>
        <v>0</v>
      </c>
      <c r="AD111" s="87" cm="1">
        <f t="array" aca="1" ref="AD111" ca="1">INDIRECT(AD$2&amp;"!I31")</f>
        <v>0</v>
      </c>
      <c r="AE111" s="87" cm="1">
        <f t="array" aca="1" ref="AE111" ca="1">INDIRECT(AE$2&amp;"!I31")</f>
        <v>0</v>
      </c>
      <c r="AF111" s="87" cm="1">
        <f t="array" aca="1" ref="AF111" ca="1">INDIRECT(AF$2&amp;"!I31")</f>
        <v>0</v>
      </c>
      <c r="AG111" s="87" cm="1">
        <f t="array" aca="1" ref="AG111" ca="1">INDIRECT(AG$2&amp;"!I31")</f>
        <v>0</v>
      </c>
      <c r="AH111" s="87" cm="1">
        <f t="array" aca="1" ref="AH111" ca="1">INDIRECT(AH$2&amp;"!I31")</f>
        <v>0</v>
      </c>
      <c r="AJ111" s="75" t="str">
        <f t="shared" si="11"/>
        <v>MPI_15</v>
      </c>
      <c r="AK111" s="75" t="str">
        <f t="shared" si="12"/>
        <v>Q3.2</v>
      </c>
      <c r="AL111" t="s">
        <v>833</v>
      </c>
      <c r="AM111">
        <f t="shared" ca="1" si="13"/>
        <v>0</v>
      </c>
      <c r="AN111">
        <f t="shared" ca="1" si="14"/>
        <v>0</v>
      </c>
      <c r="AP111">
        <f t="shared" ca="1" si="20"/>
        <v>0</v>
      </c>
      <c r="AQ111">
        <f t="shared" ca="1" si="21"/>
        <v>0</v>
      </c>
      <c r="AT111">
        <f t="shared" ca="1" si="15"/>
        <v>0</v>
      </c>
      <c r="AU111">
        <f t="shared" ca="1" si="16"/>
        <v>0</v>
      </c>
      <c r="AV111">
        <f t="shared" ca="1" si="17"/>
        <v>0</v>
      </c>
      <c r="AW111">
        <f t="shared" ca="1" si="18"/>
        <v>0</v>
      </c>
      <c r="AX111">
        <f t="shared" ca="1" si="19"/>
        <v>0</v>
      </c>
    </row>
    <row r="112" spans="2:50" ht="16.5" thickBot="1">
      <c r="B112" s="775"/>
      <c r="C112" s="54" t="s">
        <v>66</v>
      </c>
      <c r="D112" s="48" t="s">
        <v>23</v>
      </c>
      <c r="E112" s="85" t="str" cm="1">
        <f t="array" aca="1" ref="E112" ca="1">INDIRECT(E$2&amp;"!C32")</f>
        <v>Non concerné</v>
      </c>
      <c r="F112" s="85" t="str" cm="1">
        <f t="array" aca="1" ref="F112" ca="1">INDIRECT(F$2&amp;"!C32")</f>
        <v>Non concerné</v>
      </c>
      <c r="G112" s="85" t="str" cm="1">
        <f t="array" aca="1" ref="G112" ca="1">INDIRECT(G$2&amp;"!C32")</f>
        <v>Non concerné</v>
      </c>
      <c r="H112" s="85" t="str" cm="1">
        <f t="array" aca="1" ref="H112" ca="1">INDIRECT(H$2&amp;"!C32")</f>
        <v>Non concerné</v>
      </c>
      <c r="I112" s="85" t="str" cm="1">
        <f t="array" aca="1" ref="I112" ca="1">INDIRECT(I$2&amp;"!C32")</f>
        <v>Non concerné</v>
      </c>
      <c r="J112" s="85" t="str" cm="1">
        <f t="array" aca="1" ref="J112" ca="1">INDIRECT(J$2&amp;"!C32")</f>
        <v>Non concerné</v>
      </c>
      <c r="K112" s="85" t="str" cm="1">
        <f t="array" aca="1" ref="K112" ca="1">INDIRECT(K$2&amp;"!C32")</f>
        <v>Non concerné</v>
      </c>
      <c r="L112" s="85" t="str" cm="1">
        <f t="array" aca="1" ref="L112" ca="1">INDIRECT(L$2&amp;"!C32")</f>
        <v>Non concerné</v>
      </c>
      <c r="M112" s="85" t="str" cm="1">
        <f t="array" aca="1" ref="M112" ca="1">INDIRECT(M$2&amp;"!C32")</f>
        <v>Non concerné</v>
      </c>
      <c r="N112" s="85" t="str" cm="1">
        <f t="array" aca="1" ref="N112" ca="1">INDIRECT(N$2&amp;"!C32")</f>
        <v>Non concerné</v>
      </c>
      <c r="O112" s="85" t="str" cm="1">
        <f t="array" aca="1" ref="O112" ca="1">INDIRECT(O$2&amp;"!C32")</f>
        <v>Non concerné</v>
      </c>
      <c r="P112" s="85" t="str" cm="1">
        <f t="array" aca="1" ref="P112" ca="1">INDIRECT(P$2&amp;"!C32")</f>
        <v>Non concerné</v>
      </c>
      <c r="Q112" s="85" t="str" cm="1">
        <f t="array" aca="1" ref="Q112" ca="1">INDIRECT(Q$2&amp;"!C32")</f>
        <v>Non concerné</v>
      </c>
      <c r="R112" s="85" t="str" cm="1">
        <f t="array" aca="1" ref="R112" ca="1">INDIRECT(R$2&amp;"!C32")</f>
        <v>Non concerné</v>
      </c>
      <c r="S112" s="85" t="str" cm="1">
        <f t="array" aca="1" ref="S112" ca="1">INDIRECT(S$2&amp;"!C32")</f>
        <v>Non concerné</v>
      </c>
      <c r="T112" s="85" t="str" cm="1">
        <f t="array" aca="1" ref="T112" ca="1">INDIRECT(T$2&amp;"!C32")</f>
        <v>Non concerné</v>
      </c>
      <c r="U112" s="85" t="str" cm="1">
        <f t="array" aca="1" ref="U112" ca="1">INDIRECT(U$2&amp;"!C32")</f>
        <v>Non concerné</v>
      </c>
      <c r="V112" s="85" t="str" cm="1">
        <f t="array" aca="1" ref="V112" ca="1">INDIRECT(V$2&amp;"!C32")</f>
        <v>Non concerné</v>
      </c>
      <c r="W112" s="85" t="str" cm="1">
        <f t="array" aca="1" ref="W112" ca="1">INDIRECT(W$2&amp;"!C32")</f>
        <v>Non concerné</v>
      </c>
      <c r="X112" s="85" t="str" cm="1">
        <f t="array" aca="1" ref="X112" ca="1">INDIRECT(X$2&amp;"!C32")</f>
        <v>Non concerné</v>
      </c>
      <c r="Y112" s="85" t="str" cm="1">
        <f t="array" aca="1" ref="Y112" ca="1">INDIRECT(Y$2&amp;"!C32")</f>
        <v>Non concerné</v>
      </c>
      <c r="Z112" s="85" t="str" cm="1">
        <f t="array" aca="1" ref="Z112" ca="1">INDIRECT(Z$2&amp;"!C32")</f>
        <v>Non concerné</v>
      </c>
      <c r="AA112" s="85" t="str" cm="1">
        <f t="array" aca="1" ref="AA112" ca="1">INDIRECT(AA$2&amp;"!C32")</f>
        <v>Non concerné</v>
      </c>
      <c r="AB112" s="85" t="str" cm="1">
        <f t="array" aca="1" ref="AB112" ca="1">INDIRECT(AB$2&amp;"!C32")</f>
        <v>Non concerné</v>
      </c>
      <c r="AC112" s="85" t="str" cm="1">
        <f t="array" aca="1" ref="AC112" ca="1">INDIRECT(AC$2&amp;"!C32")</f>
        <v>Non concerné</v>
      </c>
      <c r="AD112" s="85" t="str" cm="1">
        <f t="array" aca="1" ref="AD112" ca="1">INDIRECT(AD$2&amp;"!C32")</f>
        <v>Non concerné</v>
      </c>
      <c r="AE112" s="85" t="str" cm="1">
        <f t="array" aca="1" ref="AE112" ca="1">INDIRECT(AE$2&amp;"!C32")</f>
        <v>Non concerné</v>
      </c>
      <c r="AF112" s="85" t="str" cm="1">
        <f t="array" aca="1" ref="AF112" ca="1">INDIRECT(AF$2&amp;"!C32")</f>
        <v>Non concerné</v>
      </c>
      <c r="AG112" s="85" t="str" cm="1">
        <f t="array" aca="1" ref="AG112" ca="1">INDIRECT(AG$2&amp;"!C32")</f>
        <v>Non concerné</v>
      </c>
      <c r="AH112" s="85" t="str" cm="1">
        <f t="array" aca="1" ref="AH112" ca="1">INDIRECT(AH$2&amp;"!C32")</f>
        <v>Non concerné</v>
      </c>
      <c r="AJ112" s="75" t="str">
        <f t="shared" si="11"/>
        <v>MPI_16</v>
      </c>
      <c r="AK112" s="75" t="str">
        <f t="shared" si="12"/>
        <v>Q1</v>
      </c>
      <c r="AL112" t="s">
        <v>366</v>
      </c>
      <c r="AM112">
        <f t="shared" ca="1" si="13"/>
        <v>0</v>
      </c>
      <c r="AN112">
        <f t="shared" ca="1" si="14"/>
        <v>0</v>
      </c>
      <c r="AP112">
        <f t="shared" ca="1" si="20"/>
        <v>0</v>
      </c>
      <c r="AQ112">
        <f t="shared" ca="1" si="21"/>
        <v>0</v>
      </c>
      <c r="AT112">
        <f t="shared" ca="1" si="15"/>
        <v>0</v>
      </c>
      <c r="AU112">
        <f t="shared" ca="1" si="16"/>
        <v>0</v>
      </c>
      <c r="AV112">
        <f t="shared" ca="1" si="17"/>
        <v>0</v>
      </c>
      <c r="AW112">
        <f t="shared" ca="1" si="18"/>
        <v>0</v>
      </c>
      <c r="AX112">
        <f t="shared" ca="1" si="19"/>
        <v>0</v>
      </c>
    </row>
    <row r="113" spans="2:50" ht="16.5" thickBot="1">
      <c r="B113" s="775"/>
      <c r="C113" s="54" t="s">
        <v>66</v>
      </c>
      <c r="D113" s="50" t="s">
        <v>24</v>
      </c>
      <c r="E113" s="85" cm="1">
        <f t="array" aca="1" ref="E113" ca="1">INDIRECT(E$2&amp;"!D32")</f>
        <v>0</v>
      </c>
      <c r="F113" s="85" cm="1">
        <f t="array" aca="1" ref="F113" ca="1">INDIRECT(F$2&amp;"!D32")</f>
        <v>0</v>
      </c>
      <c r="G113" s="85" cm="1">
        <f t="array" aca="1" ref="G113" ca="1">INDIRECT(G$2&amp;"!D32")</f>
        <v>0</v>
      </c>
      <c r="H113" s="85" cm="1">
        <f t="array" aca="1" ref="H113" ca="1">INDIRECT(H$2&amp;"!D32")</f>
        <v>0</v>
      </c>
      <c r="I113" s="85" cm="1">
        <f t="array" aca="1" ref="I113" ca="1">INDIRECT(I$2&amp;"!D32")</f>
        <v>0</v>
      </c>
      <c r="J113" s="85" cm="1">
        <f t="array" aca="1" ref="J113" ca="1">INDIRECT(J$2&amp;"!D32")</f>
        <v>0</v>
      </c>
      <c r="K113" s="85" cm="1">
        <f t="array" aca="1" ref="K113" ca="1">INDIRECT(K$2&amp;"!D32")</f>
        <v>0</v>
      </c>
      <c r="L113" s="85" cm="1">
        <f t="array" aca="1" ref="L113" ca="1">INDIRECT(L$2&amp;"!D32")</f>
        <v>0</v>
      </c>
      <c r="M113" s="85" cm="1">
        <f t="array" aca="1" ref="M113" ca="1">INDIRECT(M$2&amp;"!D32")</f>
        <v>0</v>
      </c>
      <c r="N113" s="85" cm="1">
        <f t="array" aca="1" ref="N113" ca="1">INDIRECT(N$2&amp;"!D32")</f>
        <v>0</v>
      </c>
      <c r="O113" s="85" cm="1">
        <f t="array" aca="1" ref="O113" ca="1">INDIRECT(O$2&amp;"!D32")</f>
        <v>0</v>
      </c>
      <c r="P113" s="85" cm="1">
        <f t="array" aca="1" ref="P113" ca="1">INDIRECT(P$2&amp;"!D32")</f>
        <v>0</v>
      </c>
      <c r="Q113" s="85" cm="1">
        <f t="array" aca="1" ref="Q113" ca="1">INDIRECT(Q$2&amp;"!D32")</f>
        <v>0</v>
      </c>
      <c r="R113" s="85" cm="1">
        <f t="array" aca="1" ref="R113" ca="1">INDIRECT(R$2&amp;"!D32")</f>
        <v>0</v>
      </c>
      <c r="S113" s="85" cm="1">
        <f t="array" aca="1" ref="S113" ca="1">INDIRECT(S$2&amp;"!D32")</f>
        <v>0</v>
      </c>
      <c r="T113" s="85" cm="1">
        <f t="array" aca="1" ref="T113" ca="1">INDIRECT(T$2&amp;"!D32")</f>
        <v>0</v>
      </c>
      <c r="U113" s="85" cm="1">
        <f t="array" aca="1" ref="U113" ca="1">INDIRECT(U$2&amp;"!D32")</f>
        <v>0</v>
      </c>
      <c r="V113" s="85" cm="1">
        <f t="array" aca="1" ref="V113" ca="1">INDIRECT(V$2&amp;"!D32")</f>
        <v>0</v>
      </c>
      <c r="W113" s="85" cm="1">
        <f t="array" aca="1" ref="W113" ca="1">INDIRECT(W$2&amp;"!D32")</f>
        <v>0</v>
      </c>
      <c r="X113" s="85" cm="1">
        <f t="array" aca="1" ref="X113" ca="1">INDIRECT(X$2&amp;"!D32")</f>
        <v>0</v>
      </c>
      <c r="Y113" s="85" cm="1">
        <f t="array" aca="1" ref="Y113" ca="1">INDIRECT(Y$2&amp;"!D32")</f>
        <v>0</v>
      </c>
      <c r="Z113" s="85" cm="1">
        <f t="array" aca="1" ref="Z113" ca="1">INDIRECT(Z$2&amp;"!D32")</f>
        <v>0</v>
      </c>
      <c r="AA113" s="85" cm="1">
        <f t="array" aca="1" ref="AA113" ca="1">INDIRECT(AA$2&amp;"!D32")</f>
        <v>0</v>
      </c>
      <c r="AB113" s="85" cm="1">
        <f t="array" aca="1" ref="AB113" ca="1">INDIRECT(AB$2&amp;"!D32")</f>
        <v>0</v>
      </c>
      <c r="AC113" s="85" cm="1">
        <f t="array" aca="1" ref="AC113" ca="1">INDIRECT(AC$2&amp;"!D32")</f>
        <v>0</v>
      </c>
      <c r="AD113" s="85" cm="1">
        <f t="array" aca="1" ref="AD113" ca="1">INDIRECT(AD$2&amp;"!D32")</f>
        <v>0</v>
      </c>
      <c r="AE113" s="85" cm="1">
        <f t="array" aca="1" ref="AE113" ca="1">INDIRECT(AE$2&amp;"!D32")</f>
        <v>0</v>
      </c>
      <c r="AF113" s="85" cm="1">
        <f t="array" aca="1" ref="AF113" ca="1">INDIRECT(AF$2&amp;"!D32")</f>
        <v>0</v>
      </c>
      <c r="AG113" s="85" cm="1">
        <f t="array" aca="1" ref="AG113" ca="1">INDIRECT(AG$2&amp;"!D32")</f>
        <v>0</v>
      </c>
      <c r="AH113" s="85" cm="1">
        <f t="array" aca="1" ref="AH113" ca="1">INDIRECT(AH$2&amp;"!D32")</f>
        <v>0</v>
      </c>
      <c r="AJ113" s="75" t="str">
        <f t="shared" si="11"/>
        <v>MPI_16</v>
      </c>
      <c r="AK113" s="75" t="str">
        <f t="shared" si="12"/>
        <v>Q2.1</v>
      </c>
      <c r="AL113" t="s">
        <v>325</v>
      </c>
      <c r="AM113">
        <f t="shared" ca="1" si="13"/>
        <v>0</v>
      </c>
      <c r="AN113">
        <f t="shared" ca="1" si="14"/>
        <v>0</v>
      </c>
      <c r="AP113">
        <f t="shared" ca="1" si="20"/>
        <v>0</v>
      </c>
      <c r="AQ113">
        <f t="shared" ca="1" si="21"/>
        <v>0</v>
      </c>
      <c r="AT113">
        <f t="shared" ca="1" si="15"/>
        <v>0</v>
      </c>
      <c r="AU113">
        <f t="shared" ca="1" si="16"/>
        <v>0</v>
      </c>
      <c r="AV113">
        <f t="shared" ca="1" si="17"/>
        <v>0</v>
      </c>
      <c r="AW113">
        <f t="shared" ca="1" si="18"/>
        <v>0</v>
      </c>
      <c r="AX113">
        <f t="shared" ca="1" si="19"/>
        <v>0</v>
      </c>
    </row>
    <row r="114" spans="2:50" ht="16.5" thickBot="1">
      <c r="B114" s="775"/>
      <c r="C114" s="54" t="s">
        <v>66</v>
      </c>
      <c r="D114" s="50" t="s">
        <v>25</v>
      </c>
      <c r="E114" s="85" cm="1">
        <f t="array" aca="1" ref="E114" ca="1">INDIRECT(E$2&amp;"!E32")</f>
        <v>0</v>
      </c>
      <c r="F114" s="85" cm="1">
        <f t="array" aca="1" ref="F114" ca="1">INDIRECT(F$2&amp;"!E32")</f>
        <v>0</v>
      </c>
      <c r="G114" s="85" cm="1">
        <f t="array" aca="1" ref="G114" ca="1">INDIRECT(G$2&amp;"!E32")</f>
        <v>0</v>
      </c>
      <c r="H114" s="85" cm="1">
        <f t="array" aca="1" ref="H114" ca="1">INDIRECT(H$2&amp;"!E32")</f>
        <v>0</v>
      </c>
      <c r="I114" s="85" cm="1">
        <f t="array" aca="1" ref="I114" ca="1">INDIRECT(I$2&amp;"!E32")</f>
        <v>0</v>
      </c>
      <c r="J114" s="85" cm="1">
        <f t="array" aca="1" ref="J114" ca="1">INDIRECT(J$2&amp;"!E32")</f>
        <v>0</v>
      </c>
      <c r="K114" s="85" cm="1">
        <f t="array" aca="1" ref="K114" ca="1">INDIRECT(K$2&amp;"!E32")</f>
        <v>0</v>
      </c>
      <c r="L114" s="85" cm="1">
        <f t="array" aca="1" ref="L114" ca="1">INDIRECT(L$2&amp;"!E32")</f>
        <v>0</v>
      </c>
      <c r="M114" s="85" cm="1">
        <f t="array" aca="1" ref="M114" ca="1">INDIRECT(M$2&amp;"!E32")</f>
        <v>0</v>
      </c>
      <c r="N114" s="85" cm="1">
        <f t="array" aca="1" ref="N114" ca="1">INDIRECT(N$2&amp;"!E32")</f>
        <v>0</v>
      </c>
      <c r="O114" s="85" cm="1">
        <f t="array" aca="1" ref="O114" ca="1">INDIRECT(O$2&amp;"!E32")</f>
        <v>0</v>
      </c>
      <c r="P114" s="85" cm="1">
        <f t="array" aca="1" ref="P114" ca="1">INDIRECT(P$2&amp;"!E32")</f>
        <v>0</v>
      </c>
      <c r="Q114" s="85" cm="1">
        <f t="array" aca="1" ref="Q114" ca="1">INDIRECT(Q$2&amp;"!E32")</f>
        <v>0</v>
      </c>
      <c r="R114" s="85" cm="1">
        <f t="array" aca="1" ref="R114" ca="1">INDIRECT(R$2&amp;"!E32")</f>
        <v>0</v>
      </c>
      <c r="S114" s="85" cm="1">
        <f t="array" aca="1" ref="S114" ca="1">INDIRECT(S$2&amp;"!E32")</f>
        <v>0</v>
      </c>
      <c r="T114" s="85" cm="1">
        <f t="array" aca="1" ref="T114" ca="1">INDIRECT(T$2&amp;"!E32")</f>
        <v>0</v>
      </c>
      <c r="U114" s="85" cm="1">
        <f t="array" aca="1" ref="U114" ca="1">INDIRECT(U$2&amp;"!E32")</f>
        <v>0</v>
      </c>
      <c r="V114" s="85" cm="1">
        <f t="array" aca="1" ref="V114" ca="1">INDIRECT(V$2&amp;"!E32")</f>
        <v>0</v>
      </c>
      <c r="W114" s="85" cm="1">
        <f t="array" aca="1" ref="W114" ca="1">INDIRECT(W$2&amp;"!E32")</f>
        <v>0</v>
      </c>
      <c r="X114" s="85" cm="1">
        <f t="array" aca="1" ref="X114" ca="1">INDIRECT(X$2&amp;"!E32")</f>
        <v>0</v>
      </c>
      <c r="Y114" s="85" cm="1">
        <f t="array" aca="1" ref="Y114" ca="1">INDIRECT(Y$2&amp;"!E32")</f>
        <v>0</v>
      </c>
      <c r="Z114" s="85" cm="1">
        <f t="array" aca="1" ref="Z114" ca="1">INDIRECT(Z$2&amp;"!E32")</f>
        <v>0</v>
      </c>
      <c r="AA114" s="85" cm="1">
        <f t="array" aca="1" ref="AA114" ca="1">INDIRECT(AA$2&amp;"!E32")</f>
        <v>0</v>
      </c>
      <c r="AB114" s="85" cm="1">
        <f t="array" aca="1" ref="AB114" ca="1">INDIRECT(AB$2&amp;"!E32")</f>
        <v>0</v>
      </c>
      <c r="AC114" s="85" cm="1">
        <f t="array" aca="1" ref="AC114" ca="1">INDIRECT(AC$2&amp;"!E32")</f>
        <v>0</v>
      </c>
      <c r="AD114" s="85" cm="1">
        <f t="array" aca="1" ref="AD114" ca="1">INDIRECT(AD$2&amp;"!E32")</f>
        <v>0</v>
      </c>
      <c r="AE114" s="85" cm="1">
        <f t="array" aca="1" ref="AE114" ca="1">INDIRECT(AE$2&amp;"!E32")</f>
        <v>0</v>
      </c>
      <c r="AF114" s="85" cm="1">
        <f t="array" aca="1" ref="AF114" ca="1">INDIRECT(AF$2&amp;"!E32")</f>
        <v>0</v>
      </c>
      <c r="AG114" s="85" cm="1">
        <f t="array" aca="1" ref="AG114" ca="1">INDIRECT(AG$2&amp;"!E32")</f>
        <v>0</v>
      </c>
      <c r="AH114" s="85" cm="1">
        <f t="array" aca="1" ref="AH114" ca="1">INDIRECT(AH$2&amp;"!E32")</f>
        <v>0</v>
      </c>
      <c r="AJ114" s="75" t="str">
        <f t="shared" si="11"/>
        <v>MPI_16</v>
      </c>
      <c r="AK114" s="75" t="str">
        <f t="shared" si="12"/>
        <v>Q2.2</v>
      </c>
      <c r="AL114" t="s">
        <v>834</v>
      </c>
      <c r="AM114">
        <f t="shared" ca="1" si="13"/>
        <v>0</v>
      </c>
      <c r="AN114">
        <f t="shared" ca="1" si="14"/>
        <v>0</v>
      </c>
      <c r="AP114">
        <f t="shared" ca="1" si="20"/>
        <v>0</v>
      </c>
      <c r="AQ114">
        <f t="shared" ca="1" si="21"/>
        <v>0</v>
      </c>
      <c r="AT114">
        <f t="shared" ca="1" si="15"/>
        <v>0</v>
      </c>
      <c r="AU114">
        <f t="shared" ca="1" si="16"/>
        <v>0</v>
      </c>
      <c r="AV114">
        <f t="shared" ca="1" si="17"/>
        <v>0</v>
      </c>
      <c r="AW114">
        <f t="shared" ca="1" si="18"/>
        <v>0</v>
      </c>
      <c r="AX114">
        <f t="shared" ca="1" si="19"/>
        <v>0</v>
      </c>
    </row>
    <row r="115" spans="2:50" ht="16.5" thickBot="1">
      <c r="B115" s="775"/>
      <c r="C115" s="54" t="s">
        <v>66</v>
      </c>
      <c r="D115" s="50" t="s">
        <v>26</v>
      </c>
      <c r="E115" s="85" cm="1">
        <f t="array" aca="1" ref="E115" ca="1">INDIRECT(E$2&amp;"!F32")</f>
        <v>0</v>
      </c>
      <c r="F115" s="85" cm="1">
        <f t="array" aca="1" ref="F115" ca="1">INDIRECT(F$2&amp;"!F32")</f>
        <v>0</v>
      </c>
      <c r="G115" s="85" cm="1">
        <f t="array" aca="1" ref="G115" ca="1">INDIRECT(G$2&amp;"!F32")</f>
        <v>0</v>
      </c>
      <c r="H115" s="85" cm="1">
        <f t="array" aca="1" ref="H115" ca="1">INDIRECT(H$2&amp;"!F32")</f>
        <v>0</v>
      </c>
      <c r="I115" s="85" cm="1">
        <f t="array" aca="1" ref="I115" ca="1">INDIRECT(I$2&amp;"!F32")</f>
        <v>0</v>
      </c>
      <c r="J115" s="85" cm="1">
        <f t="array" aca="1" ref="J115" ca="1">INDIRECT(J$2&amp;"!F32")</f>
        <v>0</v>
      </c>
      <c r="K115" s="85" cm="1">
        <f t="array" aca="1" ref="K115" ca="1">INDIRECT(K$2&amp;"!F32")</f>
        <v>0</v>
      </c>
      <c r="L115" s="85" cm="1">
        <f t="array" aca="1" ref="L115" ca="1">INDIRECT(L$2&amp;"!F32")</f>
        <v>0</v>
      </c>
      <c r="M115" s="85" cm="1">
        <f t="array" aca="1" ref="M115" ca="1">INDIRECT(M$2&amp;"!F32")</f>
        <v>0</v>
      </c>
      <c r="N115" s="85" cm="1">
        <f t="array" aca="1" ref="N115" ca="1">INDIRECT(N$2&amp;"!F32")</f>
        <v>0</v>
      </c>
      <c r="O115" s="85" cm="1">
        <f t="array" aca="1" ref="O115" ca="1">INDIRECT(O$2&amp;"!F32")</f>
        <v>0</v>
      </c>
      <c r="P115" s="85" cm="1">
        <f t="array" aca="1" ref="P115" ca="1">INDIRECT(P$2&amp;"!F32")</f>
        <v>0</v>
      </c>
      <c r="Q115" s="85" cm="1">
        <f t="array" aca="1" ref="Q115" ca="1">INDIRECT(Q$2&amp;"!F32")</f>
        <v>0</v>
      </c>
      <c r="R115" s="85" cm="1">
        <f t="array" aca="1" ref="R115" ca="1">INDIRECT(R$2&amp;"!F32")</f>
        <v>0</v>
      </c>
      <c r="S115" s="85" cm="1">
        <f t="array" aca="1" ref="S115" ca="1">INDIRECT(S$2&amp;"!F32")</f>
        <v>0</v>
      </c>
      <c r="T115" s="85" cm="1">
        <f t="array" aca="1" ref="T115" ca="1">INDIRECT(T$2&amp;"!F32")</f>
        <v>0</v>
      </c>
      <c r="U115" s="85" cm="1">
        <f t="array" aca="1" ref="U115" ca="1">INDIRECT(U$2&amp;"!F32")</f>
        <v>0</v>
      </c>
      <c r="V115" s="85" cm="1">
        <f t="array" aca="1" ref="V115" ca="1">INDIRECT(V$2&amp;"!F32")</f>
        <v>0</v>
      </c>
      <c r="W115" s="85" cm="1">
        <f t="array" aca="1" ref="W115" ca="1">INDIRECT(W$2&amp;"!F32")</f>
        <v>0</v>
      </c>
      <c r="X115" s="85" cm="1">
        <f t="array" aca="1" ref="X115" ca="1">INDIRECT(X$2&amp;"!F32")</f>
        <v>0</v>
      </c>
      <c r="Y115" s="85" cm="1">
        <f t="array" aca="1" ref="Y115" ca="1">INDIRECT(Y$2&amp;"!F32")</f>
        <v>0</v>
      </c>
      <c r="Z115" s="85" cm="1">
        <f t="array" aca="1" ref="Z115" ca="1">INDIRECT(Z$2&amp;"!F32")</f>
        <v>0</v>
      </c>
      <c r="AA115" s="85" cm="1">
        <f t="array" aca="1" ref="AA115" ca="1">INDIRECT(AA$2&amp;"!F32")</f>
        <v>0</v>
      </c>
      <c r="AB115" s="85" cm="1">
        <f t="array" aca="1" ref="AB115" ca="1">INDIRECT(AB$2&amp;"!F32")</f>
        <v>0</v>
      </c>
      <c r="AC115" s="85" cm="1">
        <f t="array" aca="1" ref="AC115" ca="1">INDIRECT(AC$2&amp;"!F32")</f>
        <v>0</v>
      </c>
      <c r="AD115" s="85" cm="1">
        <f t="array" aca="1" ref="AD115" ca="1">INDIRECT(AD$2&amp;"!F32")</f>
        <v>0</v>
      </c>
      <c r="AE115" s="85" cm="1">
        <f t="array" aca="1" ref="AE115" ca="1">INDIRECT(AE$2&amp;"!F32")</f>
        <v>0</v>
      </c>
      <c r="AF115" s="85" cm="1">
        <f t="array" aca="1" ref="AF115" ca="1">INDIRECT(AF$2&amp;"!F32")</f>
        <v>0</v>
      </c>
      <c r="AG115" s="85" cm="1">
        <f t="array" aca="1" ref="AG115" ca="1">INDIRECT(AG$2&amp;"!F32")</f>
        <v>0</v>
      </c>
      <c r="AH115" s="85" cm="1">
        <f t="array" aca="1" ref="AH115" ca="1">INDIRECT(AH$2&amp;"!F32")</f>
        <v>0</v>
      </c>
      <c r="AJ115" s="75" t="str">
        <f t="shared" si="11"/>
        <v>MPI_16</v>
      </c>
      <c r="AK115" s="75" t="str">
        <f t="shared" si="12"/>
        <v>Q2.3</v>
      </c>
      <c r="AL115" t="s">
        <v>835</v>
      </c>
      <c r="AM115">
        <f t="shared" ca="1" si="13"/>
        <v>0</v>
      </c>
      <c r="AN115">
        <f t="shared" ca="1" si="14"/>
        <v>0</v>
      </c>
      <c r="AP115">
        <f t="shared" ca="1" si="20"/>
        <v>0</v>
      </c>
      <c r="AQ115">
        <f t="shared" ca="1" si="21"/>
        <v>0</v>
      </c>
      <c r="AT115">
        <f t="shared" ca="1" si="15"/>
        <v>0</v>
      </c>
      <c r="AU115">
        <f t="shared" ca="1" si="16"/>
        <v>0</v>
      </c>
      <c r="AV115">
        <f t="shared" ca="1" si="17"/>
        <v>0</v>
      </c>
      <c r="AW115">
        <f t="shared" ca="1" si="18"/>
        <v>0</v>
      </c>
      <c r="AX115">
        <f t="shared" ca="1" si="19"/>
        <v>0</v>
      </c>
    </row>
    <row r="116" spans="2:50" ht="16.5" thickBot="1">
      <c r="B116" s="775"/>
      <c r="C116" s="54" t="s">
        <v>66</v>
      </c>
      <c r="D116" s="50" t="s">
        <v>27</v>
      </c>
      <c r="E116" s="85" cm="1">
        <f t="array" aca="1" ref="E116" ca="1">INDIRECT(E$2&amp;"!G32")</f>
        <v>0</v>
      </c>
      <c r="F116" s="85" cm="1">
        <f t="array" aca="1" ref="F116" ca="1">INDIRECT(F$2&amp;"!G32")</f>
        <v>0</v>
      </c>
      <c r="G116" s="85" cm="1">
        <f t="array" aca="1" ref="G116" ca="1">INDIRECT(G$2&amp;"!G32")</f>
        <v>0</v>
      </c>
      <c r="H116" s="85" cm="1">
        <f t="array" aca="1" ref="H116" ca="1">INDIRECT(H$2&amp;"!G32")</f>
        <v>0</v>
      </c>
      <c r="I116" s="85" cm="1">
        <f t="array" aca="1" ref="I116" ca="1">INDIRECT(I$2&amp;"!G32")</f>
        <v>0</v>
      </c>
      <c r="J116" s="85" cm="1">
        <f t="array" aca="1" ref="J116" ca="1">INDIRECT(J$2&amp;"!G32")</f>
        <v>0</v>
      </c>
      <c r="K116" s="85" cm="1">
        <f t="array" aca="1" ref="K116" ca="1">INDIRECT(K$2&amp;"!G32")</f>
        <v>0</v>
      </c>
      <c r="L116" s="85" cm="1">
        <f t="array" aca="1" ref="L116" ca="1">INDIRECT(L$2&amp;"!G32")</f>
        <v>0</v>
      </c>
      <c r="M116" s="85" cm="1">
        <f t="array" aca="1" ref="M116" ca="1">INDIRECT(M$2&amp;"!G32")</f>
        <v>0</v>
      </c>
      <c r="N116" s="85" cm="1">
        <f t="array" aca="1" ref="N116" ca="1">INDIRECT(N$2&amp;"!G32")</f>
        <v>0</v>
      </c>
      <c r="O116" s="85" cm="1">
        <f t="array" aca="1" ref="O116" ca="1">INDIRECT(O$2&amp;"!G32")</f>
        <v>0</v>
      </c>
      <c r="P116" s="85" cm="1">
        <f t="array" aca="1" ref="P116" ca="1">INDIRECT(P$2&amp;"!G32")</f>
        <v>0</v>
      </c>
      <c r="Q116" s="85" cm="1">
        <f t="array" aca="1" ref="Q116" ca="1">INDIRECT(Q$2&amp;"!G32")</f>
        <v>0</v>
      </c>
      <c r="R116" s="85" cm="1">
        <f t="array" aca="1" ref="R116" ca="1">INDIRECT(R$2&amp;"!G32")</f>
        <v>0</v>
      </c>
      <c r="S116" s="85" cm="1">
        <f t="array" aca="1" ref="S116" ca="1">INDIRECT(S$2&amp;"!G32")</f>
        <v>0</v>
      </c>
      <c r="T116" s="85" cm="1">
        <f t="array" aca="1" ref="T116" ca="1">INDIRECT(T$2&amp;"!G32")</f>
        <v>0</v>
      </c>
      <c r="U116" s="85" cm="1">
        <f t="array" aca="1" ref="U116" ca="1">INDIRECT(U$2&amp;"!G32")</f>
        <v>0</v>
      </c>
      <c r="V116" s="85" cm="1">
        <f t="array" aca="1" ref="V116" ca="1">INDIRECT(V$2&amp;"!G32")</f>
        <v>0</v>
      </c>
      <c r="W116" s="85" cm="1">
        <f t="array" aca="1" ref="W116" ca="1">INDIRECT(W$2&amp;"!G32")</f>
        <v>0</v>
      </c>
      <c r="X116" s="85" cm="1">
        <f t="array" aca="1" ref="X116" ca="1">INDIRECT(X$2&amp;"!G32")</f>
        <v>0</v>
      </c>
      <c r="Y116" s="85" cm="1">
        <f t="array" aca="1" ref="Y116" ca="1">INDIRECT(Y$2&amp;"!G32")</f>
        <v>0</v>
      </c>
      <c r="Z116" s="85" cm="1">
        <f t="array" aca="1" ref="Z116" ca="1">INDIRECT(Z$2&amp;"!G32")</f>
        <v>0</v>
      </c>
      <c r="AA116" s="85" cm="1">
        <f t="array" aca="1" ref="AA116" ca="1">INDIRECT(AA$2&amp;"!G32")</f>
        <v>0</v>
      </c>
      <c r="AB116" s="85" cm="1">
        <f t="array" aca="1" ref="AB116" ca="1">INDIRECT(AB$2&amp;"!G32")</f>
        <v>0</v>
      </c>
      <c r="AC116" s="85" cm="1">
        <f t="array" aca="1" ref="AC116" ca="1">INDIRECT(AC$2&amp;"!G32")</f>
        <v>0</v>
      </c>
      <c r="AD116" s="85" cm="1">
        <f t="array" aca="1" ref="AD116" ca="1">INDIRECT(AD$2&amp;"!G32")</f>
        <v>0</v>
      </c>
      <c r="AE116" s="85" cm="1">
        <f t="array" aca="1" ref="AE116" ca="1">INDIRECT(AE$2&amp;"!G32")</f>
        <v>0</v>
      </c>
      <c r="AF116" s="85" cm="1">
        <f t="array" aca="1" ref="AF116" ca="1">INDIRECT(AF$2&amp;"!G32")</f>
        <v>0</v>
      </c>
      <c r="AG116" s="85" cm="1">
        <f t="array" aca="1" ref="AG116" ca="1">INDIRECT(AG$2&amp;"!G32")</f>
        <v>0</v>
      </c>
      <c r="AH116" s="85" cm="1">
        <f t="array" aca="1" ref="AH116" ca="1">INDIRECT(AH$2&amp;"!G32")</f>
        <v>0</v>
      </c>
      <c r="AJ116" s="75" t="str">
        <f t="shared" si="11"/>
        <v>MPI_16</v>
      </c>
      <c r="AK116" s="75" t="str">
        <f t="shared" si="12"/>
        <v>Q2.4</v>
      </c>
      <c r="AL116" t="s">
        <v>489</v>
      </c>
      <c r="AM116">
        <f t="shared" ca="1" si="13"/>
        <v>0</v>
      </c>
      <c r="AN116">
        <f t="shared" ca="1" si="14"/>
        <v>0</v>
      </c>
      <c r="AP116">
        <f t="shared" ca="1" si="20"/>
        <v>0</v>
      </c>
      <c r="AQ116">
        <f t="shared" ca="1" si="21"/>
        <v>0</v>
      </c>
      <c r="AT116">
        <f t="shared" ca="1" si="15"/>
        <v>0</v>
      </c>
      <c r="AU116">
        <f t="shared" ca="1" si="16"/>
        <v>0</v>
      </c>
      <c r="AV116">
        <f t="shared" ca="1" si="17"/>
        <v>0</v>
      </c>
      <c r="AW116">
        <f t="shared" ca="1" si="18"/>
        <v>0</v>
      </c>
      <c r="AX116">
        <f t="shared" ca="1" si="19"/>
        <v>0</v>
      </c>
    </row>
    <row r="117" spans="2:50" ht="16.5" thickBot="1">
      <c r="B117" s="775"/>
      <c r="C117" s="54" t="s">
        <v>66</v>
      </c>
      <c r="D117" s="50" t="s">
        <v>28</v>
      </c>
      <c r="E117" s="85" cm="1">
        <f t="array" aca="1" ref="E117" ca="1">INDIRECT(E$2&amp;"!H32")</f>
        <v>0</v>
      </c>
      <c r="F117" s="85" cm="1">
        <f t="array" aca="1" ref="F117" ca="1">INDIRECT(F$2&amp;"!H32")</f>
        <v>0</v>
      </c>
      <c r="G117" s="85" cm="1">
        <f t="array" aca="1" ref="G117" ca="1">INDIRECT(G$2&amp;"!H32")</f>
        <v>0</v>
      </c>
      <c r="H117" s="85" cm="1">
        <f t="array" aca="1" ref="H117" ca="1">INDIRECT(H$2&amp;"!H32")</f>
        <v>0</v>
      </c>
      <c r="I117" s="85" cm="1">
        <f t="array" aca="1" ref="I117" ca="1">INDIRECT(I$2&amp;"!H32")</f>
        <v>0</v>
      </c>
      <c r="J117" s="85" cm="1">
        <f t="array" aca="1" ref="J117" ca="1">INDIRECT(J$2&amp;"!H32")</f>
        <v>0</v>
      </c>
      <c r="K117" s="85" cm="1">
        <f t="array" aca="1" ref="K117" ca="1">INDIRECT(K$2&amp;"!H32")</f>
        <v>0</v>
      </c>
      <c r="L117" s="85" cm="1">
        <f t="array" aca="1" ref="L117" ca="1">INDIRECT(L$2&amp;"!H32")</f>
        <v>0</v>
      </c>
      <c r="M117" s="85" cm="1">
        <f t="array" aca="1" ref="M117" ca="1">INDIRECT(M$2&amp;"!H32")</f>
        <v>0</v>
      </c>
      <c r="N117" s="85" cm="1">
        <f t="array" aca="1" ref="N117" ca="1">INDIRECT(N$2&amp;"!H32")</f>
        <v>0</v>
      </c>
      <c r="O117" s="85" cm="1">
        <f t="array" aca="1" ref="O117" ca="1">INDIRECT(O$2&amp;"!H32")</f>
        <v>0</v>
      </c>
      <c r="P117" s="85" cm="1">
        <f t="array" aca="1" ref="P117" ca="1">INDIRECT(P$2&amp;"!H32")</f>
        <v>0</v>
      </c>
      <c r="Q117" s="85" cm="1">
        <f t="array" aca="1" ref="Q117" ca="1">INDIRECT(Q$2&amp;"!H32")</f>
        <v>0</v>
      </c>
      <c r="R117" s="85" cm="1">
        <f t="array" aca="1" ref="R117" ca="1">INDIRECT(R$2&amp;"!H32")</f>
        <v>0</v>
      </c>
      <c r="S117" s="85" cm="1">
        <f t="array" aca="1" ref="S117" ca="1">INDIRECT(S$2&amp;"!H32")</f>
        <v>0</v>
      </c>
      <c r="T117" s="85" cm="1">
        <f t="array" aca="1" ref="T117" ca="1">INDIRECT(T$2&amp;"!H32")</f>
        <v>0</v>
      </c>
      <c r="U117" s="85" cm="1">
        <f t="array" aca="1" ref="U117" ca="1">INDIRECT(U$2&amp;"!H32")</f>
        <v>0</v>
      </c>
      <c r="V117" s="85" cm="1">
        <f t="array" aca="1" ref="V117" ca="1">INDIRECT(V$2&amp;"!H32")</f>
        <v>0</v>
      </c>
      <c r="W117" s="85" cm="1">
        <f t="array" aca="1" ref="W117" ca="1">INDIRECT(W$2&amp;"!H32")</f>
        <v>0</v>
      </c>
      <c r="X117" s="85" cm="1">
        <f t="array" aca="1" ref="X117" ca="1">INDIRECT(X$2&amp;"!H32")</f>
        <v>0</v>
      </c>
      <c r="Y117" s="85" cm="1">
        <f t="array" aca="1" ref="Y117" ca="1">INDIRECT(Y$2&amp;"!H32")</f>
        <v>0</v>
      </c>
      <c r="Z117" s="85" cm="1">
        <f t="array" aca="1" ref="Z117" ca="1">INDIRECT(Z$2&amp;"!H32")</f>
        <v>0</v>
      </c>
      <c r="AA117" s="85" cm="1">
        <f t="array" aca="1" ref="AA117" ca="1">INDIRECT(AA$2&amp;"!H32")</f>
        <v>0</v>
      </c>
      <c r="AB117" s="85" cm="1">
        <f t="array" aca="1" ref="AB117" ca="1">INDIRECT(AB$2&amp;"!H32")</f>
        <v>0</v>
      </c>
      <c r="AC117" s="85" cm="1">
        <f t="array" aca="1" ref="AC117" ca="1">INDIRECT(AC$2&amp;"!H32")</f>
        <v>0</v>
      </c>
      <c r="AD117" s="85" cm="1">
        <f t="array" aca="1" ref="AD117" ca="1">INDIRECT(AD$2&amp;"!H32")</f>
        <v>0</v>
      </c>
      <c r="AE117" s="85" cm="1">
        <f t="array" aca="1" ref="AE117" ca="1">INDIRECT(AE$2&amp;"!H32")</f>
        <v>0</v>
      </c>
      <c r="AF117" s="85" cm="1">
        <f t="array" aca="1" ref="AF117" ca="1">INDIRECT(AF$2&amp;"!H32")</f>
        <v>0</v>
      </c>
      <c r="AG117" s="85" cm="1">
        <f t="array" aca="1" ref="AG117" ca="1">INDIRECT(AG$2&amp;"!H32")</f>
        <v>0</v>
      </c>
      <c r="AH117" s="85" cm="1">
        <f t="array" aca="1" ref="AH117" ca="1">INDIRECT(AH$2&amp;"!H32")</f>
        <v>0</v>
      </c>
      <c r="AJ117" s="75" t="str">
        <f t="shared" si="11"/>
        <v>MPI_16</v>
      </c>
      <c r="AK117" s="75" t="str">
        <f t="shared" si="12"/>
        <v>Q3.1</v>
      </c>
      <c r="AL117" t="s">
        <v>450</v>
      </c>
      <c r="AM117">
        <f t="shared" ca="1" si="13"/>
        <v>0</v>
      </c>
      <c r="AN117">
        <f t="shared" ca="1" si="14"/>
        <v>0</v>
      </c>
      <c r="AP117">
        <f t="shared" ca="1" si="20"/>
        <v>0</v>
      </c>
      <c r="AQ117">
        <f t="shared" ca="1" si="21"/>
        <v>0</v>
      </c>
      <c r="AT117">
        <f t="shared" ca="1" si="15"/>
        <v>0</v>
      </c>
      <c r="AU117">
        <f t="shared" ca="1" si="16"/>
        <v>0</v>
      </c>
      <c r="AV117">
        <f t="shared" ca="1" si="17"/>
        <v>0</v>
      </c>
      <c r="AW117">
        <f t="shared" ca="1" si="18"/>
        <v>0</v>
      </c>
      <c r="AX117">
        <f t="shared" ca="1" si="19"/>
        <v>0</v>
      </c>
    </row>
    <row r="118" spans="2:50" ht="16.5" thickBot="1">
      <c r="B118" s="775"/>
      <c r="C118" s="54" t="s">
        <v>66</v>
      </c>
      <c r="D118" s="53" t="s">
        <v>29</v>
      </c>
      <c r="E118" s="85" cm="1">
        <f t="array" aca="1" ref="E118" ca="1">INDIRECT(E$2&amp;"!I32")</f>
        <v>0</v>
      </c>
      <c r="F118" s="85" cm="1">
        <f t="array" aca="1" ref="F118" ca="1">INDIRECT(F$2&amp;"!I32")</f>
        <v>0</v>
      </c>
      <c r="G118" s="85" cm="1">
        <f t="array" aca="1" ref="G118" ca="1">INDIRECT(G$2&amp;"!I32")</f>
        <v>0</v>
      </c>
      <c r="H118" s="85" cm="1">
        <f t="array" aca="1" ref="H118" ca="1">INDIRECT(H$2&amp;"!I32")</f>
        <v>0</v>
      </c>
      <c r="I118" s="85" cm="1">
        <f t="array" aca="1" ref="I118" ca="1">INDIRECT(I$2&amp;"!I32")</f>
        <v>0</v>
      </c>
      <c r="J118" s="85" cm="1">
        <f t="array" aca="1" ref="J118" ca="1">INDIRECT(J$2&amp;"!I32")</f>
        <v>0</v>
      </c>
      <c r="K118" s="85" cm="1">
        <f t="array" aca="1" ref="K118" ca="1">INDIRECT(K$2&amp;"!I32")</f>
        <v>0</v>
      </c>
      <c r="L118" s="85" cm="1">
        <f t="array" aca="1" ref="L118" ca="1">INDIRECT(L$2&amp;"!I32")</f>
        <v>0</v>
      </c>
      <c r="M118" s="85" cm="1">
        <f t="array" aca="1" ref="M118" ca="1">INDIRECT(M$2&amp;"!I32")</f>
        <v>0</v>
      </c>
      <c r="N118" s="85" cm="1">
        <f t="array" aca="1" ref="N118" ca="1">INDIRECT(N$2&amp;"!I32")</f>
        <v>0</v>
      </c>
      <c r="O118" s="85" cm="1">
        <f t="array" aca="1" ref="O118" ca="1">INDIRECT(O$2&amp;"!I32")</f>
        <v>0</v>
      </c>
      <c r="P118" s="85" cm="1">
        <f t="array" aca="1" ref="P118" ca="1">INDIRECT(P$2&amp;"!I32")</f>
        <v>0</v>
      </c>
      <c r="Q118" s="85" cm="1">
        <f t="array" aca="1" ref="Q118" ca="1">INDIRECT(Q$2&amp;"!I32")</f>
        <v>0</v>
      </c>
      <c r="R118" s="85" cm="1">
        <f t="array" aca="1" ref="R118" ca="1">INDIRECT(R$2&amp;"!I32")</f>
        <v>0</v>
      </c>
      <c r="S118" s="85" cm="1">
        <f t="array" aca="1" ref="S118" ca="1">INDIRECT(S$2&amp;"!I32")</f>
        <v>0</v>
      </c>
      <c r="T118" s="85" cm="1">
        <f t="array" aca="1" ref="T118" ca="1">INDIRECT(T$2&amp;"!I32")</f>
        <v>0</v>
      </c>
      <c r="U118" s="85" cm="1">
        <f t="array" aca="1" ref="U118" ca="1">INDIRECT(U$2&amp;"!I32")</f>
        <v>0</v>
      </c>
      <c r="V118" s="85" cm="1">
        <f t="array" aca="1" ref="V118" ca="1">INDIRECT(V$2&amp;"!I32")</f>
        <v>0</v>
      </c>
      <c r="W118" s="85" cm="1">
        <f t="array" aca="1" ref="W118" ca="1">INDIRECT(W$2&amp;"!I32")</f>
        <v>0</v>
      </c>
      <c r="X118" s="85" cm="1">
        <f t="array" aca="1" ref="X118" ca="1">INDIRECT(X$2&amp;"!I32")</f>
        <v>0</v>
      </c>
      <c r="Y118" s="85" cm="1">
        <f t="array" aca="1" ref="Y118" ca="1">INDIRECT(Y$2&amp;"!I32")</f>
        <v>0</v>
      </c>
      <c r="Z118" s="85" cm="1">
        <f t="array" aca="1" ref="Z118" ca="1">INDIRECT(Z$2&amp;"!I32")</f>
        <v>0</v>
      </c>
      <c r="AA118" s="85" cm="1">
        <f t="array" aca="1" ref="AA118" ca="1">INDIRECT(AA$2&amp;"!I32")</f>
        <v>0</v>
      </c>
      <c r="AB118" s="85" cm="1">
        <f t="array" aca="1" ref="AB118" ca="1">INDIRECT(AB$2&amp;"!I32")</f>
        <v>0</v>
      </c>
      <c r="AC118" s="85" cm="1">
        <f t="array" aca="1" ref="AC118" ca="1">INDIRECT(AC$2&amp;"!I32")</f>
        <v>0</v>
      </c>
      <c r="AD118" s="85" cm="1">
        <f t="array" aca="1" ref="AD118" ca="1">INDIRECT(AD$2&amp;"!I32")</f>
        <v>0</v>
      </c>
      <c r="AE118" s="85" cm="1">
        <f t="array" aca="1" ref="AE118" ca="1">INDIRECT(AE$2&amp;"!I32")</f>
        <v>0</v>
      </c>
      <c r="AF118" s="85" cm="1">
        <f t="array" aca="1" ref="AF118" ca="1">INDIRECT(AF$2&amp;"!I32")</f>
        <v>0</v>
      </c>
      <c r="AG118" s="85" cm="1">
        <f t="array" aca="1" ref="AG118" ca="1">INDIRECT(AG$2&amp;"!I32")</f>
        <v>0</v>
      </c>
      <c r="AH118" s="85" cm="1">
        <f t="array" aca="1" ref="AH118" ca="1">INDIRECT(AH$2&amp;"!I32")</f>
        <v>0</v>
      </c>
      <c r="AJ118" s="75" t="str">
        <f t="shared" si="11"/>
        <v>MPI_16</v>
      </c>
      <c r="AK118" s="75" t="str">
        <f t="shared" si="12"/>
        <v>Q3.2</v>
      </c>
      <c r="AL118" t="s">
        <v>836</v>
      </c>
      <c r="AM118">
        <f t="shared" ca="1" si="13"/>
        <v>0</v>
      </c>
      <c r="AN118">
        <f t="shared" ca="1" si="14"/>
        <v>0</v>
      </c>
      <c r="AP118">
        <f t="shared" ca="1" si="20"/>
        <v>0</v>
      </c>
      <c r="AQ118">
        <f t="shared" ca="1" si="21"/>
        <v>0</v>
      </c>
      <c r="AT118">
        <f t="shared" ca="1" si="15"/>
        <v>0</v>
      </c>
      <c r="AU118">
        <f t="shared" ca="1" si="16"/>
        <v>0</v>
      </c>
      <c r="AV118">
        <f t="shared" ca="1" si="17"/>
        <v>0</v>
      </c>
      <c r="AW118">
        <f t="shared" ca="1" si="18"/>
        <v>0</v>
      </c>
      <c r="AX118">
        <f t="shared" ca="1" si="19"/>
        <v>0</v>
      </c>
    </row>
    <row r="119" spans="2:50" ht="16.5" thickBot="1">
      <c r="B119" s="775"/>
      <c r="C119" s="54" t="s">
        <v>68</v>
      </c>
      <c r="D119" s="48" t="s">
        <v>23</v>
      </c>
      <c r="E119" s="87" t="str" cm="1">
        <f t="array" aca="1" ref="E119" ca="1">INDIRECT(E$2&amp;"!C33")</f>
        <v>Non concerné</v>
      </c>
      <c r="F119" s="87" t="str" cm="1">
        <f t="array" aca="1" ref="F119" ca="1">INDIRECT(F$2&amp;"!C33")</f>
        <v>Non concerné</v>
      </c>
      <c r="G119" s="87" t="str" cm="1">
        <f t="array" aca="1" ref="G119" ca="1">INDIRECT(G$2&amp;"!C33")</f>
        <v>Non concerné</v>
      </c>
      <c r="H119" s="87" t="str" cm="1">
        <f t="array" aca="1" ref="H119" ca="1">INDIRECT(H$2&amp;"!C33")</f>
        <v>Non concerné</v>
      </c>
      <c r="I119" s="87" t="str" cm="1">
        <f t="array" aca="1" ref="I119" ca="1">INDIRECT(I$2&amp;"!C33")</f>
        <v>Non concerné</v>
      </c>
      <c r="J119" s="87" t="str" cm="1">
        <f t="array" aca="1" ref="J119" ca="1">INDIRECT(J$2&amp;"!C33")</f>
        <v>Non concerné</v>
      </c>
      <c r="K119" s="87" t="str" cm="1">
        <f t="array" aca="1" ref="K119" ca="1">INDIRECT(K$2&amp;"!C33")</f>
        <v>Non concerné</v>
      </c>
      <c r="L119" s="87" t="str" cm="1">
        <f t="array" aca="1" ref="L119" ca="1">INDIRECT(L$2&amp;"!C33")</f>
        <v>Non concerné</v>
      </c>
      <c r="M119" s="87" t="str" cm="1">
        <f t="array" aca="1" ref="M119" ca="1">INDIRECT(M$2&amp;"!C33")</f>
        <v>Non concerné</v>
      </c>
      <c r="N119" s="87" t="str" cm="1">
        <f t="array" aca="1" ref="N119" ca="1">INDIRECT(N$2&amp;"!C33")</f>
        <v>Non concerné</v>
      </c>
      <c r="O119" s="87" t="str" cm="1">
        <f t="array" aca="1" ref="O119" ca="1">INDIRECT(O$2&amp;"!C33")</f>
        <v>Non concerné</v>
      </c>
      <c r="P119" s="87" t="str" cm="1">
        <f t="array" aca="1" ref="P119" ca="1">INDIRECT(P$2&amp;"!C33")</f>
        <v>Non concerné</v>
      </c>
      <c r="Q119" s="87" t="str" cm="1">
        <f t="array" aca="1" ref="Q119" ca="1">INDIRECT(Q$2&amp;"!C33")</f>
        <v>Non concerné</v>
      </c>
      <c r="R119" s="87" t="str" cm="1">
        <f t="array" aca="1" ref="R119" ca="1">INDIRECT(R$2&amp;"!C33")</f>
        <v>Non concerné</v>
      </c>
      <c r="S119" s="87" t="str" cm="1">
        <f t="array" aca="1" ref="S119" ca="1">INDIRECT(S$2&amp;"!C33")</f>
        <v>Non concerné</v>
      </c>
      <c r="T119" s="87" t="str" cm="1">
        <f t="array" aca="1" ref="T119" ca="1">INDIRECT(T$2&amp;"!C33")</f>
        <v>Non concerné</v>
      </c>
      <c r="U119" s="87" t="str" cm="1">
        <f t="array" aca="1" ref="U119" ca="1">INDIRECT(U$2&amp;"!C33")</f>
        <v>Non concerné</v>
      </c>
      <c r="V119" s="87" t="str" cm="1">
        <f t="array" aca="1" ref="V119" ca="1">INDIRECT(V$2&amp;"!C33")</f>
        <v>Non concerné</v>
      </c>
      <c r="W119" s="87" t="str" cm="1">
        <f t="array" aca="1" ref="W119" ca="1">INDIRECT(W$2&amp;"!C33")</f>
        <v>Non concerné</v>
      </c>
      <c r="X119" s="87" t="str" cm="1">
        <f t="array" aca="1" ref="X119" ca="1">INDIRECT(X$2&amp;"!C33")</f>
        <v>Non concerné</v>
      </c>
      <c r="Y119" s="87" t="str" cm="1">
        <f t="array" aca="1" ref="Y119" ca="1">INDIRECT(Y$2&amp;"!C33")</f>
        <v>Non concerné</v>
      </c>
      <c r="Z119" s="87" t="str" cm="1">
        <f t="array" aca="1" ref="Z119" ca="1">INDIRECT(Z$2&amp;"!C33")</f>
        <v>Non concerné</v>
      </c>
      <c r="AA119" s="87" t="str" cm="1">
        <f t="array" aca="1" ref="AA119" ca="1">INDIRECT(AA$2&amp;"!C33")</f>
        <v>Non concerné</v>
      </c>
      <c r="AB119" s="87" t="str" cm="1">
        <f t="array" aca="1" ref="AB119" ca="1">INDIRECT(AB$2&amp;"!C33")</f>
        <v>Non concerné</v>
      </c>
      <c r="AC119" s="87" t="str" cm="1">
        <f t="array" aca="1" ref="AC119" ca="1">INDIRECT(AC$2&amp;"!C33")</f>
        <v>Non concerné</v>
      </c>
      <c r="AD119" s="87" t="str" cm="1">
        <f t="array" aca="1" ref="AD119" ca="1">INDIRECT(AD$2&amp;"!C33")</f>
        <v>Non concerné</v>
      </c>
      <c r="AE119" s="87" t="str" cm="1">
        <f t="array" aca="1" ref="AE119" ca="1">INDIRECT(AE$2&amp;"!C33")</f>
        <v>Non concerné</v>
      </c>
      <c r="AF119" s="87" t="str" cm="1">
        <f t="array" aca="1" ref="AF119" ca="1">INDIRECT(AF$2&amp;"!C33")</f>
        <v>Non concerné</v>
      </c>
      <c r="AG119" s="87" t="str" cm="1">
        <f t="array" aca="1" ref="AG119" ca="1">INDIRECT(AG$2&amp;"!C33")</f>
        <v>Non concerné</v>
      </c>
      <c r="AH119" s="87" t="str" cm="1">
        <f t="array" aca="1" ref="AH119" ca="1">INDIRECT(AH$2&amp;"!C33")</f>
        <v>Non concerné</v>
      </c>
      <c r="AJ119" s="75" t="str">
        <f t="shared" si="11"/>
        <v>MPI_17</v>
      </c>
      <c r="AK119" s="75" t="str">
        <f t="shared" si="12"/>
        <v>Q1</v>
      </c>
      <c r="AL119" t="s">
        <v>367</v>
      </c>
      <c r="AM119">
        <f t="shared" ca="1" si="13"/>
        <v>0</v>
      </c>
      <c r="AN119">
        <f t="shared" ca="1" si="14"/>
        <v>0</v>
      </c>
      <c r="AP119">
        <f t="shared" ca="1" si="20"/>
        <v>0</v>
      </c>
      <c r="AQ119">
        <f t="shared" ca="1" si="21"/>
        <v>0</v>
      </c>
      <c r="AT119">
        <f t="shared" ca="1" si="15"/>
        <v>0</v>
      </c>
      <c r="AU119">
        <f t="shared" ca="1" si="16"/>
        <v>0</v>
      </c>
      <c r="AV119">
        <f t="shared" ca="1" si="17"/>
        <v>0</v>
      </c>
      <c r="AW119">
        <f t="shared" ca="1" si="18"/>
        <v>0</v>
      </c>
      <c r="AX119">
        <f t="shared" ca="1" si="19"/>
        <v>0</v>
      </c>
    </row>
    <row r="120" spans="2:50" ht="16.5" thickBot="1">
      <c r="B120" s="775"/>
      <c r="C120" s="54" t="s">
        <v>68</v>
      </c>
      <c r="D120" s="50" t="s">
        <v>24</v>
      </c>
      <c r="E120" s="87" cm="1">
        <f t="array" aca="1" ref="E120" ca="1">INDIRECT(E$2&amp;"!D33")</f>
        <v>0</v>
      </c>
      <c r="F120" s="87" cm="1">
        <f t="array" aca="1" ref="F120" ca="1">INDIRECT(F$2&amp;"!D33")</f>
        <v>0</v>
      </c>
      <c r="G120" s="87" cm="1">
        <f t="array" aca="1" ref="G120" ca="1">INDIRECT(G$2&amp;"!D33")</f>
        <v>0</v>
      </c>
      <c r="H120" s="87" cm="1">
        <f t="array" aca="1" ref="H120" ca="1">INDIRECT(H$2&amp;"!D33")</f>
        <v>0</v>
      </c>
      <c r="I120" s="87" cm="1">
        <f t="array" aca="1" ref="I120" ca="1">INDIRECT(I$2&amp;"!D33")</f>
        <v>0</v>
      </c>
      <c r="J120" s="87" cm="1">
        <f t="array" aca="1" ref="J120" ca="1">INDIRECT(J$2&amp;"!D33")</f>
        <v>0</v>
      </c>
      <c r="K120" s="87" cm="1">
        <f t="array" aca="1" ref="K120" ca="1">INDIRECT(K$2&amp;"!D33")</f>
        <v>0</v>
      </c>
      <c r="L120" s="87" cm="1">
        <f t="array" aca="1" ref="L120" ca="1">INDIRECT(L$2&amp;"!D33")</f>
        <v>0</v>
      </c>
      <c r="M120" s="87" cm="1">
        <f t="array" aca="1" ref="M120" ca="1">INDIRECT(M$2&amp;"!D33")</f>
        <v>0</v>
      </c>
      <c r="N120" s="87" cm="1">
        <f t="array" aca="1" ref="N120" ca="1">INDIRECT(N$2&amp;"!D33")</f>
        <v>0</v>
      </c>
      <c r="O120" s="87" cm="1">
        <f t="array" aca="1" ref="O120" ca="1">INDIRECT(O$2&amp;"!D33")</f>
        <v>0</v>
      </c>
      <c r="P120" s="87" cm="1">
        <f t="array" aca="1" ref="P120" ca="1">INDIRECT(P$2&amp;"!D33")</f>
        <v>0</v>
      </c>
      <c r="Q120" s="87" cm="1">
        <f t="array" aca="1" ref="Q120" ca="1">INDIRECT(Q$2&amp;"!D33")</f>
        <v>0</v>
      </c>
      <c r="R120" s="87" cm="1">
        <f t="array" aca="1" ref="R120" ca="1">INDIRECT(R$2&amp;"!D33")</f>
        <v>0</v>
      </c>
      <c r="S120" s="87" cm="1">
        <f t="array" aca="1" ref="S120" ca="1">INDIRECT(S$2&amp;"!D33")</f>
        <v>0</v>
      </c>
      <c r="T120" s="87" cm="1">
        <f t="array" aca="1" ref="T120" ca="1">INDIRECT(T$2&amp;"!D33")</f>
        <v>0</v>
      </c>
      <c r="U120" s="87" cm="1">
        <f t="array" aca="1" ref="U120" ca="1">INDIRECT(U$2&amp;"!D33")</f>
        <v>0</v>
      </c>
      <c r="V120" s="87" cm="1">
        <f t="array" aca="1" ref="V120" ca="1">INDIRECT(V$2&amp;"!D33")</f>
        <v>0</v>
      </c>
      <c r="W120" s="87" cm="1">
        <f t="array" aca="1" ref="W120" ca="1">INDIRECT(W$2&amp;"!D33")</f>
        <v>0</v>
      </c>
      <c r="X120" s="87" cm="1">
        <f t="array" aca="1" ref="X120" ca="1">INDIRECT(X$2&amp;"!D33")</f>
        <v>0</v>
      </c>
      <c r="Y120" s="87" cm="1">
        <f t="array" aca="1" ref="Y120" ca="1">INDIRECT(Y$2&amp;"!D33")</f>
        <v>0</v>
      </c>
      <c r="Z120" s="87" cm="1">
        <f t="array" aca="1" ref="Z120" ca="1">INDIRECT(Z$2&amp;"!D33")</f>
        <v>0</v>
      </c>
      <c r="AA120" s="87" cm="1">
        <f t="array" aca="1" ref="AA120" ca="1">INDIRECT(AA$2&amp;"!D33")</f>
        <v>0</v>
      </c>
      <c r="AB120" s="87" cm="1">
        <f t="array" aca="1" ref="AB120" ca="1">INDIRECT(AB$2&amp;"!D33")</f>
        <v>0</v>
      </c>
      <c r="AC120" s="87" cm="1">
        <f t="array" aca="1" ref="AC120" ca="1">INDIRECT(AC$2&amp;"!D33")</f>
        <v>0</v>
      </c>
      <c r="AD120" s="87" cm="1">
        <f t="array" aca="1" ref="AD120" ca="1">INDIRECT(AD$2&amp;"!D33")</f>
        <v>0</v>
      </c>
      <c r="AE120" s="87" cm="1">
        <f t="array" aca="1" ref="AE120" ca="1">INDIRECT(AE$2&amp;"!D33")</f>
        <v>0</v>
      </c>
      <c r="AF120" s="87" cm="1">
        <f t="array" aca="1" ref="AF120" ca="1">INDIRECT(AF$2&amp;"!D33")</f>
        <v>0</v>
      </c>
      <c r="AG120" s="87" cm="1">
        <f t="array" aca="1" ref="AG120" ca="1">INDIRECT(AG$2&amp;"!D33")</f>
        <v>0</v>
      </c>
      <c r="AH120" s="87" cm="1">
        <f t="array" aca="1" ref="AH120" ca="1">INDIRECT(AH$2&amp;"!D33")</f>
        <v>0</v>
      </c>
      <c r="AJ120" s="75" t="str">
        <f t="shared" si="11"/>
        <v>MPI_17</v>
      </c>
      <c r="AK120" s="75" t="str">
        <f t="shared" si="12"/>
        <v>Q2.1</v>
      </c>
      <c r="AL120" t="s">
        <v>326</v>
      </c>
      <c r="AM120">
        <f t="shared" ca="1" si="13"/>
        <v>0</v>
      </c>
      <c r="AN120">
        <f t="shared" ca="1" si="14"/>
        <v>0</v>
      </c>
      <c r="AP120">
        <f t="shared" ca="1" si="20"/>
        <v>0</v>
      </c>
      <c r="AQ120">
        <f t="shared" ca="1" si="21"/>
        <v>0</v>
      </c>
      <c r="AT120">
        <f t="shared" ca="1" si="15"/>
        <v>0</v>
      </c>
      <c r="AU120">
        <f t="shared" ca="1" si="16"/>
        <v>0</v>
      </c>
      <c r="AV120">
        <f t="shared" ca="1" si="17"/>
        <v>0</v>
      </c>
      <c r="AW120">
        <f t="shared" ca="1" si="18"/>
        <v>0</v>
      </c>
      <c r="AX120">
        <f t="shared" ca="1" si="19"/>
        <v>0</v>
      </c>
    </row>
    <row r="121" spans="2:50" ht="16.5" thickBot="1">
      <c r="B121" s="775"/>
      <c r="C121" s="54" t="s">
        <v>68</v>
      </c>
      <c r="D121" s="50" t="s">
        <v>25</v>
      </c>
      <c r="E121" s="87" cm="1">
        <f t="array" aca="1" ref="E121" ca="1">INDIRECT(E$2&amp;"!E33")</f>
        <v>0</v>
      </c>
      <c r="F121" s="87" cm="1">
        <f t="array" aca="1" ref="F121" ca="1">INDIRECT(F$2&amp;"!E33")</f>
        <v>0</v>
      </c>
      <c r="G121" s="87" cm="1">
        <f t="array" aca="1" ref="G121" ca="1">INDIRECT(G$2&amp;"!E33")</f>
        <v>0</v>
      </c>
      <c r="H121" s="87" cm="1">
        <f t="array" aca="1" ref="H121" ca="1">INDIRECT(H$2&amp;"!E33")</f>
        <v>0</v>
      </c>
      <c r="I121" s="87" cm="1">
        <f t="array" aca="1" ref="I121" ca="1">INDIRECT(I$2&amp;"!E33")</f>
        <v>0</v>
      </c>
      <c r="J121" s="87" cm="1">
        <f t="array" aca="1" ref="J121" ca="1">INDIRECT(J$2&amp;"!E33")</f>
        <v>0</v>
      </c>
      <c r="K121" s="87" cm="1">
        <f t="array" aca="1" ref="K121" ca="1">INDIRECT(K$2&amp;"!E33")</f>
        <v>0</v>
      </c>
      <c r="L121" s="87" cm="1">
        <f t="array" aca="1" ref="L121" ca="1">INDIRECT(L$2&amp;"!E33")</f>
        <v>0</v>
      </c>
      <c r="M121" s="87" cm="1">
        <f t="array" aca="1" ref="M121" ca="1">INDIRECT(M$2&amp;"!E33")</f>
        <v>0</v>
      </c>
      <c r="N121" s="87" cm="1">
        <f t="array" aca="1" ref="N121" ca="1">INDIRECT(N$2&amp;"!E33")</f>
        <v>0</v>
      </c>
      <c r="O121" s="87" cm="1">
        <f t="array" aca="1" ref="O121" ca="1">INDIRECT(O$2&amp;"!E33")</f>
        <v>0</v>
      </c>
      <c r="P121" s="87" cm="1">
        <f t="array" aca="1" ref="P121" ca="1">INDIRECT(P$2&amp;"!E33")</f>
        <v>0</v>
      </c>
      <c r="Q121" s="87" cm="1">
        <f t="array" aca="1" ref="Q121" ca="1">INDIRECT(Q$2&amp;"!E33")</f>
        <v>0</v>
      </c>
      <c r="R121" s="87" cm="1">
        <f t="array" aca="1" ref="R121" ca="1">INDIRECT(R$2&amp;"!E33")</f>
        <v>0</v>
      </c>
      <c r="S121" s="87" cm="1">
        <f t="array" aca="1" ref="S121" ca="1">INDIRECT(S$2&amp;"!E33")</f>
        <v>0</v>
      </c>
      <c r="T121" s="87" cm="1">
        <f t="array" aca="1" ref="T121" ca="1">INDIRECT(T$2&amp;"!E33")</f>
        <v>0</v>
      </c>
      <c r="U121" s="87" cm="1">
        <f t="array" aca="1" ref="U121" ca="1">INDIRECT(U$2&amp;"!E33")</f>
        <v>0</v>
      </c>
      <c r="V121" s="87" cm="1">
        <f t="array" aca="1" ref="V121" ca="1">INDIRECT(V$2&amp;"!E33")</f>
        <v>0</v>
      </c>
      <c r="W121" s="87" cm="1">
        <f t="array" aca="1" ref="W121" ca="1">INDIRECT(W$2&amp;"!E33")</f>
        <v>0</v>
      </c>
      <c r="X121" s="87" cm="1">
        <f t="array" aca="1" ref="X121" ca="1">INDIRECT(X$2&amp;"!E33")</f>
        <v>0</v>
      </c>
      <c r="Y121" s="87" cm="1">
        <f t="array" aca="1" ref="Y121" ca="1">INDIRECT(Y$2&amp;"!E33")</f>
        <v>0</v>
      </c>
      <c r="Z121" s="87" cm="1">
        <f t="array" aca="1" ref="Z121" ca="1">INDIRECT(Z$2&amp;"!E33")</f>
        <v>0</v>
      </c>
      <c r="AA121" s="87" cm="1">
        <f t="array" aca="1" ref="AA121" ca="1">INDIRECT(AA$2&amp;"!E33")</f>
        <v>0</v>
      </c>
      <c r="AB121" s="87" cm="1">
        <f t="array" aca="1" ref="AB121" ca="1">INDIRECT(AB$2&amp;"!E33")</f>
        <v>0</v>
      </c>
      <c r="AC121" s="87" cm="1">
        <f t="array" aca="1" ref="AC121" ca="1">INDIRECT(AC$2&amp;"!E33")</f>
        <v>0</v>
      </c>
      <c r="AD121" s="87" cm="1">
        <f t="array" aca="1" ref="AD121" ca="1">INDIRECT(AD$2&amp;"!E33")</f>
        <v>0</v>
      </c>
      <c r="AE121" s="87" cm="1">
        <f t="array" aca="1" ref="AE121" ca="1">INDIRECT(AE$2&amp;"!E33")</f>
        <v>0</v>
      </c>
      <c r="AF121" s="87" cm="1">
        <f t="array" aca="1" ref="AF121" ca="1">INDIRECT(AF$2&amp;"!E33")</f>
        <v>0</v>
      </c>
      <c r="AG121" s="87" cm="1">
        <f t="array" aca="1" ref="AG121" ca="1">INDIRECT(AG$2&amp;"!E33")</f>
        <v>0</v>
      </c>
      <c r="AH121" s="87" cm="1">
        <f t="array" aca="1" ref="AH121" ca="1">INDIRECT(AH$2&amp;"!E33")</f>
        <v>0</v>
      </c>
      <c r="AJ121" s="75" t="str">
        <f t="shared" si="11"/>
        <v>MPI_17</v>
      </c>
      <c r="AK121" s="75" t="str">
        <f t="shared" si="12"/>
        <v>Q2.2</v>
      </c>
      <c r="AL121" t="s">
        <v>837</v>
      </c>
      <c r="AM121">
        <f t="shared" ca="1" si="13"/>
        <v>0</v>
      </c>
      <c r="AN121">
        <f t="shared" ca="1" si="14"/>
        <v>0</v>
      </c>
      <c r="AP121">
        <f t="shared" ca="1" si="20"/>
        <v>0</v>
      </c>
      <c r="AQ121">
        <f t="shared" ca="1" si="21"/>
        <v>0</v>
      </c>
      <c r="AT121">
        <f t="shared" ca="1" si="15"/>
        <v>0</v>
      </c>
      <c r="AU121">
        <f t="shared" ca="1" si="16"/>
        <v>0</v>
      </c>
      <c r="AV121">
        <f t="shared" ca="1" si="17"/>
        <v>0</v>
      </c>
      <c r="AW121">
        <f t="shared" ca="1" si="18"/>
        <v>0</v>
      </c>
      <c r="AX121">
        <f t="shared" ca="1" si="19"/>
        <v>0</v>
      </c>
    </row>
    <row r="122" spans="2:50" ht="16.5" thickBot="1">
      <c r="B122" s="775"/>
      <c r="C122" s="54" t="s">
        <v>68</v>
      </c>
      <c r="D122" s="50" t="s">
        <v>26</v>
      </c>
      <c r="E122" s="87" cm="1">
        <f t="array" aca="1" ref="E122" ca="1">INDIRECT(E$2&amp;"!F33")</f>
        <v>0</v>
      </c>
      <c r="F122" s="87" cm="1">
        <f t="array" aca="1" ref="F122" ca="1">INDIRECT(F$2&amp;"!F33")</f>
        <v>0</v>
      </c>
      <c r="G122" s="87" cm="1">
        <f t="array" aca="1" ref="G122" ca="1">INDIRECT(G$2&amp;"!F33")</f>
        <v>0</v>
      </c>
      <c r="H122" s="87" cm="1">
        <f t="array" aca="1" ref="H122" ca="1">INDIRECT(H$2&amp;"!F33")</f>
        <v>0</v>
      </c>
      <c r="I122" s="87" cm="1">
        <f t="array" aca="1" ref="I122" ca="1">INDIRECT(I$2&amp;"!F33")</f>
        <v>0</v>
      </c>
      <c r="J122" s="87" cm="1">
        <f t="array" aca="1" ref="J122" ca="1">INDIRECT(J$2&amp;"!F33")</f>
        <v>0</v>
      </c>
      <c r="K122" s="87" cm="1">
        <f t="array" aca="1" ref="K122" ca="1">INDIRECT(K$2&amp;"!F33")</f>
        <v>0</v>
      </c>
      <c r="L122" s="87" cm="1">
        <f t="array" aca="1" ref="L122" ca="1">INDIRECT(L$2&amp;"!F33")</f>
        <v>0</v>
      </c>
      <c r="M122" s="87" cm="1">
        <f t="array" aca="1" ref="M122" ca="1">INDIRECT(M$2&amp;"!F33")</f>
        <v>0</v>
      </c>
      <c r="N122" s="87" cm="1">
        <f t="array" aca="1" ref="N122" ca="1">INDIRECT(N$2&amp;"!F33")</f>
        <v>0</v>
      </c>
      <c r="O122" s="87" cm="1">
        <f t="array" aca="1" ref="O122" ca="1">INDIRECT(O$2&amp;"!F33")</f>
        <v>0</v>
      </c>
      <c r="P122" s="87" cm="1">
        <f t="array" aca="1" ref="P122" ca="1">INDIRECT(P$2&amp;"!F33")</f>
        <v>0</v>
      </c>
      <c r="Q122" s="87" cm="1">
        <f t="array" aca="1" ref="Q122" ca="1">INDIRECT(Q$2&amp;"!F33")</f>
        <v>0</v>
      </c>
      <c r="R122" s="87" cm="1">
        <f t="array" aca="1" ref="R122" ca="1">INDIRECT(R$2&amp;"!F33")</f>
        <v>0</v>
      </c>
      <c r="S122" s="87" cm="1">
        <f t="array" aca="1" ref="S122" ca="1">INDIRECT(S$2&amp;"!F33")</f>
        <v>0</v>
      </c>
      <c r="T122" s="87" cm="1">
        <f t="array" aca="1" ref="T122" ca="1">INDIRECT(T$2&amp;"!F33")</f>
        <v>0</v>
      </c>
      <c r="U122" s="87" cm="1">
        <f t="array" aca="1" ref="U122" ca="1">INDIRECT(U$2&amp;"!F33")</f>
        <v>0</v>
      </c>
      <c r="V122" s="87" cm="1">
        <f t="array" aca="1" ref="V122" ca="1">INDIRECT(V$2&amp;"!F33")</f>
        <v>0</v>
      </c>
      <c r="W122" s="87" cm="1">
        <f t="array" aca="1" ref="W122" ca="1">INDIRECT(W$2&amp;"!F33")</f>
        <v>0</v>
      </c>
      <c r="X122" s="87" cm="1">
        <f t="array" aca="1" ref="X122" ca="1">INDIRECT(X$2&amp;"!F33")</f>
        <v>0</v>
      </c>
      <c r="Y122" s="87" cm="1">
        <f t="array" aca="1" ref="Y122" ca="1">INDIRECT(Y$2&amp;"!F33")</f>
        <v>0</v>
      </c>
      <c r="Z122" s="87" cm="1">
        <f t="array" aca="1" ref="Z122" ca="1">INDIRECT(Z$2&amp;"!F33")</f>
        <v>0</v>
      </c>
      <c r="AA122" s="87" cm="1">
        <f t="array" aca="1" ref="AA122" ca="1">INDIRECT(AA$2&amp;"!F33")</f>
        <v>0</v>
      </c>
      <c r="AB122" s="87" cm="1">
        <f t="array" aca="1" ref="AB122" ca="1">INDIRECT(AB$2&amp;"!F33")</f>
        <v>0</v>
      </c>
      <c r="AC122" s="87" cm="1">
        <f t="array" aca="1" ref="AC122" ca="1">INDIRECT(AC$2&amp;"!F33")</f>
        <v>0</v>
      </c>
      <c r="AD122" s="87" cm="1">
        <f t="array" aca="1" ref="AD122" ca="1">INDIRECT(AD$2&amp;"!F33")</f>
        <v>0</v>
      </c>
      <c r="AE122" s="87" cm="1">
        <f t="array" aca="1" ref="AE122" ca="1">INDIRECT(AE$2&amp;"!F33")</f>
        <v>0</v>
      </c>
      <c r="AF122" s="87" cm="1">
        <f t="array" aca="1" ref="AF122" ca="1">INDIRECT(AF$2&amp;"!F33")</f>
        <v>0</v>
      </c>
      <c r="AG122" s="87" cm="1">
        <f t="array" aca="1" ref="AG122" ca="1">INDIRECT(AG$2&amp;"!F33")</f>
        <v>0</v>
      </c>
      <c r="AH122" s="87" cm="1">
        <f t="array" aca="1" ref="AH122" ca="1">INDIRECT(AH$2&amp;"!F33")</f>
        <v>0</v>
      </c>
      <c r="AJ122" s="75" t="str">
        <f t="shared" si="11"/>
        <v>MPI_17</v>
      </c>
      <c r="AK122" s="75" t="str">
        <f t="shared" si="12"/>
        <v>Q2.3</v>
      </c>
      <c r="AL122" t="s">
        <v>838</v>
      </c>
      <c r="AM122">
        <f t="shared" ca="1" si="13"/>
        <v>0</v>
      </c>
      <c r="AN122">
        <f t="shared" ca="1" si="14"/>
        <v>0</v>
      </c>
      <c r="AP122">
        <f t="shared" ca="1" si="20"/>
        <v>0</v>
      </c>
      <c r="AQ122">
        <f t="shared" ca="1" si="21"/>
        <v>0</v>
      </c>
      <c r="AT122">
        <f t="shared" ca="1" si="15"/>
        <v>0</v>
      </c>
      <c r="AU122">
        <f t="shared" ca="1" si="16"/>
        <v>0</v>
      </c>
      <c r="AV122">
        <f t="shared" ca="1" si="17"/>
        <v>0</v>
      </c>
      <c r="AW122">
        <f t="shared" ca="1" si="18"/>
        <v>0</v>
      </c>
      <c r="AX122">
        <f t="shared" ca="1" si="19"/>
        <v>0</v>
      </c>
    </row>
    <row r="123" spans="2:50" ht="16.5" thickBot="1">
      <c r="B123" s="775"/>
      <c r="C123" s="54" t="s">
        <v>68</v>
      </c>
      <c r="D123" s="50" t="s">
        <v>27</v>
      </c>
      <c r="E123" s="87" cm="1">
        <f t="array" aca="1" ref="E123" ca="1">INDIRECT(E$2&amp;"!G33")</f>
        <v>0</v>
      </c>
      <c r="F123" s="87" cm="1">
        <f t="array" aca="1" ref="F123" ca="1">INDIRECT(F$2&amp;"!G33")</f>
        <v>0</v>
      </c>
      <c r="G123" s="87" cm="1">
        <f t="array" aca="1" ref="G123" ca="1">INDIRECT(G$2&amp;"!G33")</f>
        <v>0</v>
      </c>
      <c r="H123" s="87" cm="1">
        <f t="array" aca="1" ref="H123" ca="1">INDIRECT(H$2&amp;"!G33")</f>
        <v>0</v>
      </c>
      <c r="I123" s="87" cm="1">
        <f t="array" aca="1" ref="I123" ca="1">INDIRECT(I$2&amp;"!G33")</f>
        <v>0</v>
      </c>
      <c r="J123" s="87" cm="1">
        <f t="array" aca="1" ref="J123" ca="1">INDIRECT(J$2&amp;"!G33")</f>
        <v>0</v>
      </c>
      <c r="K123" s="87" cm="1">
        <f t="array" aca="1" ref="K123" ca="1">INDIRECT(K$2&amp;"!G33")</f>
        <v>0</v>
      </c>
      <c r="L123" s="87" cm="1">
        <f t="array" aca="1" ref="L123" ca="1">INDIRECT(L$2&amp;"!G33")</f>
        <v>0</v>
      </c>
      <c r="M123" s="87" cm="1">
        <f t="array" aca="1" ref="M123" ca="1">INDIRECT(M$2&amp;"!G33")</f>
        <v>0</v>
      </c>
      <c r="N123" s="87" cm="1">
        <f t="array" aca="1" ref="N123" ca="1">INDIRECT(N$2&amp;"!G33")</f>
        <v>0</v>
      </c>
      <c r="O123" s="87" cm="1">
        <f t="array" aca="1" ref="O123" ca="1">INDIRECT(O$2&amp;"!G33")</f>
        <v>0</v>
      </c>
      <c r="P123" s="87" cm="1">
        <f t="array" aca="1" ref="P123" ca="1">INDIRECT(P$2&amp;"!G33")</f>
        <v>0</v>
      </c>
      <c r="Q123" s="87" cm="1">
        <f t="array" aca="1" ref="Q123" ca="1">INDIRECT(Q$2&amp;"!G33")</f>
        <v>0</v>
      </c>
      <c r="R123" s="87" cm="1">
        <f t="array" aca="1" ref="R123" ca="1">INDIRECT(R$2&amp;"!G33")</f>
        <v>0</v>
      </c>
      <c r="S123" s="87" cm="1">
        <f t="array" aca="1" ref="S123" ca="1">INDIRECT(S$2&amp;"!G33")</f>
        <v>0</v>
      </c>
      <c r="T123" s="87" cm="1">
        <f t="array" aca="1" ref="T123" ca="1">INDIRECT(T$2&amp;"!G33")</f>
        <v>0</v>
      </c>
      <c r="U123" s="87" cm="1">
        <f t="array" aca="1" ref="U123" ca="1">INDIRECT(U$2&amp;"!G33")</f>
        <v>0</v>
      </c>
      <c r="V123" s="87" cm="1">
        <f t="array" aca="1" ref="V123" ca="1">INDIRECT(V$2&amp;"!G33")</f>
        <v>0</v>
      </c>
      <c r="W123" s="87" cm="1">
        <f t="array" aca="1" ref="W123" ca="1">INDIRECT(W$2&amp;"!G33")</f>
        <v>0</v>
      </c>
      <c r="X123" s="87" cm="1">
        <f t="array" aca="1" ref="X123" ca="1">INDIRECT(X$2&amp;"!G33")</f>
        <v>0</v>
      </c>
      <c r="Y123" s="87" cm="1">
        <f t="array" aca="1" ref="Y123" ca="1">INDIRECT(Y$2&amp;"!G33")</f>
        <v>0</v>
      </c>
      <c r="Z123" s="87" cm="1">
        <f t="array" aca="1" ref="Z123" ca="1">INDIRECT(Z$2&amp;"!G33")</f>
        <v>0</v>
      </c>
      <c r="AA123" s="87" cm="1">
        <f t="array" aca="1" ref="AA123" ca="1">INDIRECT(AA$2&amp;"!G33")</f>
        <v>0</v>
      </c>
      <c r="AB123" s="87" cm="1">
        <f t="array" aca="1" ref="AB123" ca="1">INDIRECT(AB$2&amp;"!G33")</f>
        <v>0</v>
      </c>
      <c r="AC123" s="87" cm="1">
        <f t="array" aca="1" ref="AC123" ca="1">INDIRECT(AC$2&amp;"!G33")</f>
        <v>0</v>
      </c>
      <c r="AD123" s="87" cm="1">
        <f t="array" aca="1" ref="AD123" ca="1">INDIRECT(AD$2&amp;"!G33")</f>
        <v>0</v>
      </c>
      <c r="AE123" s="87" cm="1">
        <f t="array" aca="1" ref="AE123" ca="1">INDIRECT(AE$2&amp;"!G33")</f>
        <v>0</v>
      </c>
      <c r="AF123" s="87" cm="1">
        <f t="array" aca="1" ref="AF123" ca="1">INDIRECT(AF$2&amp;"!G33")</f>
        <v>0</v>
      </c>
      <c r="AG123" s="87" cm="1">
        <f t="array" aca="1" ref="AG123" ca="1">INDIRECT(AG$2&amp;"!G33")</f>
        <v>0</v>
      </c>
      <c r="AH123" s="87" cm="1">
        <f t="array" aca="1" ref="AH123" ca="1">INDIRECT(AH$2&amp;"!G33")</f>
        <v>0</v>
      </c>
      <c r="AJ123" s="75" t="str">
        <f t="shared" si="11"/>
        <v>MPI_17</v>
      </c>
      <c r="AK123" s="75" t="str">
        <f t="shared" si="12"/>
        <v>Q2.4</v>
      </c>
      <c r="AL123" t="s">
        <v>490</v>
      </c>
      <c r="AM123">
        <f t="shared" ca="1" si="13"/>
        <v>0</v>
      </c>
      <c r="AN123">
        <f t="shared" ca="1" si="14"/>
        <v>0</v>
      </c>
      <c r="AP123">
        <f t="shared" ca="1" si="20"/>
        <v>0</v>
      </c>
      <c r="AQ123">
        <f t="shared" ca="1" si="21"/>
        <v>0</v>
      </c>
      <c r="AT123">
        <f t="shared" ca="1" si="15"/>
        <v>0</v>
      </c>
      <c r="AU123">
        <f t="shared" ca="1" si="16"/>
        <v>0</v>
      </c>
      <c r="AV123">
        <f t="shared" ca="1" si="17"/>
        <v>0</v>
      </c>
      <c r="AW123">
        <f t="shared" ca="1" si="18"/>
        <v>0</v>
      </c>
      <c r="AX123">
        <f t="shared" ca="1" si="19"/>
        <v>0</v>
      </c>
    </row>
    <row r="124" spans="2:50" ht="16.5" thickBot="1">
      <c r="B124" s="775"/>
      <c r="C124" s="54" t="s">
        <v>68</v>
      </c>
      <c r="D124" s="50" t="s">
        <v>28</v>
      </c>
      <c r="E124" s="87" cm="1">
        <f t="array" aca="1" ref="E124" ca="1">INDIRECT(E$2&amp;"!H33")</f>
        <v>0</v>
      </c>
      <c r="F124" s="87" cm="1">
        <f t="array" aca="1" ref="F124" ca="1">INDIRECT(F$2&amp;"!H33")</f>
        <v>0</v>
      </c>
      <c r="G124" s="87" cm="1">
        <f t="array" aca="1" ref="G124" ca="1">INDIRECT(G$2&amp;"!H33")</f>
        <v>0</v>
      </c>
      <c r="H124" s="87" cm="1">
        <f t="array" aca="1" ref="H124" ca="1">INDIRECT(H$2&amp;"!H33")</f>
        <v>0</v>
      </c>
      <c r="I124" s="87" cm="1">
        <f t="array" aca="1" ref="I124" ca="1">INDIRECT(I$2&amp;"!H33")</f>
        <v>0</v>
      </c>
      <c r="J124" s="87" cm="1">
        <f t="array" aca="1" ref="J124" ca="1">INDIRECT(J$2&amp;"!H33")</f>
        <v>0</v>
      </c>
      <c r="K124" s="87" cm="1">
        <f t="array" aca="1" ref="K124" ca="1">INDIRECT(K$2&amp;"!H33")</f>
        <v>0</v>
      </c>
      <c r="L124" s="87" cm="1">
        <f t="array" aca="1" ref="L124" ca="1">INDIRECT(L$2&amp;"!H33")</f>
        <v>0</v>
      </c>
      <c r="M124" s="87" cm="1">
        <f t="array" aca="1" ref="M124" ca="1">INDIRECT(M$2&amp;"!H33")</f>
        <v>0</v>
      </c>
      <c r="N124" s="87" cm="1">
        <f t="array" aca="1" ref="N124" ca="1">INDIRECT(N$2&amp;"!H33")</f>
        <v>0</v>
      </c>
      <c r="O124" s="87" cm="1">
        <f t="array" aca="1" ref="O124" ca="1">INDIRECT(O$2&amp;"!H33")</f>
        <v>0</v>
      </c>
      <c r="P124" s="87" cm="1">
        <f t="array" aca="1" ref="P124" ca="1">INDIRECT(P$2&amp;"!H33")</f>
        <v>0</v>
      </c>
      <c r="Q124" s="87" cm="1">
        <f t="array" aca="1" ref="Q124" ca="1">INDIRECT(Q$2&amp;"!H33")</f>
        <v>0</v>
      </c>
      <c r="R124" s="87" cm="1">
        <f t="array" aca="1" ref="R124" ca="1">INDIRECT(R$2&amp;"!H33")</f>
        <v>0</v>
      </c>
      <c r="S124" s="87" cm="1">
        <f t="array" aca="1" ref="S124" ca="1">INDIRECT(S$2&amp;"!H33")</f>
        <v>0</v>
      </c>
      <c r="T124" s="87" cm="1">
        <f t="array" aca="1" ref="T124" ca="1">INDIRECT(T$2&amp;"!H33")</f>
        <v>0</v>
      </c>
      <c r="U124" s="87" cm="1">
        <f t="array" aca="1" ref="U124" ca="1">INDIRECT(U$2&amp;"!H33")</f>
        <v>0</v>
      </c>
      <c r="V124" s="87" cm="1">
        <f t="array" aca="1" ref="V124" ca="1">INDIRECT(V$2&amp;"!H33")</f>
        <v>0</v>
      </c>
      <c r="W124" s="87" cm="1">
        <f t="array" aca="1" ref="W124" ca="1">INDIRECT(W$2&amp;"!H33")</f>
        <v>0</v>
      </c>
      <c r="X124" s="87" cm="1">
        <f t="array" aca="1" ref="X124" ca="1">INDIRECT(X$2&amp;"!H33")</f>
        <v>0</v>
      </c>
      <c r="Y124" s="87" cm="1">
        <f t="array" aca="1" ref="Y124" ca="1">INDIRECT(Y$2&amp;"!H33")</f>
        <v>0</v>
      </c>
      <c r="Z124" s="87" cm="1">
        <f t="array" aca="1" ref="Z124" ca="1">INDIRECT(Z$2&amp;"!H33")</f>
        <v>0</v>
      </c>
      <c r="AA124" s="87" cm="1">
        <f t="array" aca="1" ref="AA124" ca="1">INDIRECT(AA$2&amp;"!H33")</f>
        <v>0</v>
      </c>
      <c r="AB124" s="87" cm="1">
        <f t="array" aca="1" ref="AB124" ca="1">INDIRECT(AB$2&amp;"!H33")</f>
        <v>0</v>
      </c>
      <c r="AC124" s="87" cm="1">
        <f t="array" aca="1" ref="AC124" ca="1">INDIRECT(AC$2&amp;"!H33")</f>
        <v>0</v>
      </c>
      <c r="AD124" s="87" cm="1">
        <f t="array" aca="1" ref="AD124" ca="1">INDIRECT(AD$2&amp;"!H33")</f>
        <v>0</v>
      </c>
      <c r="AE124" s="87" cm="1">
        <f t="array" aca="1" ref="AE124" ca="1">INDIRECT(AE$2&amp;"!H33")</f>
        <v>0</v>
      </c>
      <c r="AF124" s="87" cm="1">
        <f t="array" aca="1" ref="AF124" ca="1">INDIRECT(AF$2&amp;"!H33")</f>
        <v>0</v>
      </c>
      <c r="AG124" s="87" cm="1">
        <f t="array" aca="1" ref="AG124" ca="1">INDIRECT(AG$2&amp;"!H33")</f>
        <v>0</v>
      </c>
      <c r="AH124" s="87" cm="1">
        <f t="array" aca="1" ref="AH124" ca="1">INDIRECT(AH$2&amp;"!H33")</f>
        <v>0</v>
      </c>
      <c r="AJ124" s="75" t="str">
        <f t="shared" si="11"/>
        <v>MPI_17</v>
      </c>
      <c r="AK124" s="75" t="str">
        <f t="shared" si="12"/>
        <v>Q3.1</v>
      </c>
      <c r="AL124" t="s">
        <v>451</v>
      </c>
      <c r="AM124">
        <f t="shared" ca="1" si="13"/>
        <v>0</v>
      </c>
      <c r="AN124">
        <f t="shared" ca="1" si="14"/>
        <v>0</v>
      </c>
      <c r="AP124">
        <f t="shared" ca="1" si="20"/>
        <v>0</v>
      </c>
      <c r="AQ124">
        <f t="shared" ca="1" si="21"/>
        <v>0</v>
      </c>
      <c r="AT124">
        <f t="shared" ca="1" si="15"/>
        <v>0</v>
      </c>
      <c r="AU124">
        <f t="shared" ca="1" si="16"/>
        <v>0</v>
      </c>
      <c r="AV124">
        <f t="shared" ca="1" si="17"/>
        <v>0</v>
      </c>
      <c r="AW124">
        <f t="shared" ca="1" si="18"/>
        <v>0</v>
      </c>
      <c r="AX124">
        <f t="shared" ca="1" si="19"/>
        <v>0</v>
      </c>
    </row>
    <row r="125" spans="2:50" ht="16.5" thickBot="1">
      <c r="B125" s="775"/>
      <c r="C125" s="54" t="s">
        <v>68</v>
      </c>
      <c r="D125" s="53" t="s">
        <v>29</v>
      </c>
      <c r="E125" s="87" cm="1">
        <f t="array" aca="1" ref="E125" ca="1">INDIRECT(E$2&amp;"!I33")</f>
        <v>0</v>
      </c>
      <c r="F125" s="87" cm="1">
        <f t="array" aca="1" ref="F125" ca="1">INDIRECT(F$2&amp;"!I33")</f>
        <v>0</v>
      </c>
      <c r="G125" s="87" cm="1">
        <f t="array" aca="1" ref="G125" ca="1">INDIRECT(G$2&amp;"!I33")</f>
        <v>0</v>
      </c>
      <c r="H125" s="87" cm="1">
        <f t="array" aca="1" ref="H125" ca="1">INDIRECT(H$2&amp;"!I33")</f>
        <v>0</v>
      </c>
      <c r="I125" s="87" cm="1">
        <f t="array" aca="1" ref="I125" ca="1">INDIRECT(I$2&amp;"!I33")</f>
        <v>0</v>
      </c>
      <c r="J125" s="87" cm="1">
        <f t="array" aca="1" ref="J125" ca="1">INDIRECT(J$2&amp;"!I33")</f>
        <v>0</v>
      </c>
      <c r="K125" s="87" cm="1">
        <f t="array" aca="1" ref="K125" ca="1">INDIRECT(K$2&amp;"!I33")</f>
        <v>0</v>
      </c>
      <c r="L125" s="87" cm="1">
        <f t="array" aca="1" ref="L125" ca="1">INDIRECT(L$2&amp;"!I33")</f>
        <v>0</v>
      </c>
      <c r="M125" s="87" cm="1">
        <f t="array" aca="1" ref="M125" ca="1">INDIRECT(M$2&amp;"!I33")</f>
        <v>0</v>
      </c>
      <c r="N125" s="87" cm="1">
        <f t="array" aca="1" ref="N125" ca="1">INDIRECT(N$2&amp;"!I33")</f>
        <v>0</v>
      </c>
      <c r="O125" s="87" cm="1">
        <f t="array" aca="1" ref="O125" ca="1">INDIRECT(O$2&amp;"!I33")</f>
        <v>0</v>
      </c>
      <c r="P125" s="87" cm="1">
        <f t="array" aca="1" ref="P125" ca="1">INDIRECT(P$2&amp;"!I33")</f>
        <v>0</v>
      </c>
      <c r="Q125" s="87" cm="1">
        <f t="array" aca="1" ref="Q125" ca="1">INDIRECT(Q$2&amp;"!I33")</f>
        <v>0</v>
      </c>
      <c r="R125" s="87" cm="1">
        <f t="array" aca="1" ref="R125" ca="1">INDIRECT(R$2&amp;"!I33")</f>
        <v>0</v>
      </c>
      <c r="S125" s="87" cm="1">
        <f t="array" aca="1" ref="S125" ca="1">INDIRECT(S$2&amp;"!I33")</f>
        <v>0</v>
      </c>
      <c r="T125" s="87" cm="1">
        <f t="array" aca="1" ref="T125" ca="1">INDIRECT(T$2&amp;"!I33")</f>
        <v>0</v>
      </c>
      <c r="U125" s="87" cm="1">
        <f t="array" aca="1" ref="U125" ca="1">INDIRECT(U$2&amp;"!I33")</f>
        <v>0</v>
      </c>
      <c r="V125" s="87" cm="1">
        <f t="array" aca="1" ref="V125" ca="1">INDIRECT(V$2&amp;"!I33")</f>
        <v>0</v>
      </c>
      <c r="W125" s="87" cm="1">
        <f t="array" aca="1" ref="W125" ca="1">INDIRECT(W$2&amp;"!I33")</f>
        <v>0</v>
      </c>
      <c r="X125" s="87" cm="1">
        <f t="array" aca="1" ref="X125" ca="1">INDIRECT(X$2&amp;"!I33")</f>
        <v>0</v>
      </c>
      <c r="Y125" s="87" cm="1">
        <f t="array" aca="1" ref="Y125" ca="1">INDIRECT(Y$2&amp;"!I33")</f>
        <v>0</v>
      </c>
      <c r="Z125" s="87" cm="1">
        <f t="array" aca="1" ref="Z125" ca="1">INDIRECT(Z$2&amp;"!I33")</f>
        <v>0</v>
      </c>
      <c r="AA125" s="87" cm="1">
        <f t="array" aca="1" ref="AA125" ca="1">INDIRECT(AA$2&amp;"!I33")</f>
        <v>0</v>
      </c>
      <c r="AB125" s="87" cm="1">
        <f t="array" aca="1" ref="AB125" ca="1">INDIRECT(AB$2&amp;"!I33")</f>
        <v>0</v>
      </c>
      <c r="AC125" s="87" cm="1">
        <f t="array" aca="1" ref="AC125" ca="1">INDIRECT(AC$2&amp;"!I33")</f>
        <v>0</v>
      </c>
      <c r="AD125" s="87" cm="1">
        <f t="array" aca="1" ref="AD125" ca="1">INDIRECT(AD$2&amp;"!I33")</f>
        <v>0</v>
      </c>
      <c r="AE125" s="87" cm="1">
        <f t="array" aca="1" ref="AE125" ca="1">INDIRECT(AE$2&amp;"!I33")</f>
        <v>0</v>
      </c>
      <c r="AF125" s="87" cm="1">
        <f t="array" aca="1" ref="AF125" ca="1">INDIRECT(AF$2&amp;"!I33")</f>
        <v>0</v>
      </c>
      <c r="AG125" s="87" cm="1">
        <f t="array" aca="1" ref="AG125" ca="1">INDIRECT(AG$2&amp;"!I33")</f>
        <v>0</v>
      </c>
      <c r="AH125" s="87" cm="1">
        <f t="array" aca="1" ref="AH125" ca="1">INDIRECT(AH$2&amp;"!I33")</f>
        <v>0</v>
      </c>
      <c r="AJ125" s="75" t="str">
        <f t="shared" si="11"/>
        <v>MPI_17</v>
      </c>
      <c r="AK125" s="75" t="str">
        <f t="shared" si="12"/>
        <v>Q3.2</v>
      </c>
      <c r="AL125" t="s">
        <v>839</v>
      </c>
      <c r="AM125">
        <f t="shared" ca="1" si="13"/>
        <v>0</v>
      </c>
      <c r="AN125">
        <f t="shared" ca="1" si="14"/>
        <v>0</v>
      </c>
      <c r="AP125">
        <f t="shared" ca="1" si="20"/>
        <v>0</v>
      </c>
      <c r="AQ125">
        <f t="shared" ca="1" si="21"/>
        <v>0</v>
      </c>
      <c r="AT125">
        <f t="shared" ca="1" si="15"/>
        <v>0</v>
      </c>
      <c r="AU125">
        <f t="shared" ca="1" si="16"/>
        <v>0</v>
      </c>
      <c r="AV125">
        <f t="shared" ca="1" si="17"/>
        <v>0</v>
      </c>
      <c r="AW125">
        <f t="shared" ca="1" si="18"/>
        <v>0</v>
      </c>
      <c r="AX125">
        <f t="shared" ca="1" si="19"/>
        <v>0</v>
      </c>
    </row>
    <row r="126" spans="2:50" ht="16.5" thickBot="1">
      <c r="B126" s="775"/>
      <c r="C126" s="54" t="s">
        <v>70</v>
      </c>
      <c r="D126" s="48" t="s">
        <v>23</v>
      </c>
      <c r="E126" s="85" t="str" cm="1">
        <f t="array" aca="1" ref="E126" ca="1">INDIRECT(E$2&amp;"!C34")</f>
        <v>Non concerné</v>
      </c>
      <c r="F126" s="85" t="str" cm="1">
        <f t="array" aca="1" ref="F126" ca="1">INDIRECT(F$2&amp;"!C34")</f>
        <v>Non concerné</v>
      </c>
      <c r="G126" s="85" t="str" cm="1">
        <f t="array" aca="1" ref="G126" ca="1">INDIRECT(G$2&amp;"!C34")</f>
        <v>Non concerné</v>
      </c>
      <c r="H126" s="85" t="str" cm="1">
        <f t="array" aca="1" ref="H126" ca="1">INDIRECT(H$2&amp;"!C34")</f>
        <v>Non concerné</v>
      </c>
      <c r="I126" s="85" t="str" cm="1">
        <f t="array" aca="1" ref="I126" ca="1">INDIRECT(I$2&amp;"!C34")</f>
        <v>Non concerné</v>
      </c>
      <c r="J126" s="85" t="str" cm="1">
        <f t="array" aca="1" ref="J126" ca="1">INDIRECT(J$2&amp;"!C34")</f>
        <v>Non concerné</v>
      </c>
      <c r="K126" s="85" t="str" cm="1">
        <f t="array" aca="1" ref="K126" ca="1">INDIRECT(K$2&amp;"!C34")</f>
        <v>Non concerné</v>
      </c>
      <c r="L126" s="85" t="str" cm="1">
        <f t="array" aca="1" ref="L126" ca="1">INDIRECT(L$2&amp;"!C34")</f>
        <v>Non concerné</v>
      </c>
      <c r="M126" s="85" t="str" cm="1">
        <f t="array" aca="1" ref="M126" ca="1">INDIRECT(M$2&amp;"!C34")</f>
        <v>Non concerné</v>
      </c>
      <c r="N126" s="85" t="str" cm="1">
        <f t="array" aca="1" ref="N126" ca="1">INDIRECT(N$2&amp;"!C34")</f>
        <v>Non concerné</v>
      </c>
      <c r="O126" s="85" t="str" cm="1">
        <f t="array" aca="1" ref="O126" ca="1">INDIRECT(O$2&amp;"!C34")</f>
        <v>Non concerné</v>
      </c>
      <c r="P126" s="85" t="str" cm="1">
        <f t="array" aca="1" ref="P126" ca="1">INDIRECT(P$2&amp;"!C34")</f>
        <v>Non concerné</v>
      </c>
      <c r="Q126" s="85" t="str" cm="1">
        <f t="array" aca="1" ref="Q126" ca="1">INDIRECT(Q$2&amp;"!C34")</f>
        <v>Non concerné</v>
      </c>
      <c r="R126" s="85" t="str" cm="1">
        <f t="array" aca="1" ref="R126" ca="1">INDIRECT(R$2&amp;"!C34")</f>
        <v>Non concerné</v>
      </c>
      <c r="S126" s="85" t="str" cm="1">
        <f t="array" aca="1" ref="S126" ca="1">INDIRECT(S$2&amp;"!C34")</f>
        <v>Non concerné</v>
      </c>
      <c r="T126" s="85" t="str" cm="1">
        <f t="array" aca="1" ref="T126" ca="1">INDIRECT(T$2&amp;"!C34")</f>
        <v>Non concerné</v>
      </c>
      <c r="U126" s="85" t="str" cm="1">
        <f t="array" aca="1" ref="U126" ca="1">INDIRECT(U$2&amp;"!C34")</f>
        <v>Non concerné</v>
      </c>
      <c r="V126" s="85" t="str" cm="1">
        <f t="array" aca="1" ref="V126" ca="1">INDIRECT(V$2&amp;"!C34")</f>
        <v>Non concerné</v>
      </c>
      <c r="W126" s="85" t="str" cm="1">
        <f t="array" aca="1" ref="W126" ca="1">INDIRECT(W$2&amp;"!C34")</f>
        <v>Non concerné</v>
      </c>
      <c r="X126" s="85" t="str" cm="1">
        <f t="array" aca="1" ref="X126" ca="1">INDIRECT(X$2&amp;"!C34")</f>
        <v>Non concerné</v>
      </c>
      <c r="Y126" s="85" t="str" cm="1">
        <f t="array" aca="1" ref="Y126" ca="1">INDIRECT(Y$2&amp;"!C34")</f>
        <v>Non concerné</v>
      </c>
      <c r="Z126" s="85" t="str" cm="1">
        <f t="array" aca="1" ref="Z126" ca="1">INDIRECT(Z$2&amp;"!C34")</f>
        <v>Non concerné</v>
      </c>
      <c r="AA126" s="85" t="str" cm="1">
        <f t="array" aca="1" ref="AA126" ca="1">INDIRECT(AA$2&amp;"!C34")</f>
        <v>Non concerné</v>
      </c>
      <c r="AB126" s="85" t="str" cm="1">
        <f t="array" aca="1" ref="AB126" ca="1">INDIRECT(AB$2&amp;"!C34")</f>
        <v>Non concerné</v>
      </c>
      <c r="AC126" s="85" t="str" cm="1">
        <f t="array" aca="1" ref="AC126" ca="1">INDIRECT(AC$2&amp;"!C34")</f>
        <v>Non concerné</v>
      </c>
      <c r="AD126" s="85" t="str" cm="1">
        <f t="array" aca="1" ref="AD126" ca="1">INDIRECT(AD$2&amp;"!C34")</f>
        <v>Non concerné</v>
      </c>
      <c r="AE126" s="85" t="str" cm="1">
        <f t="array" aca="1" ref="AE126" ca="1">INDIRECT(AE$2&amp;"!C34")</f>
        <v>Non concerné</v>
      </c>
      <c r="AF126" s="85" t="str" cm="1">
        <f t="array" aca="1" ref="AF126" ca="1">INDIRECT(AF$2&amp;"!C34")</f>
        <v>Non concerné</v>
      </c>
      <c r="AG126" s="85" t="str" cm="1">
        <f t="array" aca="1" ref="AG126" ca="1">INDIRECT(AG$2&amp;"!C34")</f>
        <v>Non concerné</v>
      </c>
      <c r="AH126" s="85" t="str" cm="1">
        <f t="array" aca="1" ref="AH126" ca="1">INDIRECT(AH$2&amp;"!C34")</f>
        <v>Non concerné</v>
      </c>
      <c r="AJ126" s="75" t="str">
        <f t="shared" si="11"/>
        <v>MPI_18</v>
      </c>
      <c r="AK126" s="75" t="str">
        <f t="shared" si="12"/>
        <v>Q1</v>
      </c>
      <c r="AL126" t="s">
        <v>368</v>
      </c>
      <c r="AM126">
        <f t="shared" ca="1" si="13"/>
        <v>0</v>
      </c>
      <c r="AN126">
        <f t="shared" ca="1" si="14"/>
        <v>0</v>
      </c>
      <c r="AP126">
        <f t="shared" ca="1" si="20"/>
        <v>0</v>
      </c>
      <c r="AQ126">
        <f t="shared" ca="1" si="21"/>
        <v>0</v>
      </c>
      <c r="AT126">
        <f t="shared" ca="1" si="15"/>
        <v>0</v>
      </c>
      <c r="AU126">
        <f t="shared" ca="1" si="16"/>
        <v>0</v>
      </c>
      <c r="AV126">
        <f t="shared" ca="1" si="17"/>
        <v>0</v>
      </c>
      <c r="AW126">
        <f t="shared" ca="1" si="18"/>
        <v>0</v>
      </c>
      <c r="AX126">
        <f t="shared" ca="1" si="19"/>
        <v>0</v>
      </c>
    </row>
    <row r="127" spans="2:50" ht="16.5" thickBot="1">
      <c r="B127" s="775"/>
      <c r="C127" s="54" t="s">
        <v>70</v>
      </c>
      <c r="D127" s="50" t="s">
        <v>24</v>
      </c>
      <c r="E127" s="85" cm="1">
        <f t="array" aca="1" ref="E127" ca="1">INDIRECT(E$2&amp;"!D34")</f>
        <v>0</v>
      </c>
      <c r="F127" s="85" cm="1">
        <f t="array" aca="1" ref="F127" ca="1">INDIRECT(F$2&amp;"!D34")</f>
        <v>0</v>
      </c>
      <c r="G127" s="85" cm="1">
        <f t="array" aca="1" ref="G127" ca="1">INDIRECT(G$2&amp;"!D34")</f>
        <v>0</v>
      </c>
      <c r="H127" s="85" cm="1">
        <f t="array" aca="1" ref="H127" ca="1">INDIRECT(H$2&amp;"!D34")</f>
        <v>0</v>
      </c>
      <c r="I127" s="85" cm="1">
        <f t="array" aca="1" ref="I127" ca="1">INDIRECT(I$2&amp;"!D34")</f>
        <v>0</v>
      </c>
      <c r="J127" s="85" cm="1">
        <f t="array" aca="1" ref="J127" ca="1">INDIRECT(J$2&amp;"!D34")</f>
        <v>0</v>
      </c>
      <c r="K127" s="85" cm="1">
        <f t="array" aca="1" ref="K127" ca="1">INDIRECT(K$2&amp;"!D34")</f>
        <v>0</v>
      </c>
      <c r="L127" s="85" cm="1">
        <f t="array" aca="1" ref="L127" ca="1">INDIRECT(L$2&amp;"!D34")</f>
        <v>0</v>
      </c>
      <c r="M127" s="85" cm="1">
        <f t="array" aca="1" ref="M127" ca="1">INDIRECT(M$2&amp;"!D34")</f>
        <v>0</v>
      </c>
      <c r="N127" s="85" cm="1">
        <f t="array" aca="1" ref="N127" ca="1">INDIRECT(N$2&amp;"!D34")</f>
        <v>0</v>
      </c>
      <c r="O127" s="85" cm="1">
        <f t="array" aca="1" ref="O127" ca="1">INDIRECT(O$2&amp;"!D34")</f>
        <v>0</v>
      </c>
      <c r="P127" s="85" cm="1">
        <f t="array" aca="1" ref="P127" ca="1">INDIRECT(P$2&amp;"!D34")</f>
        <v>0</v>
      </c>
      <c r="Q127" s="85" cm="1">
        <f t="array" aca="1" ref="Q127" ca="1">INDIRECT(Q$2&amp;"!D34")</f>
        <v>0</v>
      </c>
      <c r="R127" s="85" cm="1">
        <f t="array" aca="1" ref="R127" ca="1">INDIRECT(R$2&amp;"!D34")</f>
        <v>0</v>
      </c>
      <c r="S127" s="85" cm="1">
        <f t="array" aca="1" ref="S127" ca="1">INDIRECT(S$2&amp;"!D34")</f>
        <v>0</v>
      </c>
      <c r="T127" s="85" cm="1">
        <f t="array" aca="1" ref="T127" ca="1">INDIRECT(T$2&amp;"!D34")</f>
        <v>0</v>
      </c>
      <c r="U127" s="85" cm="1">
        <f t="array" aca="1" ref="U127" ca="1">INDIRECT(U$2&amp;"!D34")</f>
        <v>0</v>
      </c>
      <c r="V127" s="85" cm="1">
        <f t="array" aca="1" ref="V127" ca="1">INDIRECT(V$2&amp;"!D34")</f>
        <v>0</v>
      </c>
      <c r="W127" s="85" cm="1">
        <f t="array" aca="1" ref="W127" ca="1">INDIRECT(W$2&amp;"!D34")</f>
        <v>0</v>
      </c>
      <c r="X127" s="85" cm="1">
        <f t="array" aca="1" ref="X127" ca="1">INDIRECT(X$2&amp;"!D34")</f>
        <v>0</v>
      </c>
      <c r="Y127" s="85" cm="1">
        <f t="array" aca="1" ref="Y127" ca="1">INDIRECT(Y$2&amp;"!D34")</f>
        <v>0</v>
      </c>
      <c r="Z127" s="85" cm="1">
        <f t="array" aca="1" ref="Z127" ca="1">INDIRECT(Z$2&amp;"!D34")</f>
        <v>0</v>
      </c>
      <c r="AA127" s="85" cm="1">
        <f t="array" aca="1" ref="AA127" ca="1">INDIRECT(AA$2&amp;"!D34")</f>
        <v>0</v>
      </c>
      <c r="AB127" s="85" cm="1">
        <f t="array" aca="1" ref="AB127" ca="1">INDIRECT(AB$2&amp;"!D34")</f>
        <v>0</v>
      </c>
      <c r="AC127" s="85" cm="1">
        <f t="array" aca="1" ref="AC127" ca="1">INDIRECT(AC$2&amp;"!D34")</f>
        <v>0</v>
      </c>
      <c r="AD127" s="85" cm="1">
        <f t="array" aca="1" ref="AD127" ca="1">INDIRECT(AD$2&amp;"!D34")</f>
        <v>0</v>
      </c>
      <c r="AE127" s="85" cm="1">
        <f t="array" aca="1" ref="AE127" ca="1">INDIRECT(AE$2&amp;"!D34")</f>
        <v>0</v>
      </c>
      <c r="AF127" s="85" cm="1">
        <f t="array" aca="1" ref="AF127" ca="1">INDIRECT(AF$2&amp;"!D34")</f>
        <v>0</v>
      </c>
      <c r="AG127" s="85" cm="1">
        <f t="array" aca="1" ref="AG127" ca="1">INDIRECT(AG$2&amp;"!D34")</f>
        <v>0</v>
      </c>
      <c r="AH127" s="85" cm="1">
        <f t="array" aca="1" ref="AH127" ca="1">INDIRECT(AH$2&amp;"!D34")</f>
        <v>0</v>
      </c>
      <c r="AJ127" s="75" t="str">
        <f t="shared" si="11"/>
        <v>MPI_18</v>
      </c>
      <c r="AK127" s="75" t="str">
        <f t="shared" si="12"/>
        <v>Q2.1</v>
      </c>
      <c r="AL127" t="s">
        <v>327</v>
      </c>
      <c r="AM127">
        <f t="shared" ca="1" si="13"/>
        <v>0</v>
      </c>
      <c r="AN127">
        <f t="shared" ca="1" si="14"/>
        <v>0</v>
      </c>
      <c r="AP127">
        <f t="shared" ca="1" si="20"/>
        <v>0</v>
      </c>
      <c r="AQ127">
        <f t="shared" ca="1" si="21"/>
        <v>0</v>
      </c>
      <c r="AT127">
        <f t="shared" ca="1" si="15"/>
        <v>0</v>
      </c>
      <c r="AU127">
        <f t="shared" ca="1" si="16"/>
        <v>0</v>
      </c>
      <c r="AV127">
        <f t="shared" ca="1" si="17"/>
        <v>0</v>
      </c>
      <c r="AW127">
        <f t="shared" ca="1" si="18"/>
        <v>0</v>
      </c>
      <c r="AX127">
        <f t="shared" ca="1" si="19"/>
        <v>0</v>
      </c>
    </row>
    <row r="128" spans="2:50" ht="16.5" thickBot="1">
      <c r="B128" s="775"/>
      <c r="C128" s="54" t="s">
        <v>70</v>
      </c>
      <c r="D128" s="50" t="s">
        <v>25</v>
      </c>
      <c r="E128" s="85" cm="1">
        <f t="array" aca="1" ref="E128" ca="1">INDIRECT(E$2&amp;"!E34")</f>
        <v>0</v>
      </c>
      <c r="F128" s="85" cm="1">
        <f t="array" aca="1" ref="F128" ca="1">INDIRECT(F$2&amp;"!E34")</f>
        <v>0</v>
      </c>
      <c r="G128" s="85" cm="1">
        <f t="array" aca="1" ref="G128" ca="1">INDIRECT(G$2&amp;"!E34")</f>
        <v>0</v>
      </c>
      <c r="H128" s="85" cm="1">
        <f t="array" aca="1" ref="H128" ca="1">INDIRECT(H$2&amp;"!E34")</f>
        <v>0</v>
      </c>
      <c r="I128" s="85" cm="1">
        <f t="array" aca="1" ref="I128" ca="1">INDIRECT(I$2&amp;"!E34")</f>
        <v>0</v>
      </c>
      <c r="J128" s="85" cm="1">
        <f t="array" aca="1" ref="J128" ca="1">INDIRECT(J$2&amp;"!E34")</f>
        <v>0</v>
      </c>
      <c r="K128" s="85" cm="1">
        <f t="array" aca="1" ref="K128" ca="1">INDIRECT(K$2&amp;"!E34")</f>
        <v>0</v>
      </c>
      <c r="L128" s="85" cm="1">
        <f t="array" aca="1" ref="L128" ca="1">INDIRECT(L$2&amp;"!E34")</f>
        <v>0</v>
      </c>
      <c r="M128" s="85" cm="1">
        <f t="array" aca="1" ref="M128" ca="1">INDIRECT(M$2&amp;"!E34")</f>
        <v>0</v>
      </c>
      <c r="N128" s="85" cm="1">
        <f t="array" aca="1" ref="N128" ca="1">INDIRECT(N$2&amp;"!E34")</f>
        <v>0</v>
      </c>
      <c r="O128" s="85" cm="1">
        <f t="array" aca="1" ref="O128" ca="1">INDIRECT(O$2&amp;"!E34")</f>
        <v>0</v>
      </c>
      <c r="P128" s="85" cm="1">
        <f t="array" aca="1" ref="P128" ca="1">INDIRECT(P$2&amp;"!E34")</f>
        <v>0</v>
      </c>
      <c r="Q128" s="85" cm="1">
        <f t="array" aca="1" ref="Q128" ca="1">INDIRECT(Q$2&amp;"!E34")</f>
        <v>0</v>
      </c>
      <c r="R128" s="85" cm="1">
        <f t="array" aca="1" ref="R128" ca="1">INDIRECT(R$2&amp;"!E34")</f>
        <v>0</v>
      </c>
      <c r="S128" s="85" cm="1">
        <f t="array" aca="1" ref="S128" ca="1">INDIRECT(S$2&amp;"!E34")</f>
        <v>0</v>
      </c>
      <c r="T128" s="85" cm="1">
        <f t="array" aca="1" ref="T128" ca="1">INDIRECT(T$2&amp;"!E34")</f>
        <v>0</v>
      </c>
      <c r="U128" s="85" cm="1">
        <f t="array" aca="1" ref="U128" ca="1">INDIRECT(U$2&amp;"!E34")</f>
        <v>0</v>
      </c>
      <c r="V128" s="85" cm="1">
        <f t="array" aca="1" ref="V128" ca="1">INDIRECT(V$2&amp;"!E34")</f>
        <v>0</v>
      </c>
      <c r="W128" s="85" cm="1">
        <f t="array" aca="1" ref="W128" ca="1">INDIRECT(W$2&amp;"!E34")</f>
        <v>0</v>
      </c>
      <c r="X128" s="85" cm="1">
        <f t="array" aca="1" ref="X128" ca="1">INDIRECT(X$2&amp;"!E34")</f>
        <v>0</v>
      </c>
      <c r="Y128" s="85" cm="1">
        <f t="array" aca="1" ref="Y128" ca="1">INDIRECT(Y$2&amp;"!E34")</f>
        <v>0</v>
      </c>
      <c r="Z128" s="85" cm="1">
        <f t="array" aca="1" ref="Z128" ca="1">INDIRECT(Z$2&amp;"!E34")</f>
        <v>0</v>
      </c>
      <c r="AA128" s="85" cm="1">
        <f t="array" aca="1" ref="AA128" ca="1">INDIRECT(AA$2&amp;"!E34")</f>
        <v>0</v>
      </c>
      <c r="AB128" s="85" cm="1">
        <f t="array" aca="1" ref="AB128" ca="1">INDIRECT(AB$2&amp;"!E34")</f>
        <v>0</v>
      </c>
      <c r="AC128" s="85" cm="1">
        <f t="array" aca="1" ref="AC128" ca="1">INDIRECT(AC$2&amp;"!E34")</f>
        <v>0</v>
      </c>
      <c r="AD128" s="85" cm="1">
        <f t="array" aca="1" ref="AD128" ca="1">INDIRECT(AD$2&amp;"!E34")</f>
        <v>0</v>
      </c>
      <c r="AE128" s="85" cm="1">
        <f t="array" aca="1" ref="AE128" ca="1">INDIRECT(AE$2&amp;"!E34")</f>
        <v>0</v>
      </c>
      <c r="AF128" s="85" cm="1">
        <f t="array" aca="1" ref="AF128" ca="1">INDIRECT(AF$2&amp;"!E34")</f>
        <v>0</v>
      </c>
      <c r="AG128" s="85" cm="1">
        <f t="array" aca="1" ref="AG128" ca="1">INDIRECT(AG$2&amp;"!E34")</f>
        <v>0</v>
      </c>
      <c r="AH128" s="85" cm="1">
        <f t="array" aca="1" ref="AH128" ca="1">INDIRECT(AH$2&amp;"!E34")</f>
        <v>0</v>
      </c>
      <c r="AJ128" s="75" t="str">
        <f t="shared" si="11"/>
        <v>MPI_18</v>
      </c>
      <c r="AK128" s="75" t="str">
        <f t="shared" si="12"/>
        <v>Q2.2</v>
      </c>
      <c r="AL128" t="s">
        <v>840</v>
      </c>
      <c r="AM128">
        <f t="shared" ca="1" si="13"/>
        <v>0</v>
      </c>
      <c r="AN128">
        <f t="shared" ca="1" si="14"/>
        <v>0</v>
      </c>
      <c r="AP128">
        <f t="shared" ca="1" si="20"/>
        <v>0</v>
      </c>
      <c r="AQ128">
        <f t="shared" ca="1" si="21"/>
        <v>0</v>
      </c>
      <c r="AT128">
        <f t="shared" ca="1" si="15"/>
        <v>0</v>
      </c>
      <c r="AU128">
        <f t="shared" ca="1" si="16"/>
        <v>0</v>
      </c>
      <c r="AV128">
        <f t="shared" ca="1" si="17"/>
        <v>0</v>
      </c>
      <c r="AW128">
        <f t="shared" ca="1" si="18"/>
        <v>0</v>
      </c>
      <c r="AX128">
        <f t="shared" ca="1" si="19"/>
        <v>0</v>
      </c>
    </row>
    <row r="129" spans="2:50" ht="16.5" thickBot="1">
      <c r="B129" s="775"/>
      <c r="C129" s="54" t="s">
        <v>70</v>
      </c>
      <c r="D129" s="50" t="s">
        <v>26</v>
      </c>
      <c r="E129" s="85" cm="1">
        <f t="array" aca="1" ref="E129" ca="1">INDIRECT(E$2&amp;"!F34")</f>
        <v>0</v>
      </c>
      <c r="F129" s="85" cm="1">
        <f t="array" aca="1" ref="F129" ca="1">INDIRECT(F$2&amp;"!F34")</f>
        <v>0</v>
      </c>
      <c r="G129" s="85" cm="1">
        <f t="array" aca="1" ref="G129" ca="1">INDIRECT(G$2&amp;"!F34")</f>
        <v>0</v>
      </c>
      <c r="H129" s="85" cm="1">
        <f t="array" aca="1" ref="H129" ca="1">INDIRECT(H$2&amp;"!F34")</f>
        <v>0</v>
      </c>
      <c r="I129" s="85" cm="1">
        <f t="array" aca="1" ref="I129" ca="1">INDIRECT(I$2&amp;"!F34")</f>
        <v>0</v>
      </c>
      <c r="J129" s="85" cm="1">
        <f t="array" aca="1" ref="J129" ca="1">INDIRECT(J$2&amp;"!F34")</f>
        <v>0</v>
      </c>
      <c r="K129" s="85" cm="1">
        <f t="array" aca="1" ref="K129" ca="1">INDIRECT(K$2&amp;"!F34")</f>
        <v>0</v>
      </c>
      <c r="L129" s="85" cm="1">
        <f t="array" aca="1" ref="L129" ca="1">INDIRECT(L$2&amp;"!F34")</f>
        <v>0</v>
      </c>
      <c r="M129" s="85" cm="1">
        <f t="array" aca="1" ref="M129" ca="1">INDIRECT(M$2&amp;"!F34")</f>
        <v>0</v>
      </c>
      <c r="N129" s="85" cm="1">
        <f t="array" aca="1" ref="N129" ca="1">INDIRECT(N$2&amp;"!F34")</f>
        <v>0</v>
      </c>
      <c r="O129" s="85" cm="1">
        <f t="array" aca="1" ref="O129" ca="1">INDIRECT(O$2&amp;"!F34")</f>
        <v>0</v>
      </c>
      <c r="P129" s="85" cm="1">
        <f t="array" aca="1" ref="P129" ca="1">INDIRECT(P$2&amp;"!F34")</f>
        <v>0</v>
      </c>
      <c r="Q129" s="85" cm="1">
        <f t="array" aca="1" ref="Q129" ca="1">INDIRECT(Q$2&amp;"!F34")</f>
        <v>0</v>
      </c>
      <c r="R129" s="85" cm="1">
        <f t="array" aca="1" ref="R129" ca="1">INDIRECT(R$2&amp;"!F34")</f>
        <v>0</v>
      </c>
      <c r="S129" s="85" cm="1">
        <f t="array" aca="1" ref="S129" ca="1">INDIRECT(S$2&amp;"!F34")</f>
        <v>0</v>
      </c>
      <c r="T129" s="85" cm="1">
        <f t="array" aca="1" ref="T129" ca="1">INDIRECT(T$2&amp;"!F34")</f>
        <v>0</v>
      </c>
      <c r="U129" s="85" cm="1">
        <f t="array" aca="1" ref="U129" ca="1">INDIRECT(U$2&amp;"!F34")</f>
        <v>0</v>
      </c>
      <c r="V129" s="85" cm="1">
        <f t="array" aca="1" ref="V129" ca="1">INDIRECT(V$2&amp;"!F34")</f>
        <v>0</v>
      </c>
      <c r="W129" s="85" cm="1">
        <f t="array" aca="1" ref="W129" ca="1">INDIRECT(W$2&amp;"!F34")</f>
        <v>0</v>
      </c>
      <c r="X129" s="85" cm="1">
        <f t="array" aca="1" ref="X129" ca="1">INDIRECT(X$2&amp;"!F34")</f>
        <v>0</v>
      </c>
      <c r="Y129" s="85" cm="1">
        <f t="array" aca="1" ref="Y129" ca="1">INDIRECT(Y$2&amp;"!F34")</f>
        <v>0</v>
      </c>
      <c r="Z129" s="85" cm="1">
        <f t="array" aca="1" ref="Z129" ca="1">INDIRECT(Z$2&amp;"!F34")</f>
        <v>0</v>
      </c>
      <c r="AA129" s="85" cm="1">
        <f t="array" aca="1" ref="AA129" ca="1">INDIRECT(AA$2&amp;"!F34")</f>
        <v>0</v>
      </c>
      <c r="AB129" s="85" cm="1">
        <f t="array" aca="1" ref="AB129" ca="1">INDIRECT(AB$2&amp;"!F34")</f>
        <v>0</v>
      </c>
      <c r="AC129" s="85" cm="1">
        <f t="array" aca="1" ref="AC129" ca="1">INDIRECT(AC$2&amp;"!F34")</f>
        <v>0</v>
      </c>
      <c r="AD129" s="85" cm="1">
        <f t="array" aca="1" ref="AD129" ca="1">INDIRECT(AD$2&amp;"!F34")</f>
        <v>0</v>
      </c>
      <c r="AE129" s="85" cm="1">
        <f t="array" aca="1" ref="AE129" ca="1">INDIRECT(AE$2&amp;"!F34")</f>
        <v>0</v>
      </c>
      <c r="AF129" s="85" cm="1">
        <f t="array" aca="1" ref="AF129" ca="1">INDIRECT(AF$2&amp;"!F34")</f>
        <v>0</v>
      </c>
      <c r="AG129" s="85" cm="1">
        <f t="array" aca="1" ref="AG129" ca="1">INDIRECT(AG$2&amp;"!F34")</f>
        <v>0</v>
      </c>
      <c r="AH129" s="85" cm="1">
        <f t="array" aca="1" ref="AH129" ca="1">INDIRECT(AH$2&amp;"!F34")</f>
        <v>0</v>
      </c>
      <c r="AJ129" s="75" t="str">
        <f t="shared" si="11"/>
        <v>MPI_18</v>
      </c>
      <c r="AK129" s="75" t="str">
        <f t="shared" si="12"/>
        <v>Q2.3</v>
      </c>
      <c r="AL129" t="s">
        <v>841</v>
      </c>
      <c r="AM129">
        <f t="shared" ca="1" si="13"/>
        <v>0</v>
      </c>
      <c r="AN129">
        <f t="shared" ca="1" si="14"/>
        <v>0</v>
      </c>
      <c r="AP129">
        <f t="shared" ca="1" si="20"/>
        <v>0</v>
      </c>
      <c r="AQ129">
        <f t="shared" ca="1" si="21"/>
        <v>0</v>
      </c>
      <c r="AT129">
        <f t="shared" ca="1" si="15"/>
        <v>0</v>
      </c>
      <c r="AU129">
        <f t="shared" ca="1" si="16"/>
        <v>0</v>
      </c>
      <c r="AV129">
        <f t="shared" ca="1" si="17"/>
        <v>0</v>
      </c>
      <c r="AW129">
        <f t="shared" ca="1" si="18"/>
        <v>0</v>
      </c>
      <c r="AX129">
        <f t="shared" ca="1" si="19"/>
        <v>0</v>
      </c>
    </row>
    <row r="130" spans="2:50" ht="16.5" thickBot="1">
      <c r="B130" s="775"/>
      <c r="C130" s="54" t="s">
        <v>70</v>
      </c>
      <c r="D130" s="50" t="s">
        <v>27</v>
      </c>
      <c r="E130" s="85" cm="1">
        <f t="array" aca="1" ref="E130" ca="1">INDIRECT(E$2&amp;"!G34")</f>
        <v>0</v>
      </c>
      <c r="F130" s="85" cm="1">
        <f t="array" aca="1" ref="F130" ca="1">INDIRECT(F$2&amp;"!G34")</f>
        <v>0</v>
      </c>
      <c r="G130" s="85" cm="1">
        <f t="array" aca="1" ref="G130" ca="1">INDIRECT(G$2&amp;"!G34")</f>
        <v>0</v>
      </c>
      <c r="H130" s="85" cm="1">
        <f t="array" aca="1" ref="H130" ca="1">INDIRECT(H$2&amp;"!G34")</f>
        <v>0</v>
      </c>
      <c r="I130" s="85" cm="1">
        <f t="array" aca="1" ref="I130" ca="1">INDIRECT(I$2&amp;"!G34")</f>
        <v>0</v>
      </c>
      <c r="J130" s="85" cm="1">
        <f t="array" aca="1" ref="J130" ca="1">INDIRECT(J$2&amp;"!G34")</f>
        <v>0</v>
      </c>
      <c r="K130" s="85" cm="1">
        <f t="array" aca="1" ref="K130" ca="1">INDIRECT(K$2&amp;"!G34")</f>
        <v>0</v>
      </c>
      <c r="L130" s="85" cm="1">
        <f t="array" aca="1" ref="L130" ca="1">INDIRECT(L$2&amp;"!G34")</f>
        <v>0</v>
      </c>
      <c r="M130" s="85" cm="1">
        <f t="array" aca="1" ref="M130" ca="1">INDIRECT(M$2&amp;"!G34")</f>
        <v>0</v>
      </c>
      <c r="N130" s="85" cm="1">
        <f t="array" aca="1" ref="N130" ca="1">INDIRECT(N$2&amp;"!G34")</f>
        <v>0</v>
      </c>
      <c r="O130" s="85" cm="1">
        <f t="array" aca="1" ref="O130" ca="1">INDIRECT(O$2&amp;"!G34")</f>
        <v>0</v>
      </c>
      <c r="P130" s="85" cm="1">
        <f t="array" aca="1" ref="P130" ca="1">INDIRECT(P$2&amp;"!G34")</f>
        <v>0</v>
      </c>
      <c r="Q130" s="85" cm="1">
        <f t="array" aca="1" ref="Q130" ca="1">INDIRECT(Q$2&amp;"!G34")</f>
        <v>0</v>
      </c>
      <c r="R130" s="85" cm="1">
        <f t="array" aca="1" ref="R130" ca="1">INDIRECT(R$2&amp;"!G34")</f>
        <v>0</v>
      </c>
      <c r="S130" s="85" cm="1">
        <f t="array" aca="1" ref="S130" ca="1">INDIRECT(S$2&amp;"!G34")</f>
        <v>0</v>
      </c>
      <c r="T130" s="85" cm="1">
        <f t="array" aca="1" ref="T130" ca="1">INDIRECT(T$2&amp;"!G34")</f>
        <v>0</v>
      </c>
      <c r="U130" s="85" cm="1">
        <f t="array" aca="1" ref="U130" ca="1">INDIRECT(U$2&amp;"!G34")</f>
        <v>0</v>
      </c>
      <c r="V130" s="85" cm="1">
        <f t="array" aca="1" ref="V130" ca="1">INDIRECT(V$2&amp;"!G34")</f>
        <v>0</v>
      </c>
      <c r="W130" s="85" cm="1">
        <f t="array" aca="1" ref="W130" ca="1">INDIRECT(W$2&amp;"!G34")</f>
        <v>0</v>
      </c>
      <c r="X130" s="85" cm="1">
        <f t="array" aca="1" ref="X130" ca="1">INDIRECT(X$2&amp;"!G34")</f>
        <v>0</v>
      </c>
      <c r="Y130" s="85" cm="1">
        <f t="array" aca="1" ref="Y130" ca="1">INDIRECT(Y$2&amp;"!G34")</f>
        <v>0</v>
      </c>
      <c r="Z130" s="85" cm="1">
        <f t="array" aca="1" ref="Z130" ca="1">INDIRECT(Z$2&amp;"!G34")</f>
        <v>0</v>
      </c>
      <c r="AA130" s="85" cm="1">
        <f t="array" aca="1" ref="AA130" ca="1">INDIRECT(AA$2&amp;"!G34")</f>
        <v>0</v>
      </c>
      <c r="AB130" s="85" cm="1">
        <f t="array" aca="1" ref="AB130" ca="1">INDIRECT(AB$2&amp;"!G34")</f>
        <v>0</v>
      </c>
      <c r="AC130" s="85" cm="1">
        <f t="array" aca="1" ref="AC130" ca="1">INDIRECT(AC$2&amp;"!G34")</f>
        <v>0</v>
      </c>
      <c r="AD130" s="85" cm="1">
        <f t="array" aca="1" ref="AD130" ca="1">INDIRECT(AD$2&amp;"!G34")</f>
        <v>0</v>
      </c>
      <c r="AE130" s="85" cm="1">
        <f t="array" aca="1" ref="AE130" ca="1">INDIRECT(AE$2&amp;"!G34")</f>
        <v>0</v>
      </c>
      <c r="AF130" s="85" cm="1">
        <f t="array" aca="1" ref="AF130" ca="1">INDIRECT(AF$2&amp;"!G34")</f>
        <v>0</v>
      </c>
      <c r="AG130" s="85" cm="1">
        <f t="array" aca="1" ref="AG130" ca="1">INDIRECT(AG$2&amp;"!G34")</f>
        <v>0</v>
      </c>
      <c r="AH130" s="85" cm="1">
        <f t="array" aca="1" ref="AH130" ca="1">INDIRECT(AH$2&amp;"!G34")</f>
        <v>0</v>
      </c>
      <c r="AJ130" s="75" t="str">
        <f t="shared" si="11"/>
        <v>MPI_18</v>
      </c>
      <c r="AK130" s="75" t="str">
        <f t="shared" si="12"/>
        <v>Q2.4</v>
      </c>
      <c r="AL130" t="s">
        <v>491</v>
      </c>
      <c r="AM130">
        <f t="shared" ca="1" si="13"/>
        <v>0</v>
      </c>
      <c r="AN130">
        <f t="shared" ca="1" si="14"/>
        <v>0</v>
      </c>
      <c r="AP130">
        <f t="shared" ca="1" si="20"/>
        <v>0</v>
      </c>
      <c r="AQ130">
        <f t="shared" ca="1" si="21"/>
        <v>0</v>
      </c>
      <c r="AT130">
        <f t="shared" ca="1" si="15"/>
        <v>0</v>
      </c>
      <c r="AU130">
        <f t="shared" ca="1" si="16"/>
        <v>0</v>
      </c>
      <c r="AV130">
        <f t="shared" ca="1" si="17"/>
        <v>0</v>
      </c>
      <c r="AW130">
        <f t="shared" ca="1" si="18"/>
        <v>0</v>
      </c>
      <c r="AX130">
        <f t="shared" ca="1" si="19"/>
        <v>0</v>
      </c>
    </row>
    <row r="131" spans="2:50" ht="16.5" thickBot="1">
      <c r="B131" s="775"/>
      <c r="C131" s="54" t="s">
        <v>70</v>
      </c>
      <c r="D131" s="50" t="s">
        <v>28</v>
      </c>
      <c r="E131" s="85" cm="1">
        <f t="array" aca="1" ref="E131" ca="1">INDIRECT(E$2&amp;"!H34")</f>
        <v>0</v>
      </c>
      <c r="F131" s="85" cm="1">
        <f t="array" aca="1" ref="F131" ca="1">INDIRECT(F$2&amp;"!H34")</f>
        <v>0</v>
      </c>
      <c r="G131" s="85" cm="1">
        <f t="array" aca="1" ref="G131" ca="1">INDIRECT(G$2&amp;"!H34")</f>
        <v>0</v>
      </c>
      <c r="H131" s="85" cm="1">
        <f t="array" aca="1" ref="H131" ca="1">INDIRECT(H$2&amp;"!H34")</f>
        <v>0</v>
      </c>
      <c r="I131" s="85" cm="1">
        <f t="array" aca="1" ref="I131" ca="1">INDIRECT(I$2&amp;"!H34")</f>
        <v>0</v>
      </c>
      <c r="J131" s="85" cm="1">
        <f t="array" aca="1" ref="J131" ca="1">INDIRECT(J$2&amp;"!H34")</f>
        <v>0</v>
      </c>
      <c r="K131" s="85" cm="1">
        <f t="array" aca="1" ref="K131" ca="1">INDIRECT(K$2&amp;"!H34")</f>
        <v>0</v>
      </c>
      <c r="L131" s="85" cm="1">
        <f t="array" aca="1" ref="L131" ca="1">INDIRECT(L$2&amp;"!H34")</f>
        <v>0</v>
      </c>
      <c r="M131" s="85" cm="1">
        <f t="array" aca="1" ref="M131" ca="1">INDIRECT(M$2&amp;"!H34")</f>
        <v>0</v>
      </c>
      <c r="N131" s="85" cm="1">
        <f t="array" aca="1" ref="N131" ca="1">INDIRECT(N$2&amp;"!H34")</f>
        <v>0</v>
      </c>
      <c r="O131" s="85" cm="1">
        <f t="array" aca="1" ref="O131" ca="1">INDIRECT(O$2&amp;"!H34")</f>
        <v>0</v>
      </c>
      <c r="P131" s="85" cm="1">
        <f t="array" aca="1" ref="P131" ca="1">INDIRECT(P$2&amp;"!H34")</f>
        <v>0</v>
      </c>
      <c r="Q131" s="85" cm="1">
        <f t="array" aca="1" ref="Q131" ca="1">INDIRECT(Q$2&amp;"!H34")</f>
        <v>0</v>
      </c>
      <c r="R131" s="85" cm="1">
        <f t="array" aca="1" ref="R131" ca="1">INDIRECT(R$2&amp;"!H34")</f>
        <v>0</v>
      </c>
      <c r="S131" s="85" cm="1">
        <f t="array" aca="1" ref="S131" ca="1">INDIRECT(S$2&amp;"!H34")</f>
        <v>0</v>
      </c>
      <c r="T131" s="85" cm="1">
        <f t="array" aca="1" ref="T131" ca="1">INDIRECT(T$2&amp;"!H34")</f>
        <v>0</v>
      </c>
      <c r="U131" s="85" cm="1">
        <f t="array" aca="1" ref="U131" ca="1">INDIRECT(U$2&amp;"!H34")</f>
        <v>0</v>
      </c>
      <c r="V131" s="85" cm="1">
        <f t="array" aca="1" ref="V131" ca="1">INDIRECT(V$2&amp;"!H34")</f>
        <v>0</v>
      </c>
      <c r="W131" s="85" cm="1">
        <f t="array" aca="1" ref="W131" ca="1">INDIRECT(W$2&amp;"!H34")</f>
        <v>0</v>
      </c>
      <c r="X131" s="85" cm="1">
        <f t="array" aca="1" ref="X131" ca="1">INDIRECT(X$2&amp;"!H34")</f>
        <v>0</v>
      </c>
      <c r="Y131" s="85" cm="1">
        <f t="array" aca="1" ref="Y131" ca="1">INDIRECT(Y$2&amp;"!H34")</f>
        <v>0</v>
      </c>
      <c r="Z131" s="85" cm="1">
        <f t="array" aca="1" ref="Z131" ca="1">INDIRECT(Z$2&amp;"!H34")</f>
        <v>0</v>
      </c>
      <c r="AA131" s="85" cm="1">
        <f t="array" aca="1" ref="AA131" ca="1">INDIRECT(AA$2&amp;"!H34")</f>
        <v>0</v>
      </c>
      <c r="AB131" s="85" cm="1">
        <f t="array" aca="1" ref="AB131" ca="1">INDIRECT(AB$2&amp;"!H34")</f>
        <v>0</v>
      </c>
      <c r="AC131" s="85" cm="1">
        <f t="array" aca="1" ref="AC131" ca="1">INDIRECT(AC$2&amp;"!H34")</f>
        <v>0</v>
      </c>
      <c r="AD131" s="85" cm="1">
        <f t="array" aca="1" ref="AD131" ca="1">INDIRECT(AD$2&amp;"!H34")</f>
        <v>0</v>
      </c>
      <c r="AE131" s="85" cm="1">
        <f t="array" aca="1" ref="AE131" ca="1">INDIRECT(AE$2&amp;"!H34")</f>
        <v>0</v>
      </c>
      <c r="AF131" s="85" cm="1">
        <f t="array" aca="1" ref="AF131" ca="1">INDIRECT(AF$2&amp;"!H34")</f>
        <v>0</v>
      </c>
      <c r="AG131" s="85" cm="1">
        <f t="array" aca="1" ref="AG131" ca="1">INDIRECT(AG$2&amp;"!H34")</f>
        <v>0</v>
      </c>
      <c r="AH131" s="85" cm="1">
        <f t="array" aca="1" ref="AH131" ca="1">INDIRECT(AH$2&amp;"!H34")</f>
        <v>0</v>
      </c>
      <c r="AJ131" s="75" t="str">
        <f t="shared" si="11"/>
        <v>MPI_18</v>
      </c>
      <c r="AK131" s="75" t="str">
        <f t="shared" si="12"/>
        <v>Q3.1</v>
      </c>
      <c r="AL131" t="s">
        <v>452</v>
      </c>
      <c r="AM131">
        <f t="shared" ca="1" si="13"/>
        <v>0</v>
      </c>
      <c r="AN131">
        <f t="shared" ca="1" si="14"/>
        <v>0</v>
      </c>
      <c r="AP131">
        <f t="shared" ca="1" si="20"/>
        <v>0</v>
      </c>
      <c r="AQ131">
        <f t="shared" ca="1" si="21"/>
        <v>0</v>
      </c>
      <c r="AT131">
        <f t="shared" ca="1" si="15"/>
        <v>0</v>
      </c>
      <c r="AU131">
        <f t="shared" ca="1" si="16"/>
        <v>0</v>
      </c>
      <c r="AV131">
        <f t="shared" ca="1" si="17"/>
        <v>0</v>
      </c>
      <c r="AW131">
        <f t="shared" ca="1" si="18"/>
        <v>0</v>
      </c>
      <c r="AX131">
        <f t="shared" ca="1" si="19"/>
        <v>0</v>
      </c>
    </row>
    <row r="132" spans="2:50" ht="16.5" thickBot="1">
      <c r="B132" s="775"/>
      <c r="C132" s="17" t="s">
        <v>70</v>
      </c>
      <c r="D132" s="66" t="s">
        <v>29</v>
      </c>
      <c r="E132" s="85" cm="1">
        <f t="array" aca="1" ref="E132" ca="1">INDIRECT(E$2&amp;"!I34")</f>
        <v>0</v>
      </c>
      <c r="F132" s="85" cm="1">
        <f t="array" aca="1" ref="F132" ca="1">INDIRECT(F$2&amp;"!I34")</f>
        <v>0</v>
      </c>
      <c r="G132" s="85" cm="1">
        <f t="array" aca="1" ref="G132" ca="1">INDIRECT(G$2&amp;"!I34")</f>
        <v>0</v>
      </c>
      <c r="H132" s="85" cm="1">
        <f t="array" aca="1" ref="H132" ca="1">INDIRECT(H$2&amp;"!I34")</f>
        <v>0</v>
      </c>
      <c r="I132" s="85" cm="1">
        <f t="array" aca="1" ref="I132" ca="1">INDIRECT(I$2&amp;"!I34")</f>
        <v>0</v>
      </c>
      <c r="J132" s="85" cm="1">
        <f t="array" aca="1" ref="J132" ca="1">INDIRECT(J$2&amp;"!I34")</f>
        <v>0</v>
      </c>
      <c r="K132" s="85" cm="1">
        <f t="array" aca="1" ref="K132" ca="1">INDIRECT(K$2&amp;"!I34")</f>
        <v>0</v>
      </c>
      <c r="L132" s="85" cm="1">
        <f t="array" aca="1" ref="L132" ca="1">INDIRECT(L$2&amp;"!I34")</f>
        <v>0</v>
      </c>
      <c r="M132" s="85" cm="1">
        <f t="array" aca="1" ref="M132" ca="1">INDIRECT(M$2&amp;"!I34")</f>
        <v>0</v>
      </c>
      <c r="N132" s="85" cm="1">
        <f t="array" aca="1" ref="N132" ca="1">INDIRECT(N$2&amp;"!I34")</f>
        <v>0</v>
      </c>
      <c r="O132" s="85" cm="1">
        <f t="array" aca="1" ref="O132" ca="1">INDIRECT(O$2&amp;"!I34")</f>
        <v>0</v>
      </c>
      <c r="P132" s="85" cm="1">
        <f t="array" aca="1" ref="P132" ca="1">INDIRECT(P$2&amp;"!I34")</f>
        <v>0</v>
      </c>
      <c r="Q132" s="85" cm="1">
        <f t="array" aca="1" ref="Q132" ca="1">INDIRECT(Q$2&amp;"!I34")</f>
        <v>0</v>
      </c>
      <c r="R132" s="85" cm="1">
        <f t="array" aca="1" ref="R132" ca="1">INDIRECT(R$2&amp;"!I34")</f>
        <v>0</v>
      </c>
      <c r="S132" s="85" cm="1">
        <f t="array" aca="1" ref="S132" ca="1">INDIRECT(S$2&amp;"!I34")</f>
        <v>0</v>
      </c>
      <c r="T132" s="85" cm="1">
        <f t="array" aca="1" ref="T132" ca="1">INDIRECT(T$2&amp;"!I34")</f>
        <v>0</v>
      </c>
      <c r="U132" s="85" cm="1">
        <f t="array" aca="1" ref="U132" ca="1">INDIRECT(U$2&amp;"!I34")</f>
        <v>0</v>
      </c>
      <c r="V132" s="85" cm="1">
        <f t="array" aca="1" ref="V132" ca="1">INDIRECT(V$2&amp;"!I34")</f>
        <v>0</v>
      </c>
      <c r="W132" s="85" cm="1">
        <f t="array" aca="1" ref="W132" ca="1">INDIRECT(W$2&amp;"!I34")</f>
        <v>0</v>
      </c>
      <c r="X132" s="85" cm="1">
        <f t="array" aca="1" ref="X132" ca="1">INDIRECT(X$2&amp;"!I34")</f>
        <v>0</v>
      </c>
      <c r="Y132" s="85" cm="1">
        <f t="array" aca="1" ref="Y132" ca="1">INDIRECT(Y$2&amp;"!I34")</f>
        <v>0</v>
      </c>
      <c r="Z132" s="85" cm="1">
        <f t="array" aca="1" ref="Z132" ca="1">INDIRECT(Z$2&amp;"!I34")</f>
        <v>0</v>
      </c>
      <c r="AA132" s="85" cm="1">
        <f t="array" aca="1" ref="AA132" ca="1">INDIRECT(AA$2&amp;"!I34")</f>
        <v>0</v>
      </c>
      <c r="AB132" s="85" cm="1">
        <f t="array" aca="1" ref="AB132" ca="1">INDIRECT(AB$2&amp;"!I34")</f>
        <v>0</v>
      </c>
      <c r="AC132" s="85" cm="1">
        <f t="array" aca="1" ref="AC132" ca="1">INDIRECT(AC$2&amp;"!I34")</f>
        <v>0</v>
      </c>
      <c r="AD132" s="85" cm="1">
        <f t="array" aca="1" ref="AD132" ca="1">INDIRECT(AD$2&amp;"!I34")</f>
        <v>0</v>
      </c>
      <c r="AE132" s="85" cm="1">
        <f t="array" aca="1" ref="AE132" ca="1">INDIRECT(AE$2&amp;"!I34")</f>
        <v>0</v>
      </c>
      <c r="AF132" s="85" cm="1">
        <f t="array" aca="1" ref="AF132" ca="1">INDIRECT(AF$2&amp;"!I34")</f>
        <v>0</v>
      </c>
      <c r="AG132" s="85" cm="1">
        <f t="array" aca="1" ref="AG132" ca="1">INDIRECT(AG$2&amp;"!I34")</f>
        <v>0</v>
      </c>
      <c r="AH132" s="85" cm="1">
        <f t="array" aca="1" ref="AH132" ca="1">INDIRECT(AH$2&amp;"!I34")</f>
        <v>0</v>
      </c>
      <c r="AJ132" s="75" t="str">
        <f t="shared" si="11"/>
        <v>MPI_18</v>
      </c>
      <c r="AK132" s="75" t="str">
        <f t="shared" si="12"/>
        <v>Q3.2</v>
      </c>
      <c r="AL132" t="s">
        <v>842</v>
      </c>
      <c r="AM132">
        <f t="shared" ca="1" si="13"/>
        <v>0</v>
      </c>
      <c r="AN132">
        <f t="shared" ca="1" si="14"/>
        <v>0</v>
      </c>
      <c r="AP132">
        <f t="shared" ca="1" si="20"/>
        <v>0</v>
      </c>
      <c r="AQ132">
        <f t="shared" ca="1" si="21"/>
        <v>0</v>
      </c>
      <c r="AT132">
        <f t="shared" ca="1" si="15"/>
        <v>0</v>
      </c>
      <c r="AU132">
        <f t="shared" ca="1" si="16"/>
        <v>0</v>
      </c>
      <c r="AV132">
        <f t="shared" ca="1" si="17"/>
        <v>0</v>
      </c>
      <c r="AW132">
        <f t="shared" ca="1" si="18"/>
        <v>0</v>
      </c>
      <c r="AX132">
        <f t="shared" ca="1" si="19"/>
        <v>0</v>
      </c>
    </row>
    <row r="133" spans="2:50" ht="16.5" thickBot="1">
      <c r="B133" s="775"/>
      <c r="C133" s="54" t="s">
        <v>986</v>
      </c>
      <c r="D133" s="48" t="s">
        <v>23</v>
      </c>
      <c r="E133" s="87" t="str" cm="1">
        <f t="array" aca="1" ref="E133" ca="1">INDIRECT(E$2&amp;"!C35")</f>
        <v>Non concerné</v>
      </c>
      <c r="F133" s="87" t="str" cm="1">
        <f t="array" aca="1" ref="F133" ca="1">INDIRECT(F$2&amp;"!C35")</f>
        <v>Non concerné</v>
      </c>
      <c r="G133" s="87" t="str" cm="1">
        <f t="array" aca="1" ref="G133" ca="1">INDIRECT(G$2&amp;"!C35")</f>
        <v>Non concerné</v>
      </c>
      <c r="H133" s="87" t="str" cm="1">
        <f t="array" aca="1" ref="H133" ca="1">INDIRECT(H$2&amp;"!C35")</f>
        <v>Non concerné</v>
      </c>
      <c r="I133" s="87" t="str" cm="1">
        <f t="array" aca="1" ref="I133" ca="1">INDIRECT(I$2&amp;"!C35")</f>
        <v>Non concerné</v>
      </c>
      <c r="J133" s="87" t="str" cm="1">
        <f t="array" aca="1" ref="J133" ca="1">INDIRECT(J$2&amp;"!C35")</f>
        <v>Non concerné</v>
      </c>
      <c r="K133" s="87" t="str" cm="1">
        <f t="array" aca="1" ref="K133" ca="1">INDIRECT(K$2&amp;"!C35")</f>
        <v>Non concerné</v>
      </c>
      <c r="L133" s="87" t="str" cm="1">
        <f t="array" aca="1" ref="L133" ca="1">INDIRECT(L$2&amp;"!C35")</f>
        <v>Non concerné</v>
      </c>
      <c r="M133" s="87" t="str" cm="1">
        <f t="array" aca="1" ref="M133" ca="1">INDIRECT(M$2&amp;"!C35")</f>
        <v>Non concerné</v>
      </c>
      <c r="N133" s="87" t="str" cm="1">
        <f t="array" aca="1" ref="N133" ca="1">INDIRECT(N$2&amp;"!C35")</f>
        <v>Non concerné</v>
      </c>
      <c r="O133" s="87" t="str" cm="1">
        <f t="array" aca="1" ref="O133" ca="1">INDIRECT(O$2&amp;"!C35")</f>
        <v>Non concerné</v>
      </c>
      <c r="P133" s="87" t="str" cm="1">
        <f t="array" aca="1" ref="P133" ca="1">INDIRECT(P$2&amp;"!C35")</f>
        <v>Non concerné</v>
      </c>
      <c r="Q133" s="87" t="str" cm="1">
        <f t="array" aca="1" ref="Q133" ca="1">INDIRECT(Q$2&amp;"!C35")</f>
        <v>Non concerné</v>
      </c>
      <c r="R133" s="87" t="str" cm="1">
        <f t="array" aca="1" ref="R133" ca="1">INDIRECT(R$2&amp;"!C35")</f>
        <v>Non concerné</v>
      </c>
      <c r="S133" s="87" t="str" cm="1">
        <f t="array" aca="1" ref="S133" ca="1">INDIRECT(S$2&amp;"!C35")</f>
        <v>Non concerné</v>
      </c>
      <c r="T133" s="87" t="str" cm="1">
        <f t="array" aca="1" ref="T133" ca="1">INDIRECT(T$2&amp;"!C35")</f>
        <v>Non concerné</v>
      </c>
      <c r="U133" s="87" t="str" cm="1">
        <f t="array" aca="1" ref="U133" ca="1">INDIRECT(U$2&amp;"!C35")</f>
        <v>Non concerné</v>
      </c>
      <c r="V133" s="87" t="str" cm="1">
        <f t="array" aca="1" ref="V133" ca="1">INDIRECT(V$2&amp;"!C35")</f>
        <v>Non concerné</v>
      </c>
      <c r="W133" s="87" t="str" cm="1">
        <f t="array" aca="1" ref="W133" ca="1">INDIRECT(W$2&amp;"!C35")</f>
        <v>Non concerné</v>
      </c>
      <c r="X133" s="87" t="str" cm="1">
        <f t="array" aca="1" ref="X133" ca="1">INDIRECT(X$2&amp;"!C35")</f>
        <v>Non concerné</v>
      </c>
      <c r="Y133" s="87" t="str" cm="1">
        <f t="array" aca="1" ref="Y133" ca="1">INDIRECT(Y$2&amp;"!C35")</f>
        <v>Non concerné</v>
      </c>
      <c r="Z133" s="87" t="str" cm="1">
        <f t="array" aca="1" ref="Z133" ca="1">INDIRECT(Z$2&amp;"!C35")</f>
        <v>Non concerné</v>
      </c>
      <c r="AA133" s="87" t="str" cm="1">
        <f t="array" aca="1" ref="AA133" ca="1">INDIRECT(AA$2&amp;"!C35")</f>
        <v>Non concerné</v>
      </c>
      <c r="AB133" s="87" t="str" cm="1">
        <f t="array" aca="1" ref="AB133" ca="1">INDIRECT(AB$2&amp;"!C35")</f>
        <v>Non concerné</v>
      </c>
      <c r="AC133" s="87" t="str" cm="1">
        <f t="array" aca="1" ref="AC133" ca="1">INDIRECT(AC$2&amp;"!C35")</f>
        <v>Non concerné</v>
      </c>
      <c r="AD133" s="87" t="str" cm="1">
        <f t="array" aca="1" ref="AD133" ca="1">INDIRECT(AD$2&amp;"!C35")</f>
        <v>Non concerné</v>
      </c>
      <c r="AE133" s="87" t="str" cm="1">
        <f t="array" aca="1" ref="AE133" ca="1">INDIRECT(AE$2&amp;"!C35")</f>
        <v>Non concerné</v>
      </c>
      <c r="AF133" s="87" t="str" cm="1">
        <f t="array" aca="1" ref="AF133" ca="1">INDIRECT(AF$2&amp;"!C35")</f>
        <v>Non concerné</v>
      </c>
      <c r="AG133" s="87" t="str" cm="1">
        <f t="array" aca="1" ref="AG133" ca="1">INDIRECT(AG$2&amp;"!C35")</f>
        <v>Non concerné</v>
      </c>
      <c r="AH133" s="87" t="str" cm="1">
        <f t="array" aca="1" ref="AH133" ca="1">INDIRECT(AH$2&amp;"!C35")</f>
        <v>Non concerné</v>
      </c>
      <c r="AJ133" s="75" t="str">
        <f t="shared" si="11"/>
        <v>MPI_19_bis</v>
      </c>
      <c r="AK133" s="75" t="str">
        <f t="shared" si="12"/>
        <v>Q1</v>
      </c>
      <c r="AL133" t="s">
        <v>987</v>
      </c>
      <c r="AM133">
        <f t="shared" ca="1" si="13"/>
        <v>0</v>
      </c>
      <c r="AN133">
        <f t="shared" ca="1" si="14"/>
        <v>0</v>
      </c>
      <c r="AP133">
        <f t="shared" ca="1" si="20"/>
        <v>0</v>
      </c>
      <c r="AQ133">
        <f t="shared" ca="1" si="21"/>
        <v>0</v>
      </c>
      <c r="AT133">
        <f t="shared" ca="1" si="15"/>
        <v>0</v>
      </c>
      <c r="AU133">
        <f t="shared" ca="1" si="16"/>
        <v>0</v>
      </c>
      <c r="AV133">
        <f t="shared" ca="1" si="17"/>
        <v>0</v>
      </c>
      <c r="AW133">
        <f t="shared" ca="1" si="18"/>
        <v>0</v>
      </c>
      <c r="AX133">
        <f t="shared" ca="1" si="19"/>
        <v>0</v>
      </c>
    </row>
    <row r="134" spans="2:50" ht="16.5" thickBot="1">
      <c r="B134" s="775"/>
      <c r="C134" s="54" t="s">
        <v>986</v>
      </c>
      <c r="D134" s="50" t="s">
        <v>24</v>
      </c>
      <c r="E134" s="87" cm="1">
        <f t="array" aca="1" ref="E134" ca="1">INDIRECT(E$2&amp;"!D35")</f>
        <v>0</v>
      </c>
      <c r="F134" s="87" cm="1">
        <f t="array" aca="1" ref="F134" ca="1">INDIRECT(F$2&amp;"!D35")</f>
        <v>0</v>
      </c>
      <c r="G134" s="87" cm="1">
        <f t="array" aca="1" ref="G134" ca="1">INDIRECT(G$2&amp;"!D35")</f>
        <v>0</v>
      </c>
      <c r="H134" s="87" cm="1">
        <f t="array" aca="1" ref="H134" ca="1">INDIRECT(H$2&amp;"!D35")</f>
        <v>0</v>
      </c>
      <c r="I134" s="87" cm="1">
        <f t="array" aca="1" ref="I134" ca="1">INDIRECT(I$2&amp;"!D35")</f>
        <v>0</v>
      </c>
      <c r="J134" s="87" cm="1">
        <f t="array" aca="1" ref="J134" ca="1">INDIRECT(J$2&amp;"!D35")</f>
        <v>0</v>
      </c>
      <c r="K134" s="87" cm="1">
        <f t="array" aca="1" ref="K134" ca="1">INDIRECT(K$2&amp;"!D35")</f>
        <v>0</v>
      </c>
      <c r="L134" s="87" cm="1">
        <f t="array" aca="1" ref="L134" ca="1">INDIRECT(L$2&amp;"!D35")</f>
        <v>0</v>
      </c>
      <c r="M134" s="87" cm="1">
        <f t="array" aca="1" ref="M134" ca="1">INDIRECT(M$2&amp;"!D35")</f>
        <v>0</v>
      </c>
      <c r="N134" s="87" cm="1">
        <f t="array" aca="1" ref="N134" ca="1">INDIRECT(N$2&amp;"!D35")</f>
        <v>0</v>
      </c>
      <c r="O134" s="87" cm="1">
        <f t="array" aca="1" ref="O134" ca="1">INDIRECT(O$2&amp;"!D35")</f>
        <v>0</v>
      </c>
      <c r="P134" s="87" cm="1">
        <f t="array" aca="1" ref="P134" ca="1">INDIRECT(P$2&amp;"!D35")</f>
        <v>0</v>
      </c>
      <c r="Q134" s="87" cm="1">
        <f t="array" aca="1" ref="Q134" ca="1">INDIRECT(Q$2&amp;"!D35")</f>
        <v>0</v>
      </c>
      <c r="R134" s="87" cm="1">
        <f t="array" aca="1" ref="R134" ca="1">INDIRECT(R$2&amp;"!D35")</f>
        <v>0</v>
      </c>
      <c r="S134" s="87" cm="1">
        <f t="array" aca="1" ref="S134" ca="1">INDIRECT(S$2&amp;"!D35")</f>
        <v>0</v>
      </c>
      <c r="T134" s="87" cm="1">
        <f t="array" aca="1" ref="T134" ca="1">INDIRECT(T$2&amp;"!D35")</f>
        <v>0</v>
      </c>
      <c r="U134" s="87" cm="1">
        <f t="array" aca="1" ref="U134" ca="1">INDIRECT(U$2&amp;"!D35")</f>
        <v>0</v>
      </c>
      <c r="V134" s="87" cm="1">
        <f t="array" aca="1" ref="V134" ca="1">INDIRECT(V$2&amp;"!D35")</f>
        <v>0</v>
      </c>
      <c r="W134" s="87" cm="1">
        <f t="array" aca="1" ref="W134" ca="1">INDIRECT(W$2&amp;"!D35")</f>
        <v>0</v>
      </c>
      <c r="X134" s="87" cm="1">
        <f t="array" aca="1" ref="X134" ca="1">INDIRECT(X$2&amp;"!D35")</f>
        <v>0</v>
      </c>
      <c r="Y134" s="87" cm="1">
        <f t="array" aca="1" ref="Y134" ca="1">INDIRECT(Y$2&amp;"!D35")</f>
        <v>0</v>
      </c>
      <c r="Z134" s="87" cm="1">
        <f t="array" aca="1" ref="Z134" ca="1">INDIRECT(Z$2&amp;"!D35")</f>
        <v>0</v>
      </c>
      <c r="AA134" s="87" cm="1">
        <f t="array" aca="1" ref="AA134" ca="1">INDIRECT(AA$2&amp;"!D35")</f>
        <v>0</v>
      </c>
      <c r="AB134" s="87" cm="1">
        <f t="array" aca="1" ref="AB134" ca="1">INDIRECT(AB$2&amp;"!D35")</f>
        <v>0</v>
      </c>
      <c r="AC134" s="87" cm="1">
        <f t="array" aca="1" ref="AC134" ca="1">INDIRECT(AC$2&amp;"!D35")</f>
        <v>0</v>
      </c>
      <c r="AD134" s="87" cm="1">
        <f t="array" aca="1" ref="AD134" ca="1">INDIRECT(AD$2&amp;"!D35")</f>
        <v>0</v>
      </c>
      <c r="AE134" s="87" cm="1">
        <f t="array" aca="1" ref="AE134" ca="1">INDIRECT(AE$2&amp;"!D35")</f>
        <v>0</v>
      </c>
      <c r="AF134" s="87" cm="1">
        <f t="array" aca="1" ref="AF134" ca="1">INDIRECT(AF$2&amp;"!D35")</f>
        <v>0</v>
      </c>
      <c r="AG134" s="87" cm="1">
        <f t="array" aca="1" ref="AG134" ca="1">INDIRECT(AG$2&amp;"!D35")</f>
        <v>0</v>
      </c>
      <c r="AH134" s="87" cm="1">
        <f t="array" aca="1" ref="AH134" ca="1">INDIRECT(AH$2&amp;"!D35")</f>
        <v>0</v>
      </c>
      <c r="AJ134" s="75" t="str">
        <f t="shared" si="11"/>
        <v>MPI_19_bis</v>
      </c>
      <c r="AK134" s="75" t="str">
        <f t="shared" si="12"/>
        <v>Q2.1</v>
      </c>
      <c r="AL134" t="s">
        <v>988</v>
      </c>
      <c r="AM134">
        <f t="shared" ca="1" si="13"/>
        <v>0</v>
      </c>
      <c r="AN134">
        <f t="shared" ca="1" si="14"/>
        <v>0</v>
      </c>
      <c r="AP134">
        <f t="shared" ca="1" si="20"/>
        <v>0</v>
      </c>
      <c r="AQ134">
        <f t="shared" ca="1" si="21"/>
        <v>0</v>
      </c>
      <c r="AT134">
        <f t="shared" ca="1" si="15"/>
        <v>0</v>
      </c>
      <c r="AU134">
        <f t="shared" ca="1" si="16"/>
        <v>0</v>
      </c>
      <c r="AV134">
        <f t="shared" ca="1" si="17"/>
        <v>0</v>
      </c>
      <c r="AW134">
        <f t="shared" ca="1" si="18"/>
        <v>0</v>
      </c>
      <c r="AX134">
        <f t="shared" ca="1" si="19"/>
        <v>0</v>
      </c>
    </row>
    <row r="135" spans="2:50" ht="16.5" thickBot="1">
      <c r="B135" s="775"/>
      <c r="C135" s="54" t="s">
        <v>986</v>
      </c>
      <c r="D135" s="50" t="s">
        <v>25</v>
      </c>
      <c r="E135" s="87" cm="1">
        <f t="array" aca="1" ref="E135" ca="1">INDIRECT(E$2&amp;"!E35")</f>
        <v>0</v>
      </c>
      <c r="F135" s="87" cm="1">
        <f t="array" aca="1" ref="F135" ca="1">INDIRECT(F$2&amp;"!E35")</f>
        <v>0</v>
      </c>
      <c r="G135" s="87" cm="1">
        <f t="array" aca="1" ref="G135" ca="1">INDIRECT(G$2&amp;"!E35")</f>
        <v>0</v>
      </c>
      <c r="H135" s="87" cm="1">
        <f t="array" aca="1" ref="H135" ca="1">INDIRECT(H$2&amp;"!E35")</f>
        <v>0</v>
      </c>
      <c r="I135" s="87" cm="1">
        <f t="array" aca="1" ref="I135" ca="1">INDIRECT(I$2&amp;"!E35")</f>
        <v>0</v>
      </c>
      <c r="J135" s="87" cm="1">
        <f t="array" aca="1" ref="J135" ca="1">INDIRECT(J$2&amp;"!E35")</f>
        <v>0</v>
      </c>
      <c r="K135" s="87" cm="1">
        <f t="array" aca="1" ref="K135" ca="1">INDIRECT(K$2&amp;"!E35")</f>
        <v>0</v>
      </c>
      <c r="L135" s="87" cm="1">
        <f t="array" aca="1" ref="L135" ca="1">INDIRECT(L$2&amp;"!E35")</f>
        <v>0</v>
      </c>
      <c r="M135" s="87" cm="1">
        <f t="array" aca="1" ref="M135" ca="1">INDIRECT(M$2&amp;"!E35")</f>
        <v>0</v>
      </c>
      <c r="N135" s="87" cm="1">
        <f t="array" aca="1" ref="N135" ca="1">INDIRECT(N$2&amp;"!E35")</f>
        <v>0</v>
      </c>
      <c r="O135" s="87" cm="1">
        <f t="array" aca="1" ref="O135" ca="1">INDIRECT(O$2&amp;"!E35")</f>
        <v>0</v>
      </c>
      <c r="P135" s="87" cm="1">
        <f t="array" aca="1" ref="P135" ca="1">INDIRECT(P$2&amp;"!E35")</f>
        <v>0</v>
      </c>
      <c r="Q135" s="87" cm="1">
        <f t="array" aca="1" ref="Q135" ca="1">INDIRECT(Q$2&amp;"!E35")</f>
        <v>0</v>
      </c>
      <c r="R135" s="87" cm="1">
        <f t="array" aca="1" ref="R135" ca="1">INDIRECT(R$2&amp;"!E35")</f>
        <v>0</v>
      </c>
      <c r="S135" s="87" cm="1">
        <f t="array" aca="1" ref="S135" ca="1">INDIRECT(S$2&amp;"!E35")</f>
        <v>0</v>
      </c>
      <c r="T135" s="87" cm="1">
        <f t="array" aca="1" ref="T135" ca="1">INDIRECT(T$2&amp;"!E35")</f>
        <v>0</v>
      </c>
      <c r="U135" s="87" cm="1">
        <f t="array" aca="1" ref="U135" ca="1">INDIRECT(U$2&amp;"!E35")</f>
        <v>0</v>
      </c>
      <c r="V135" s="87" cm="1">
        <f t="array" aca="1" ref="V135" ca="1">INDIRECT(V$2&amp;"!E35")</f>
        <v>0</v>
      </c>
      <c r="W135" s="87" cm="1">
        <f t="array" aca="1" ref="W135" ca="1">INDIRECT(W$2&amp;"!E35")</f>
        <v>0</v>
      </c>
      <c r="X135" s="87" cm="1">
        <f t="array" aca="1" ref="X135" ca="1">INDIRECT(X$2&amp;"!E35")</f>
        <v>0</v>
      </c>
      <c r="Y135" s="87" cm="1">
        <f t="array" aca="1" ref="Y135" ca="1">INDIRECT(Y$2&amp;"!E35")</f>
        <v>0</v>
      </c>
      <c r="Z135" s="87" cm="1">
        <f t="array" aca="1" ref="Z135" ca="1">INDIRECT(Z$2&amp;"!E35")</f>
        <v>0</v>
      </c>
      <c r="AA135" s="87" cm="1">
        <f t="array" aca="1" ref="AA135" ca="1">INDIRECT(AA$2&amp;"!E35")</f>
        <v>0</v>
      </c>
      <c r="AB135" s="87" cm="1">
        <f t="array" aca="1" ref="AB135" ca="1">INDIRECT(AB$2&amp;"!E35")</f>
        <v>0</v>
      </c>
      <c r="AC135" s="87" cm="1">
        <f t="array" aca="1" ref="AC135" ca="1">INDIRECT(AC$2&amp;"!E35")</f>
        <v>0</v>
      </c>
      <c r="AD135" s="87" cm="1">
        <f t="array" aca="1" ref="AD135" ca="1">INDIRECT(AD$2&amp;"!E35")</f>
        <v>0</v>
      </c>
      <c r="AE135" s="87" cm="1">
        <f t="array" aca="1" ref="AE135" ca="1">INDIRECT(AE$2&amp;"!E35")</f>
        <v>0</v>
      </c>
      <c r="AF135" s="87" cm="1">
        <f t="array" aca="1" ref="AF135" ca="1">INDIRECT(AF$2&amp;"!E35")</f>
        <v>0</v>
      </c>
      <c r="AG135" s="87" cm="1">
        <f t="array" aca="1" ref="AG135" ca="1">INDIRECT(AG$2&amp;"!E35")</f>
        <v>0</v>
      </c>
      <c r="AH135" s="87" cm="1">
        <f t="array" aca="1" ref="AH135" ca="1">INDIRECT(AH$2&amp;"!E35")</f>
        <v>0</v>
      </c>
      <c r="AJ135" s="75" t="str">
        <f t="shared" ref="AJ135:AJ198" si="22">C135</f>
        <v>MPI_19_bis</v>
      </c>
      <c r="AK135" s="75" t="str">
        <f t="shared" ref="AK135:AK198" si="23">D135</f>
        <v>Q2.2</v>
      </c>
      <c r="AL135" t="s">
        <v>989</v>
      </c>
      <c r="AM135">
        <f t="shared" ref="AM135:AM198" ca="1" si="24">COUNTIF(E135:AH135,"oui")</f>
        <v>0</v>
      </c>
      <c r="AN135">
        <f t="shared" ca="1" si="14"/>
        <v>0</v>
      </c>
      <c r="AP135">
        <f t="shared" ca="1" si="20"/>
        <v>0</v>
      </c>
      <c r="AQ135">
        <f t="shared" ca="1" si="21"/>
        <v>0</v>
      </c>
      <c r="AT135">
        <f t="shared" ca="1" si="15"/>
        <v>0</v>
      </c>
      <c r="AU135">
        <f t="shared" ca="1" si="16"/>
        <v>0</v>
      </c>
      <c r="AV135">
        <f t="shared" ca="1" si="17"/>
        <v>0</v>
      </c>
      <c r="AW135">
        <f t="shared" ca="1" si="18"/>
        <v>0</v>
      </c>
      <c r="AX135">
        <f t="shared" ca="1" si="19"/>
        <v>0</v>
      </c>
    </row>
    <row r="136" spans="2:50" ht="16.5" thickBot="1">
      <c r="B136" s="775"/>
      <c r="C136" s="54" t="s">
        <v>986</v>
      </c>
      <c r="D136" s="50" t="s">
        <v>26</v>
      </c>
      <c r="E136" s="87" cm="1">
        <f t="array" aca="1" ref="E136" ca="1">INDIRECT(E$2&amp;"!F35")</f>
        <v>0</v>
      </c>
      <c r="F136" s="87" cm="1">
        <f t="array" aca="1" ref="F136" ca="1">INDIRECT(F$2&amp;"!F35")</f>
        <v>0</v>
      </c>
      <c r="G136" s="87" cm="1">
        <f t="array" aca="1" ref="G136" ca="1">INDIRECT(G$2&amp;"!F35")</f>
        <v>0</v>
      </c>
      <c r="H136" s="87" cm="1">
        <f t="array" aca="1" ref="H136" ca="1">INDIRECT(H$2&amp;"!F35")</f>
        <v>0</v>
      </c>
      <c r="I136" s="87" cm="1">
        <f t="array" aca="1" ref="I136" ca="1">INDIRECT(I$2&amp;"!F35")</f>
        <v>0</v>
      </c>
      <c r="J136" s="87" cm="1">
        <f t="array" aca="1" ref="J136" ca="1">INDIRECT(J$2&amp;"!F35")</f>
        <v>0</v>
      </c>
      <c r="K136" s="87" cm="1">
        <f t="array" aca="1" ref="K136" ca="1">INDIRECT(K$2&amp;"!F35")</f>
        <v>0</v>
      </c>
      <c r="L136" s="87" cm="1">
        <f t="array" aca="1" ref="L136" ca="1">INDIRECT(L$2&amp;"!F35")</f>
        <v>0</v>
      </c>
      <c r="M136" s="87" cm="1">
        <f t="array" aca="1" ref="M136" ca="1">INDIRECT(M$2&amp;"!F35")</f>
        <v>0</v>
      </c>
      <c r="N136" s="87" cm="1">
        <f t="array" aca="1" ref="N136" ca="1">INDIRECT(N$2&amp;"!F35")</f>
        <v>0</v>
      </c>
      <c r="O136" s="87" cm="1">
        <f t="array" aca="1" ref="O136" ca="1">INDIRECT(O$2&amp;"!F35")</f>
        <v>0</v>
      </c>
      <c r="P136" s="87" cm="1">
        <f t="array" aca="1" ref="P136" ca="1">INDIRECT(P$2&amp;"!F35")</f>
        <v>0</v>
      </c>
      <c r="Q136" s="87" cm="1">
        <f t="array" aca="1" ref="Q136" ca="1">INDIRECT(Q$2&amp;"!F35")</f>
        <v>0</v>
      </c>
      <c r="R136" s="87" cm="1">
        <f t="array" aca="1" ref="R136" ca="1">INDIRECT(R$2&amp;"!F35")</f>
        <v>0</v>
      </c>
      <c r="S136" s="87" cm="1">
        <f t="array" aca="1" ref="S136" ca="1">INDIRECT(S$2&amp;"!F35")</f>
        <v>0</v>
      </c>
      <c r="T136" s="87" cm="1">
        <f t="array" aca="1" ref="T136" ca="1">INDIRECT(T$2&amp;"!F35")</f>
        <v>0</v>
      </c>
      <c r="U136" s="87" cm="1">
        <f t="array" aca="1" ref="U136" ca="1">INDIRECT(U$2&amp;"!F35")</f>
        <v>0</v>
      </c>
      <c r="V136" s="87" cm="1">
        <f t="array" aca="1" ref="V136" ca="1">INDIRECT(V$2&amp;"!F35")</f>
        <v>0</v>
      </c>
      <c r="W136" s="87" cm="1">
        <f t="array" aca="1" ref="W136" ca="1">INDIRECT(W$2&amp;"!F35")</f>
        <v>0</v>
      </c>
      <c r="X136" s="87" cm="1">
        <f t="array" aca="1" ref="X136" ca="1">INDIRECT(X$2&amp;"!F35")</f>
        <v>0</v>
      </c>
      <c r="Y136" s="87" cm="1">
        <f t="array" aca="1" ref="Y136" ca="1">INDIRECT(Y$2&amp;"!F35")</f>
        <v>0</v>
      </c>
      <c r="Z136" s="87" cm="1">
        <f t="array" aca="1" ref="Z136" ca="1">INDIRECT(Z$2&amp;"!F35")</f>
        <v>0</v>
      </c>
      <c r="AA136" s="87" cm="1">
        <f t="array" aca="1" ref="AA136" ca="1">INDIRECT(AA$2&amp;"!F35")</f>
        <v>0</v>
      </c>
      <c r="AB136" s="87" cm="1">
        <f t="array" aca="1" ref="AB136" ca="1">INDIRECT(AB$2&amp;"!F35")</f>
        <v>0</v>
      </c>
      <c r="AC136" s="87" cm="1">
        <f t="array" aca="1" ref="AC136" ca="1">INDIRECT(AC$2&amp;"!F35")</f>
        <v>0</v>
      </c>
      <c r="AD136" s="87" cm="1">
        <f t="array" aca="1" ref="AD136" ca="1">INDIRECT(AD$2&amp;"!F35")</f>
        <v>0</v>
      </c>
      <c r="AE136" s="87" cm="1">
        <f t="array" aca="1" ref="AE136" ca="1">INDIRECT(AE$2&amp;"!F35")</f>
        <v>0</v>
      </c>
      <c r="AF136" s="87" cm="1">
        <f t="array" aca="1" ref="AF136" ca="1">INDIRECT(AF$2&amp;"!F35")</f>
        <v>0</v>
      </c>
      <c r="AG136" s="87" cm="1">
        <f t="array" aca="1" ref="AG136" ca="1">INDIRECT(AG$2&amp;"!F35")</f>
        <v>0</v>
      </c>
      <c r="AH136" s="87" cm="1">
        <f t="array" aca="1" ref="AH136" ca="1">INDIRECT(AH$2&amp;"!F35")</f>
        <v>0</v>
      </c>
      <c r="AJ136" s="75" t="str">
        <f t="shared" si="22"/>
        <v>MPI_19_bis</v>
      </c>
      <c r="AK136" s="75" t="str">
        <f t="shared" si="23"/>
        <v>Q2.3</v>
      </c>
      <c r="AL136" t="s">
        <v>990</v>
      </c>
      <c r="AM136">
        <f t="shared" ca="1" si="24"/>
        <v>0</v>
      </c>
      <c r="AN136">
        <f t="shared" ref="AN136:AN199" ca="1" si="25">COUNTIFS(E135:AH135,"Oui",E136:AH136,"Oui")</f>
        <v>0</v>
      </c>
      <c r="AP136">
        <f t="shared" ca="1" si="20"/>
        <v>0</v>
      </c>
      <c r="AQ136">
        <f t="shared" ca="1" si="21"/>
        <v>0</v>
      </c>
      <c r="AT136">
        <f t="shared" ca="1" si="15"/>
        <v>0</v>
      </c>
      <c r="AU136">
        <f t="shared" ca="1" si="16"/>
        <v>0</v>
      </c>
      <c r="AV136">
        <f t="shared" ca="1" si="17"/>
        <v>0</v>
      </c>
      <c r="AW136">
        <f t="shared" ca="1" si="18"/>
        <v>0</v>
      </c>
      <c r="AX136">
        <f t="shared" ca="1" si="19"/>
        <v>0</v>
      </c>
    </row>
    <row r="137" spans="2:50" ht="16.5" thickBot="1">
      <c r="B137" s="775"/>
      <c r="C137" s="54" t="s">
        <v>986</v>
      </c>
      <c r="D137" s="50" t="s">
        <v>27</v>
      </c>
      <c r="E137" s="87" cm="1">
        <f t="array" aca="1" ref="E137" ca="1">INDIRECT(E$2&amp;"!G35")</f>
        <v>0</v>
      </c>
      <c r="F137" s="87" cm="1">
        <f t="array" aca="1" ref="F137" ca="1">INDIRECT(F$2&amp;"!G35")</f>
        <v>0</v>
      </c>
      <c r="G137" s="87" cm="1">
        <f t="array" aca="1" ref="G137" ca="1">INDIRECT(G$2&amp;"!G35")</f>
        <v>0</v>
      </c>
      <c r="H137" s="87" cm="1">
        <f t="array" aca="1" ref="H137" ca="1">INDIRECT(H$2&amp;"!G35")</f>
        <v>0</v>
      </c>
      <c r="I137" s="87" cm="1">
        <f t="array" aca="1" ref="I137" ca="1">INDIRECT(I$2&amp;"!G35")</f>
        <v>0</v>
      </c>
      <c r="J137" s="87" cm="1">
        <f t="array" aca="1" ref="J137" ca="1">INDIRECT(J$2&amp;"!G35")</f>
        <v>0</v>
      </c>
      <c r="K137" s="87" cm="1">
        <f t="array" aca="1" ref="K137" ca="1">INDIRECT(K$2&amp;"!G35")</f>
        <v>0</v>
      </c>
      <c r="L137" s="87" cm="1">
        <f t="array" aca="1" ref="L137" ca="1">INDIRECT(L$2&amp;"!G35")</f>
        <v>0</v>
      </c>
      <c r="M137" s="87" cm="1">
        <f t="array" aca="1" ref="M137" ca="1">INDIRECT(M$2&amp;"!G35")</f>
        <v>0</v>
      </c>
      <c r="N137" s="87" cm="1">
        <f t="array" aca="1" ref="N137" ca="1">INDIRECT(N$2&amp;"!G35")</f>
        <v>0</v>
      </c>
      <c r="O137" s="87" cm="1">
        <f t="array" aca="1" ref="O137" ca="1">INDIRECT(O$2&amp;"!G35")</f>
        <v>0</v>
      </c>
      <c r="P137" s="87" cm="1">
        <f t="array" aca="1" ref="P137" ca="1">INDIRECT(P$2&amp;"!G35")</f>
        <v>0</v>
      </c>
      <c r="Q137" s="87" cm="1">
        <f t="array" aca="1" ref="Q137" ca="1">INDIRECT(Q$2&amp;"!G35")</f>
        <v>0</v>
      </c>
      <c r="R137" s="87" cm="1">
        <f t="array" aca="1" ref="R137" ca="1">INDIRECT(R$2&amp;"!G35")</f>
        <v>0</v>
      </c>
      <c r="S137" s="87" cm="1">
        <f t="array" aca="1" ref="S137" ca="1">INDIRECT(S$2&amp;"!G35")</f>
        <v>0</v>
      </c>
      <c r="T137" s="87" cm="1">
        <f t="array" aca="1" ref="T137" ca="1">INDIRECT(T$2&amp;"!G35")</f>
        <v>0</v>
      </c>
      <c r="U137" s="87" cm="1">
        <f t="array" aca="1" ref="U137" ca="1">INDIRECT(U$2&amp;"!G35")</f>
        <v>0</v>
      </c>
      <c r="V137" s="87" cm="1">
        <f t="array" aca="1" ref="V137" ca="1">INDIRECT(V$2&amp;"!G35")</f>
        <v>0</v>
      </c>
      <c r="W137" s="87" cm="1">
        <f t="array" aca="1" ref="W137" ca="1">INDIRECT(W$2&amp;"!G35")</f>
        <v>0</v>
      </c>
      <c r="X137" s="87" cm="1">
        <f t="array" aca="1" ref="X137" ca="1">INDIRECT(X$2&amp;"!G35")</f>
        <v>0</v>
      </c>
      <c r="Y137" s="87" cm="1">
        <f t="array" aca="1" ref="Y137" ca="1">INDIRECT(Y$2&amp;"!G35")</f>
        <v>0</v>
      </c>
      <c r="Z137" s="87" cm="1">
        <f t="array" aca="1" ref="Z137" ca="1">INDIRECT(Z$2&amp;"!G35")</f>
        <v>0</v>
      </c>
      <c r="AA137" s="87" cm="1">
        <f t="array" aca="1" ref="AA137" ca="1">INDIRECT(AA$2&amp;"!G35")</f>
        <v>0</v>
      </c>
      <c r="AB137" s="87" cm="1">
        <f t="array" aca="1" ref="AB137" ca="1">INDIRECT(AB$2&amp;"!G35")</f>
        <v>0</v>
      </c>
      <c r="AC137" s="87" cm="1">
        <f t="array" aca="1" ref="AC137" ca="1">INDIRECT(AC$2&amp;"!G35")</f>
        <v>0</v>
      </c>
      <c r="AD137" s="87" cm="1">
        <f t="array" aca="1" ref="AD137" ca="1">INDIRECT(AD$2&amp;"!G35")</f>
        <v>0</v>
      </c>
      <c r="AE137" s="87" cm="1">
        <f t="array" aca="1" ref="AE137" ca="1">INDIRECT(AE$2&amp;"!G35")</f>
        <v>0</v>
      </c>
      <c r="AF137" s="87" cm="1">
        <f t="array" aca="1" ref="AF137" ca="1">INDIRECT(AF$2&amp;"!G35")</f>
        <v>0</v>
      </c>
      <c r="AG137" s="87" cm="1">
        <f t="array" aca="1" ref="AG137" ca="1">INDIRECT(AG$2&amp;"!G35")</f>
        <v>0</v>
      </c>
      <c r="AH137" s="87" cm="1">
        <f t="array" aca="1" ref="AH137" ca="1">INDIRECT(AH$2&amp;"!G35")</f>
        <v>0</v>
      </c>
      <c r="AJ137" s="75" t="str">
        <f t="shared" si="22"/>
        <v>MPI_19_bis</v>
      </c>
      <c r="AK137" s="75" t="str">
        <f t="shared" si="23"/>
        <v>Q2.4</v>
      </c>
      <c r="AL137" t="s">
        <v>991</v>
      </c>
      <c r="AM137">
        <f t="shared" ca="1" si="24"/>
        <v>0</v>
      </c>
      <c r="AN137">
        <f t="shared" ca="1" si="25"/>
        <v>0</v>
      </c>
      <c r="AP137">
        <f t="shared" ca="1" si="20"/>
        <v>0</v>
      </c>
      <c r="AQ137">
        <f t="shared" ca="1" si="21"/>
        <v>0</v>
      </c>
      <c r="AT137">
        <f t="shared" ca="1" si="15"/>
        <v>0</v>
      </c>
      <c r="AU137">
        <f t="shared" ca="1" si="16"/>
        <v>0</v>
      </c>
      <c r="AV137">
        <f t="shared" ca="1" si="17"/>
        <v>0</v>
      </c>
      <c r="AW137">
        <f t="shared" ca="1" si="18"/>
        <v>0</v>
      </c>
      <c r="AX137">
        <f t="shared" ca="1" si="19"/>
        <v>0</v>
      </c>
    </row>
    <row r="138" spans="2:50" ht="16.5" thickBot="1">
      <c r="B138" s="775"/>
      <c r="C138" s="54" t="s">
        <v>986</v>
      </c>
      <c r="D138" s="50" t="s">
        <v>28</v>
      </c>
      <c r="E138" s="87" cm="1">
        <f t="array" aca="1" ref="E138" ca="1">INDIRECT(E$2&amp;"!H35")</f>
        <v>0</v>
      </c>
      <c r="F138" s="87" cm="1">
        <f t="array" aca="1" ref="F138" ca="1">INDIRECT(F$2&amp;"!H35")</f>
        <v>0</v>
      </c>
      <c r="G138" s="87" cm="1">
        <f t="array" aca="1" ref="G138" ca="1">INDIRECT(G$2&amp;"!H35")</f>
        <v>0</v>
      </c>
      <c r="H138" s="87" cm="1">
        <f t="array" aca="1" ref="H138" ca="1">INDIRECT(H$2&amp;"!H35")</f>
        <v>0</v>
      </c>
      <c r="I138" s="87" cm="1">
        <f t="array" aca="1" ref="I138" ca="1">INDIRECT(I$2&amp;"!H35")</f>
        <v>0</v>
      </c>
      <c r="J138" s="87" cm="1">
        <f t="array" aca="1" ref="J138" ca="1">INDIRECT(J$2&amp;"!H35")</f>
        <v>0</v>
      </c>
      <c r="K138" s="87" cm="1">
        <f t="array" aca="1" ref="K138" ca="1">INDIRECT(K$2&amp;"!H35")</f>
        <v>0</v>
      </c>
      <c r="L138" s="87" cm="1">
        <f t="array" aca="1" ref="L138" ca="1">INDIRECT(L$2&amp;"!H35")</f>
        <v>0</v>
      </c>
      <c r="M138" s="87" cm="1">
        <f t="array" aca="1" ref="M138" ca="1">INDIRECT(M$2&amp;"!H35")</f>
        <v>0</v>
      </c>
      <c r="N138" s="87" cm="1">
        <f t="array" aca="1" ref="N138" ca="1">INDIRECT(N$2&amp;"!H35")</f>
        <v>0</v>
      </c>
      <c r="O138" s="87" cm="1">
        <f t="array" aca="1" ref="O138" ca="1">INDIRECT(O$2&amp;"!H35")</f>
        <v>0</v>
      </c>
      <c r="P138" s="87" cm="1">
        <f t="array" aca="1" ref="P138" ca="1">INDIRECT(P$2&amp;"!H35")</f>
        <v>0</v>
      </c>
      <c r="Q138" s="87" cm="1">
        <f t="array" aca="1" ref="Q138" ca="1">INDIRECT(Q$2&amp;"!H35")</f>
        <v>0</v>
      </c>
      <c r="R138" s="87" cm="1">
        <f t="array" aca="1" ref="R138" ca="1">INDIRECT(R$2&amp;"!H35")</f>
        <v>0</v>
      </c>
      <c r="S138" s="87" cm="1">
        <f t="array" aca="1" ref="S138" ca="1">INDIRECT(S$2&amp;"!H35")</f>
        <v>0</v>
      </c>
      <c r="T138" s="87" cm="1">
        <f t="array" aca="1" ref="T138" ca="1">INDIRECT(T$2&amp;"!H35")</f>
        <v>0</v>
      </c>
      <c r="U138" s="87" cm="1">
        <f t="array" aca="1" ref="U138" ca="1">INDIRECT(U$2&amp;"!H35")</f>
        <v>0</v>
      </c>
      <c r="V138" s="87" cm="1">
        <f t="array" aca="1" ref="V138" ca="1">INDIRECT(V$2&amp;"!H35")</f>
        <v>0</v>
      </c>
      <c r="W138" s="87" cm="1">
        <f t="array" aca="1" ref="W138" ca="1">INDIRECT(W$2&amp;"!H35")</f>
        <v>0</v>
      </c>
      <c r="X138" s="87" cm="1">
        <f t="array" aca="1" ref="X138" ca="1">INDIRECT(X$2&amp;"!H35")</f>
        <v>0</v>
      </c>
      <c r="Y138" s="87" cm="1">
        <f t="array" aca="1" ref="Y138" ca="1">INDIRECT(Y$2&amp;"!H35")</f>
        <v>0</v>
      </c>
      <c r="Z138" s="87" cm="1">
        <f t="array" aca="1" ref="Z138" ca="1">INDIRECT(Z$2&amp;"!H35")</f>
        <v>0</v>
      </c>
      <c r="AA138" s="87" cm="1">
        <f t="array" aca="1" ref="AA138" ca="1">INDIRECT(AA$2&amp;"!H35")</f>
        <v>0</v>
      </c>
      <c r="AB138" s="87" cm="1">
        <f t="array" aca="1" ref="AB138" ca="1">INDIRECT(AB$2&amp;"!H35")</f>
        <v>0</v>
      </c>
      <c r="AC138" s="87" cm="1">
        <f t="array" aca="1" ref="AC138" ca="1">INDIRECT(AC$2&amp;"!H35")</f>
        <v>0</v>
      </c>
      <c r="AD138" s="87" cm="1">
        <f t="array" aca="1" ref="AD138" ca="1">INDIRECT(AD$2&amp;"!H35")</f>
        <v>0</v>
      </c>
      <c r="AE138" s="87" cm="1">
        <f t="array" aca="1" ref="AE138" ca="1">INDIRECT(AE$2&amp;"!H35")</f>
        <v>0</v>
      </c>
      <c r="AF138" s="87" cm="1">
        <f t="array" aca="1" ref="AF138" ca="1">INDIRECT(AF$2&amp;"!H35")</f>
        <v>0</v>
      </c>
      <c r="AG138" s="87" cm="1">
        <f t="array" aca="1" ref="AG138" ca="1">INDIRECT(AG$2&amp;"!H35")</f>
        <v>0</v>
      </c>
      <c r="AH138" s="87" cm="1">
        <f t="array" aca="1" ref="AH138" ca="1">INDIRECT(AH$2&amp;"!H35")</f>
        <v>0</v>
      </c>
      <c r="AJ138" s="75" t="str">
        <f t="shared" si="22"/>
        <v>MPI_19_bis</v>
      </c>
      <c r="AK138" s="75" t="str">
        <f t="shared" si="23"/>
        <v>Q3.1</v>
      </c>
      <c r="AL138" t="s">
        <v>992</v>
      </c>
      <c r="AM138">
        <f t="shared" ca="1" si="24"/>
        <v>0</v>
      </c>
      <c r="AN138">
        <f t="shared" ca="1" si="25"/>
        <v>0</v>
      </c>
      <c r="AP138">
        <f t="shared" ca="1" si="20"/>
        <v>0</v>
      </c>
      <c r="AQ138">
        <f t="shared" ca="1" si="21"/>
        <v>0</v>
      </c>
      <c r="AT138">
        <f t="shared" ref="AT138:AT201" ca="1" si="26">COUNTIF(E138:AH138,"Arrêt")</f>
        <v>0</v>
      </c>
      <c r="AU138">
        <f t="shared" ref="AU138:AU201" ca="1" si="27">COUNTIF(E138:AH138,"Changement de molécule")</f>
        <v>0</v>
      </c>
      <c r="AV138">
        <f t="shared" ref="AV138:AV201" ca="1" si="28">COUNTIF(E138:AH138,"Adaptation posologique")</f>
        <v>0</v>
      </c>
      <c r="AW138">
        <f t="shared" ref="AW138:AW201" ca="1" si="29">COUNTIF(E138:AH138,"Autre")</f>
        <v>0</v>
      </c>
      <c r="AX138">
        <f t="shared" ref="AX138:AX201" ca="1" si="30">COUNTIF(E138:AH138,"Ne sait pas")</f>
        <v>0</v>
      </c>
    </row>
    <row r="139" spans="2:50" ht="16.5" thickBot="1">
      <c r="B139" s="775"/>
      <c r="C139" s="54" t="s">
        <v>986</v>
      </c>
      <c r="D139" s="66" t="s">
        <v>29</v>
      </c>
      <c r="E139" s="87" cm="1">
        <f t="array" aca="1" ref="E139" ca="1">INDIRECT(E$2&amp;"!I35")</f>
        <v>0</v>
      </c>
      <c r="F139" s="87" cm="1">
        <f t="array" aca="1" ref="F139" ca="1">INDIRECT(F$2&amp;"!I35")</f>
        <v>0</v>
      </c>
      <c r="G139" s="87" cm="1">
        <f t="array" aca="1" ref="G139" ca="1">INDIRECT(G$2&amp;"!I35")</f>
        <v>0</v>
      </c>
      <c r="H139" s="87" cm="1">
        <f t="array" aca="1" ref="H139" ca="1">INDIRECT(H$2&amp;"!I35")</f>
        <v>0</v>
      </c>
      <c r="I139" s="87" cm="1">
        <f t="array" aca="1" ref="I139" ca="1">INDIRECT(I$2&amp;"!I35")</f>
        <v>0</v>
      </c>
      <c r="J139" s="87" cm="1">
        <f t="array" aca="1" ref="J139" ca="1">INDIRECT(J$2&amp;"!I35")</f>
        <v>0</v>
      </c>
      <c r="K139" s="87" cm="1">
        <f t="array" aca="1" ref="K139" ca="1">INDIRECT(K$2&amp;"!I35")</f>
        <v>0</v>
      </c>
      <c r="L139" s="87" cm="1">
        <f t="array" aca="1" ref="L139" ca="1">INDIRECT(L$2&amp;"!I35")</f>
        <v>0</v>
      </c>
      <c r="M139" s="87" cm="1">
        <f t="array" aca="1" ref="M139" ca="1">INDIRECT(M$2&amp;"!I35")</f>
        <v>0</v>
      </c>
      <c r="N139" s="87" cm="1">
        <f t="array" aca="1" ref="N139" ca="1">INDIRECT(N$2&amp;"!I35")</f>
        <v>0</v>
      </c>
      <c r="O139" s="87" cm="1">
        <f t="array" aca="1" ref="O139" ca="1">INDIRECT(O$2&amp;"!I35")</f>
        <v>0</v>
      </c>
      <c r="P139" s="87" cm="1">
        <f t="array" aca="1" ref="P139" ca="1">INDIRECT(P$2&amp;"!I35")</f>
        <v>0</v>
      </c>
      <c r="Q139" s="87" cm="1">
        <f t="array" aca="1" ref="Q139" ca="1">INDIRECT(Q$2&amp;"!I35")</f>
        <v>0</v>
      </c>
      <c r="R139" s="87" cm="1">
        <f t="array" aca="1" ref="R139" ca="1">INDIRECT(R$2&amp;"!I35")</f>
        <v>0</v>
      </c>
      <c r="S139" s="87" cm="1">
        <f t="array" aca="1" ref="S139" ca="1">INDIRECT(S$2&amp;"!I35")</f>
        <v>0</v>
      </c>
      <c r="T139" s="87" cm="1">
        <f t="array" aca="1" ref="T139" ca="1">INDIRECT(T$2&amp;"!I35")</f>
        <v>0</v>
      </c>
      <c r="U139" s="87" cm="1">
        <f t="array" aca="1" ref="U139" ca="1">INDIRECT(U$2&amp;"!I35")</f>
        <v>0</v>
      </c>
      <c r="V139" s="87" cm="1">
        <f t="array" aca="1" ref="V139" ca="1">INDIRECT(V$2&amp;"!I35")</f>
        <v>0</v>
      </c>
      <c r="W139" s="87" cm="1">
        <f t="array" aca="1" ref="W139" ca="1">INDIRECT(W$2&amp;"!I35")</f>
        <v>0</v>
      </c>
      <c r="X139" s="87" cm="1">
        <f t="array" aca="1" ref="X139" ca="1">INDIRECT(X$2&amp;"!I35")</f>
        <v>0</v>
      </c>
      <c r="Y139" s="87" cm="1">
        <f t="array" aca="1" ref="Y139" ca="1">INDIRECT(Y$2&amp;"!I35")</f>
        <v>0</v>
      </c>
      <c r="Z139" s="87" cm="1">
        <f t="array" aca="1" ref="Z139" ca="1">INDIRECT(Z$2&amp;"!I35")</f>
        <v>0</v>
      </c>
      <c r="AA139" s="87" cm="1">
        <f t="array" aca="1" ref="AA139" ca="1">INDIRECT(AA$2&amp;"!I35")</f>
        <v>0</v>
      </c>
      <c r="AB139" s="87" cm="1">
        <f t="array" aca="1" ref="AB139" ca="1">INDIRECT(AB$2&amp;"!I35")</f>
        <v>0</v>
      </c>
      <c r="AC139" s="87" cm="1">
        <f t="array" aca="1" ref="AC139" ca="1">INDIRECT(AC$2&amp;"!I35")</f>
        <v>0</v>
      </c>
      <c r="AD139" s="87" cm="1">
        <f t="array" aca="1" ref="AD139" ca="1">INDIRECT(AD$2&amp;"!I35")</f>
        <v>0</v>
      </c>
      <c r="AE139" s="87" cm="1">
        <f t="array" aca="1" ref="AE139" ca="1">INDIRECT(AE$2&amp;"!I35")</f>
        <v>0</v>
      </c>
      <c r="AF139" s="87" cm="1">
        <f t="array" aca="1" ref="AF139" ca="1">INDIRECT(AF$2&amp;"!I35")</f>
        <v>0</v>
      </c>
      <c r="AG139" s="87" cm="1">
        <f t="array" aca="1" ref="AG139" ca="1">INDIRECT(AG$2&amp;"!I35")</f>
        <v>0</v>
      </c>
      <c r="AH139" s="87" cm="1">
        <f t="array" aca="1" ref="AH139" ca="1">INDIRECT(AH$2&amp;"!I35")</f>
        <v>0</v>
      </c>
      <c r="AJ139" s="75" t="str">
        <f t="shared" si="22"/>
        <v>MPI_19_bis</v>
      </c>
      <c r="AK139" s="75" t="str">
        <f t="shared" si="23"/>
        <v>Q3.2</v>
      </c>
      <c r="AL139" t="s">
        <v>993</v>
      </c>
      <c r="AM139">
        <f t="shared" ca="1" si="24"/>
        <v>0</v>
      </c>
      <c r="AN139">
        <f t="shared" ca="1" si="25"/>
        <v>0</v>
      </c>
      <c r="AP139">
        <f t="shared" ref="AP139:AP202" ca="1" si="31">COUNTIFS(E139:AH139,"Oui",E136:AH136,"Non",E135:AH135,"Oui")</f>
        <v>0</v>
      </c>
      <c r="AQ139">
        <f t="shared" ca="1" si="21"/>
        <v>0</v>
      </c>
      <c r="AT139">
        <f t="shared" ca="1" si="26"/>
        <v>0</v>
      </c>
      <c r="AU139">
        <f t="shared" ca="1" si="27"/>
        <v>0</v>
      </c>
      <c r="AV139">
        <f t="shared" ca="1" si="28"/>
        <v>0</v>
      </c>
      <c r="AW139">
        <f t="shared" ca="1" si="29"/>
        <v>0</v>
      </c>
      <c r="AX139">
        <f t="shared" ca="1" si="30"/>
        <v>0</v>
      </c>
    </row>
    <row r="140" spans="2:50" ht="16.5" customHeight="1" thickBot="1">
      <c r="B140" s="779" t="s">
        <v>73</v>
      </c>
      <c r="C140" s="54" t="s">
        <v>74</v>
      </c>
      <c r="D140" s="48" t="s">
        <v>23</v>
      </c>
      <c r="E140" s="89" t="str" cm="1">
        <f t="array" aca="1" ref="E140" ca="1">INDIRECT(E$2&amp;"!C38")</f>
        <v>Non concerné</v>
      </c>
      <c r="F140" s="89" t="str" cm="1">
        <f t="array" aca="1" ref="F140" ca="1">INDIRECT(F$2&amp;"!C38")</f>
        <v>Non concerné</v>
      </c>
      <c r="G140" s="89" t="str" cm="1">
        <f t="array" aca="1" ref="G140" ca="1">INDIRECT(G$2&amp;"!C38")</f>
        <v>Non concerné</v>
      </c>
      <c r="H140" s="89" t="str" cm="1">
        <f t="array" aca="1" ref="H140" ca="1">INDIRECT(H$2&amp;"!C38")</f>
        <v>Non concerné</v>
      </c>
      <c r="I140" s="89" t="str" cm="1">
        <f t="array" aca="1" ref="I140" ca="1">INDIRECT(I$2&amp;"!C38")</f>
        <v>Non concerné</v>
      </c>
      <c r="J140" s="89" t="str" cm="1">
        <f t="array" aca="1" ref="J140" ca="1">INDIRECT(J$2&amp;"!C38")</f>
        <v>Non concerné</v>
      </c>
      <c r="K140" s="89" t="str" cm="1">
        <f t="array" aca="1" ref="K140" ca="1">INDIRECT(K$2&amp;"!C38")</f>
        <v>Non concerné</v>
      </c>
      <c r="L140" s="89" t="str" cm="1">
        <f t="array" aca="1" ref="L140" ca="1">INDIRECT(L$2&amp;"!C38")</f>
        <v>Non concerné</v>
      </c>
      <c r="M140" s="89" t="str" cm="1">
        <f t="array" aca="1" ref="M140" ca="1">INDIRECT(M$2&amp;"!C38")</f>
        <v>Non concerné</v>
      </c>
      <c r="N140" s="89" t="str" cm="1">
        <f t="array" aca="1" ref="N140" ca="1">INDIRECT(N$2&amp;"!C38")</f>
        <v>Non concerné</v>
      </c>
      <c r="O140" s="89" t="str" cm="1">
        <f t="array" aca="1" ref="O140" ca="1">INDIRECT(O$2&amp;"!C38")</f>
        <v>Non concerné</v>
      </c>
      <c r="P140" s="89" t="str" cm="1">
        <f t="array" aca="1" ref="P140" ca="1">INDIRECT(P$2&amp;"!C38")</f>
        <v>Non concerné</v>
      </c>
      <c r="Q140" s="89" t="str" cm="1">
        <f t="array" aca="1" ref="Q140" ca="1">INDIRECT(Q$2&amp;"!C38")</f>
        <v>Non concerné</v>
      </c>
      <c r="R140" s="89" t="str" cm="1">
        <f t="array" aca="1" ref="R140" ca="1">INDIRECT(R$2&amp;"!C38")</f>
        <v>Non concerné</v>
      </c>
      <c r="S140" s="89" t="str" cm="1">
        <f t="array" aca="1" ref="S140" ca="1">INDIRECT(S$2&amp;"!C38")</f>
        <v>Non concerné</v>
      </c>
      <c r="T140" s="89" t="str" cm="1">
        <f t="array" aca="1" ref="T140" ca="1">INDIRECT(T$2&amp;"!C38")</f>
        <v>Non concerné</v>
      </c>
      <c r="U140" s="89" t="str" cm="1">
        <f t="array" aca="1" ref="U140" ca="1">INDIRECT(U$2&amp;"!C38")</f>
        <v>Non concerné</v>
      </c>
      <c r="V140" s="89" t="str" cm="1">
        <f t="array" aca="1" ref="V140" ca="1">INDIRECT(V$2&amp;"!C38")</f>
        <v>Non concerné</v>
      </c>
      <c r="W140" s="89" t="str" cm="1">
        <f t="array" aca="1" ref="W140" ca="1">INDIRECT(W$2&amp;"!C38")</f>
        <v>Non concerné</v>
      </c>
      <c r="X140" s="89" t="str" cm="1">
        <f t="array" aca="1" ref="X140" ca="1">INDIRECT(X$2&amp;"!C38")</f>
        <v>Non concerné</v>
      </c>
      <c r="Y140" s="89" t="str" cm="1">
        <f t="array" aca="1" ref="Y140" ca="1">INDIRECT(Y$2&amp;"!C38")</f>
        <v>Non concerné</v>
      </c>
      <c r="Z140" s="89" t="str" cm="1">
        <f t="array" aca="1" ref="Z140" ca="1">INDIRECT(Z$2&amp;"!C38")</f>
        <v>Non concerné</v>
      </c>
      <c r="AA140" s="89" t="str" cm="1">
        <f t="array" aca="1" ref="AA140" ca="1">INDIRECT(AA$2&amp;"!C38")</f>
        <v>Non concerné</v>
      </c>
      <c r="AB140" s="89" t="str" cm="1">
        <f t="array" aca="1" ref="AB140" ca="1">INDIRECT(AB$2&amp;"!C38")</f>
        <v>Non concerné</v>
      </c>
      <c r="AC140" s="89" t="str" cm="1">
        <f t="array" aca="1" ref="AC140" ca="1">INDIRECT(AC$2&amp;"!C38")</f>
        <v>Non concerné</v>
      </c>
      <c r="AD140" s="89" t="str" cm="1">
        <f t="array" aca="1" ref="AD140" ca="1">INDIRECT(AD$2&amp;"!C38")</f>
        <v>Non concerné</v>
      </c>
      <c r="AE140" s="89" t="str" cm="1">
        <f t="array" aca="1" ref="AE140" ca="1">INDIRECT(AE$2&amp;"!C38")</f>
        <v>Non concerné</v>
      </c>
      <c r="AF140" s="89" t="str" cm="1">
        <f t="array" aca="1" ref="AF140" ca="1">INDIRECT(AF$2&amp;"!C38")</f>
        <v>Non concerné</v>
      </c>
      <c r="AG140" s="89" t="str" cm="1">
        <f t="array" aca="1" ref="AG140" ca="1">INDIRECT(AG$2&amp;"!C38")</f>
        <v>Non concerné</v>
      </c>
      <c r="AH140" s="89" t="str" cm="1">
        <f t="array" aca="1" ref="AH140" ca="1">INDIRECT(AH$2&amp;"!C38")</f>
        <v>Non concerné</v>
      </c>
      <c r="AJ140" s="75" t="str">
        <f t="shared" si="22"/>
        <v>MPI_20</v>
      </c>
      <c r="AK140" s="75" t="str">
        <f t="shared" si="23"/>
        <v>Q1</v>
      </c>
      <c r="AL140" t="s">
        <v>370</v>
      </c>
      <c r="AM140">
        <f t="shared" ca="1" si="24"/>
        <v>0</v>
      </c>
      <c r="AN140">
        <f t="shared" ca="1" si="25"/>
        <v>0</v>
      </c>
      <c r="AP140">
        <f t="shared" ca="1" si="31"/>
        <v>0</v>
      </c>
      <c r="AQ140">
        <f t="shared" ref="AQ140:AQ203" ca="1" si="32">COUNTIFS(E140:AH140,"Acceptée",E136:AH136,"Oui",E135:AH135,"Oui")</f>
        <v>0</v>
      </c>
      <c r="AT140">
        <f t="shared" ca="1" si="26"/>
        <v>0</v>
      </c>
      <c r="AU140">
        <f t="shared" ca="1" si="27"/>
        <v>0</v>
      </c>
      <c r="AV140">
        <f t="shared" ca="1" si="28"/>
        <v>0</v>
      </c>
      <c r="AW140">
        <f t="shared" ca="1" si="29"/>
        <v>0</v>
      </c>
      <c r="AX140">
        <f t="shared" ca="1" si="30"/>
        <v>0</v>
      </c>
    </row>
    <row r="141" spans="2:50" ht="16.5" thickBot="1">
      <c r="B141" s="779"/>
      <c r="C141" s="54" t="s">
        <v>74</v>
      </c>
      <c r="D141" s="50" t="s">
        <v>24</v>
      </c>
      <c r="E141" s="89" cm="1">
        <f t="array" aca="1" ref="E141" ca="1">INDIRECT(E$2&amp;"!D38")</f>
        <v>0</v>
      </c>
      <c r="F141" s="89" cm="1">
        <f t="array" aca="1" ref="F141" ca="1">INDIRECT(F$2&amp;"!D38")</f>
        <v>0</v>
      </c>
      <c r="G141" s="89" cm="1">
        <f t="array" aca="1" ref="G141" ca="1">INDIRECT(G$2&amp;"!D38")</f>
        <v>0</v>
      </c>
      <c r="H141" s="89" cm="1">
        <f t="array" aca="1" ref="H141" ca="1">INDIRECT(H$2&amp;"!D38")</f>
        <v>0</v>
      </c>
      <c r="I141" s="89" cm="1">
        <f t="array" aca="1" ref="I141" ca="1">INDIRECT(I$2&amp;"!D38")</f>
        <v>0</v>
      </c>
      <c r="J141" s="89" cm="1">
        <f t="array" aca="1" ref="J141" ca="1">INDIRECT(J$2&amp;"!D38")</f>
        <v>0</v>
      </c>
      <c r="K141" s="89" cm="1">
        <f t="array" aca="1" ref="K141" ca="1">INDIRECT(K$2&amp;"!D38")</f>
        <v>0</v>
      </c>
      <c r="L141" s="89" cm="1">
        <f t="array" aca="1" ref="L141" ca="1">INDIRECT(L$2&amp;"!D38")</f>
        <v>0</v>
      </c>
      <c r="M141" s="89" cm="1">
        <f t="array" aca="1" ref="M141" ca="1">INDIRECT(M$2&amp;"!D38")</f>
        <v>0</v>
      </c>
      <c r="N141" s="89" cm="1">
        <f t="array" aca="1" ref="N141" ca="1">INDIRECT(N$2&amp;"!D38")</f>
        <v>0</v>
      </c>
      <c r="O141" s="89" cm="1">
        <f t="array" aca="1" ref="O141" ca="1">INDIRECT(O$2&amp;"!D38")</f>
        <v>0</v>
      </c>
      <c r="P141" s="89" cm="1">
        <f t="array" aca="1" ref="P141" ca="1">INDIRECT(P$2&amp;"!D38")</f>
        <v>0</v>
      </c>
      <c r="Q141" s="89" cm="1">
        <f t="array" aca="1" ref="Q141" ca="1">INDIRECT(Q$2&amp;"!D38")</f>
        <v>0</v>
      </c>
      <c r="R141" s="89" cm="1">
        <f t="array" aca="1" ref="R141" ca="1">INDIRECT(R$2&amp;"!D38")</f>
        <v>0</v>
      </c>
      <c r="S141" s="89" cm="1">
        <f t="array" aca="1" ref="S141" ca="1">INDIRECT(S$2&amp;"!D38")</f>
        <v>0</v>
      </c>
      <c r="T141" s="89" cm="1">
        <f t="array" aca="1" ref="T141" ca="1">INDIRECT(T$2&amp;"!D38")</f>
        <v>0</v>
      </c>
      <c r="U141" s="89" cm="1">
        <f t="array" aca="1" ref="U141" ca="1">INDIRECT(U$2&amp;"!D38")</f>
        <v>0</v>
      </c>
      <c r="V141" s="89" cm="1">
        <f t="array" aca="1" ref="V141" ca="1">INDIRECT(V$2&amp;"!D38")</f>
        <v>0</v>
      </c>
      <c r="W141" s="89" cm="1">
        <f t="array" aca="1" ref="W141" ca="1">INDIRECT(W$2&amp;"!D38")</f>
        <v>0</v>
      </c>
      <c r="X141" s="89" cm="1">
        <f t="array" aca="1" ref="X141" ca="1">INDIRECT(X$2&amp;"!D38")</f>
        <v>0</v>
      </c>
      <c r="Y141" s="89" cm="1">
        <f t="array" aca="1" ref="Y141" ca="1">INDIRECT(Y$2&amp;"!D38")</f>
        <v>0</v>
      </c>
      <c r="Z141" s="89" cm="1">
        <f t="array" aca="1" ref="Z141" ca="1">INDIRECT(Z$2&amp;"!D38")</f>
        <v>0</v>
      </c>
      <c r="AA141" s="89" cm="1">
        <f t="array" aca="1" ref="AA141" ca="1">INDIRECT(AA$2&amp;"!D38")</f>
        <v>0</v>
      </c>
      <c r="AB141" s="89" cm="1">
        <f t="array" aca="1" ref="AB141" ca="1">INDIRECT(AB$2&amp;"!D38")</f>
        <v>0</v>
      </c>
      <c r="AC141" s="89" cm="1">
        <f t="array" aca="1" ref="AC141" ca="1">INDIRECT(AC$2&amp;"!D38")</f>
        <v>0</v>
      </c>
      <c r="AD141" s="89" cm="1">
        <f t="array" aca="1" ref="AD141" ca="1">INDIRECT(AD$2&amp;"!D38")</f>
        <v>0</v>
      </c>
      <c r="AE141" s="89" cm="1">
        <f t="array" aca="1" ref="AE141" ca="1">INDIRECT(AE$2&amp;"!D38")</f>
        <v>0</v>
      </c>
      <c r="AF141" s="89" cm="1">
        <f t="array" aca="1" ref="AF141" ca="1">INDIRECT(AF$2&amp;"!D38")</f>
        <v>0</v>
      </c>
      <c r="AG141" s="89" cm="1">
        <f t="array" aca="1" ref="AG141" ca="1">INDIRECT(AG$2&amp;"!D38")</f>
        <v>0</v>
      </c>
      <c r="AH141" s="89" cm="1">
        <f t="array" aca="1" ref="AH141" ca="1">INDIRECT(AH$2&amp;"!D38")</f>
        <v>0</v>
      </c>
      <c r="AJ141" s="75" t="str">
        <f t="shared" si="22"/>
        <v>MPI_20</v>
      </c>
      <c r="AK141" s="75" t="str">
        <f t="shared" si="23"/>
        <v>Q2.1</v>
      </c>
      <c r="AL141" t="s">
        <v>329</v>
      </c>
      <c r="AM141">
        <f t="shared" ca="1" si="24"/>
        <v>0</v>
      </c>
      <c r="AN141">
        <f t="shared" ca="1" si="25"/>
        <v>0</v>
      </c>
      <c r="AP141">
        <f t="shared" ca="1" si="31"/>
        <v>0</v>
      </c>
      <c r="AQ141">
        <f t="shared" ca="1" si="32"/>
        <v>0</v>
      </c>
      <c r="AT141">
        <f t="shared" ca="1" si="26"/>
        <v>0</v>
      </c>
      <c r="AU141">
        <f t="shared" ca="1" si="27"/>
        <v>0</v>
      </c>
      <c r="AV141">
        <f t="shared" ca="1" si="28"/>
        <v>0</v>
      </c>
      <c r="AW141">
        <f t="shared" ca="1" si="29"/>
        <v>0</v>
      </c>
      <c r="AX141">
        <f t="shared" ca="1" si="30"/>
        <v>0</v>
      </c>
    </row>
    <row r="142" spans="2:50" ht="16.5" thickBot="1">
      <c r="B142" s="779"/>
      <c r="C142" s="54" t="s">
        <v>74</v>
      </c>
      <c r="D142" s="50" t="s">
        <v>25</v>
      </c>
      <c r="E142" s="89" cm="1">
        <f t="array" aca="1" ref="E142" ca="1">INDIRECT(E$2&amp;"!E38")</f>
        <v>0</v>
      </c>
      <c r="F142" s="89" cm="1">
        <f t="array" aca="1" ref="F142" ca="1">INDIRECT(F$2&amp;"!E38")</f>
        <v>0</v>
      </c>
      <c r="G142" s="89" cm="1">
        <f t="array" aca="1" ref="G142" ca="1">INDIRECT(G$2&amp;"!E38")</f>
        <v>0</v>
      </c>
      <c r="H142" s="89" cm="1">
        <f t="array" aca="1" ref="H142" ca="1">INDIRECT(H$2&amp;"!E38")</f>
        <v>0</v>
      </c>
      <c r="I142" s="89" cm="1">
        <f t="array" aca="1" ref="I142" ca="1">INDIRECT(I$2&amp;"!E38")</f>
        <v>0</v>
      </c>
      <c r="J142" s="89" cm="1">
        <f t="array" aca="1" ref="J142" ca="1">INDIRECT(J$2&amp;"!E38")</f>
        <v>0</v>
      </c>
      <c r="K142" s="89" cm="1">
        <f t="array" aca="1" ref="K142" ca="1">INDIRECT(K$2&amp;"!E38")</f>
        <v>0</v>
      </c>
      <c r="L142" s="89" cm="1">
        <f t="array" aca="1" ref="L142" ca="1">INDIRECT(L$2&amp;"!E38")</f>
        <v>0</v>
      </c>
      <c r="M142" s="89" cm="1">
        <f t="array" aca="1" ref="M142" ca="1">INDIRECT(M$2&amp;"!E38")</f>
        <v>0</v>
      </c>
      <c r="N142" s="89" cm="1">
        <f t="array" aca="1" ref="N142" ca="1">INDIRECT(N$2&amp;"!E38")</f>
        <v>0</v>
      </c>
      <c r="O142" s="89" cm="1">
        <f t="array" aca="1" ref="O142" ca="1">INDIRECT(O$2&amp;"!E38")</f>
        <v>0</v>
      </c>
      <c r="P142" s="89" cm="1">
        <f t="array" aca="1" ref="P142" ca="1">INDIRECT(P$2&amp;"!E38")</f>
        <v>0</v>
      </c>
      <c r="Q142" s="89" cm="1">
        <f t="array" aca="1" ref="Q142" ca="1">INDIRECT(Q$2&amp;"!E38")</f>
        <v>0</v>
      </c>
      <c r="R142" s="89" cm="1">
        <f t="array" aca="1" ref="R142" ca="1">INDIRECT(R$2&amp;"!E38")</f>
        <v>0</v>
      </c>
      <c r="S142" s="89" cm="1">
        <f t="array" aca="1" ref="S142" ca="1">INDIRECT(S$2&amp;"!E38")</f>
        <v>0</v>
      </c>
      <c r="T142" s="89" cm="1">
        <f t="array" aca="1" ref="T142" ca="1">INDIRECT(T$2&amp;"!E38")</f>
        <v>0</v>
      </c>
      <c r="U142" s="89" cm="1">
        <f t="array" aca="1" ref="U142" ca="1">INDIRECT(U$2&amp;"!E38")</f>
        <v>0</v>
      </c>
      <c r="V142" s="89" cm="1">
        <f t="array" aca="1" ref="V142" ca="1">INDIRECT(V$2&amp;"!E38")</f>
        <v>0</v>
      </c>
      <c r="W142" s="89" cm="1">
        <f t="array" aca="1" ref="W142" ca="1">INDIRECT(W$2&amp;"!E38")</f>
        <v>0</v>
      </c>
      <c r="X142" s="89" cm="1">
        <f t="array" aca="1" ref="X142" ca="1">INDIRECT(X$2&amp;"!E38")</f>
        <v>0</v>
      </c>
      <c r="Y142" s="89" cm="1">
        <f t="array" aca="1" ref="Y142" ca="1">INDIRECT(Y$2&amp;"!E38")</f>
        <v>0</v>
      </c>
      <c r="Z142" s="89" cm="1">
        <f t="array" aca="1" ref="Z142" ca="1">INDIRECT(Z$2&amp;"!E38")</f>
        <v>0</v>
      </c>
      <c r="AA142" s="89" cm="1">
        <f t="array" aca="1" ref="AA142" ca="1">INDIRECT(AA$2&amp;"!E38")</f>
        <v>0</v>
      </c>
      <c r="AB142" s="89" cm="1">
        <f t="array" aca="1" ref="AB142" ca="1">INDIRECT(AB$2&amp;"!E38")</f>
        <v>0</v>
      </c>
      <c r="AC142" s="89" cm="1">
        <f t="array" aca="1" ref="AC142" ca="1">INDIRECT(AC$2&amp;"!E38")</f>
        <v>0</v>
      </c>
      <c r="AD142" s="89" cm="1">
        <f t="array" aca="1" ref="AD142" ca="1">INDIRECT(AD$2&amp;"!E38")</f>
        <v>0</v>
      </c>
      <c r="AE142" s="89" cm="1">
        <f t="array" aca="1" ref="AE142" ca="1">INDIRECT(AE$2&amp;"!E38")</f>
        <v>0</v>
      </c>
      <c r="AF142" s="89" cm="1">
        <f t="array" aca="1" ref="AF142" ca="1">INDIRECT(AF$2&amp;"!E38")</f>
        <v>0</v>
      </c>
      <c r="AG142" s="89" cm="1">
        <f t="array" aca="1" ref="AG142" ca="1">INDIRECT(AG$2&amp;"!E38")</f>
        <v>0</v>
      </c>
      <c r="AH142" s="89" cm="1">
        <f t="array" aca="1" ref="AH142" ca="1">INDIRECT(AH$2&amp;"!E38")</f>
        <v>0</v>
      </c>
      <c r="AJ142" s="75" t="str">
        <f t="shared" si="22"/>
        <v>MPI_20</v>
      </c>
      <c r="AK142" s="75" t="str">
        <f t="shared" si="23"/>
        <v>Q2.2</v>
      </c>
      <c r="AL142" t="s">
        <v>843</v>
      </c>
      <c r="AM142">
        <f t="shared" ca="1" si="24"/>
        <v>0</v>
      </c>
      <c r="AN142">
        <f t="shared" ca="1" si="25"/>
        <v>0</v>
      </c>
      <c r="AP142">
        <f t="shared" ca="1" si="31"/>
        <v>0</v>
      </c>
      <c r="AQ142">
        <f t="shared" ca="1" si="32"/>
        <v>0</v>
      </c>
      <c r="AT142">
        <f t="shared" ca="1" si="26"/>
        <v>0</v>
      </c>
      <c r="AU142">
        <f t="shared" ca="1" si="27"/>
        <v>0</v>
      </c>
      <c r="AV142">
        <f t="shared" ca="1" si="28"/>
        <v>0</v>
      </c>
      <c r="AW142">
        <f t="shared" ca="1" si="29"/>
        <v>0</v>
      </c>
      <c r="AX142">
        <f t="shared" ca="1" si="30"/>
        <v>0</v>
      </c>
    </row>
    <row r="143" spans="2:50" ht="16.5" thickBot="1">
      <c r="B143" s="779"/>
      <c r="C143" s="54" t="s">
        <v>74</v>
      </c>
      <c r="D143" s="50" t="s">
        <v>26</v>
      </c>
      <c r="E143" s="89" cm="1">
        <f t="array" aca="1" ref="E143" ca="1">INDIRECT(E$2&amp;"!F38")</f>
        <v>0</v>
      </c>
      <c r="F143" s="89" cm="1">
        <f t="array" aca="1" ref="F143" ca="1">INDIRECT(F$2&amp;"!F38")</f>
        <v>0</v>
      </c>
      <c r="G143" s="89" cm="1">
        <f t="array" aca="1" ref="G143" ca="1">INDIRECT(G$2&amp;"!F38")</f>
        <v>0</v>
      </c>
      <c r="H143" s="89" cm="1">
        <f t="array" aca="1" ref="H143" ca="1">INDIRECT(H$2&amp;"!F38")</f>
        <v>0</v>
      </c>
      <c r="I143" s="89" cm="1">
        <f t="array" aca="1" ref="I143" ca="1">INDIRECT(I$2&amp;"!F38")</f>
        <v>0</v>
      </c>
      <c r="J143" s="89" cm="1">
        <f t="array" aca="1" ref="J143" ca="1">INDIRECT(J$2&amp;"!F38")</f>
        <v>0</v>
      </c>
      <c r="K143" s="89" cm="1">
        <f t="array" aca="1" ref="K143" ca="1">INDIRECT(K$2&amp;"!F38")</f>
        <v>0</v>
      </c>
      <c r="L143" s="89" cm="1">
        <f t="array" aca="1" ref="L143" ca="1">INDIRECT(L$2&amp;"!F38")</f>
        <v>0</v>
      </c>
      <c r="M143" s="89" cm="1">
        <f t="array" aca="1" ref="M143" ca="1">INDIRECT(M$2&amp;"!F38")</f>
        <v>0</v>
      </c>
      <c r="N143" s="89" cm="1">
        <f t="array" aca="1" ref="N143" ca="1">INDIRECT(N$2&amp;"!F38")</f>
        <v>0</v>
      </c>
      <c r="O143" s="89" cm="1">
        <f t="array" aca="1" ref="O143" ca="1">INDIRECT(O$2&amp;"!F38")</f>
        <v>0</v>
      </c>
      <c r="P143" s="89" cm="1">
        <f t="array" aca="1" ref="P143" ca="1">INDIRECT(P$2&amp;"!F38")</f>
        <v>0</v>
      </c>
      <c r="Q143" s="89" cm="1">
        <f t="array" aca="1" ref="Q143" ca="1">INDIRECT(Q$2&amp;"!F38")</f>
        <v>0</v>
      </c>
      <c r="R143" s="89" cm="1">
        <f t="array" aca="1" ref="R143" ca="1">INDIRECT(R$2&amp;"!F38")</f>
        <v>0</v>
      </c>
      <c r="S143" s="89" cm="1">
        <f t="array" aca="1" ref="S143" ca="1">INDIRECT(S$2&amp;"!F38")</f>
        <v>0</v>
      </c>
      <c r="T143" s="89" cm="1">
        <f t="array" aca="1" ref="T143" ca="1">INDIRECT(T$2&amp;"!F38")</f>
        <v>0</v>
      </c>
      <c r="U143" s="89" cm="1">
        <f t="array" aca="1" ref="U143" ca="1">INDIRECT(U$2&amp;"!F38")</f>
        <v>0</v>
      </c>
      <c r="V143" s="89" cm="1">
        <f t="array" aca="1" ref="V143" ca="1">INDIRECT(V$2&amp;"!F38")</f>
        <v>0</v>
      </c>
      <c r="W143" s="89" cm="1">
        <f t="array" aca="1" ref="W143" ca="1">INDIRECT(W$2&amp;"!F38")</f>
        <v>0</v>
      </c>
      <c r="X143" s="89" cm="1">
        <f t="array" aca="1" ref="X143" ca="1">INDIRECT(X$2&amp;"!F38")</f>
        <v>0</v>
      </c>
      <c r="Y143" s="89" cm="1">
        <f t="array" aca="1" ref="Y143" ca="1">INDIRECT(Y$2&amp;"!F38")</f>
        <v>0</v>
      </c>
      <c r="Z143" s="89" cm="1">
        <f t="array" aca="1" ref="Z143" ca="1">INDIRECT(Z$2&amp;"!F38")</f>
        <v>0</v>
      </c>
      <c r="AA143" s="89" cm="1">
        <f t="array" aca="1" ref="AA143" ca="1">INDIRECT(AA$2&amp;"!F38")</f>
        <v>0</v>
      </c>
      <c r="AB143" s="89" cm="1">
        <f t="array" aca="1" ref="AB143" ca="1">INDIRECT(AB$2&amp;"!F38")</f>
        <v>0</v>
      </c>
      <c r="AC143" s="89" cm="1">
        <f t="array" aca="1" ref="AC143" ca="1">INDIRECT(AC$2&amp;"!F38")</f>
        <v>0</v>
      </c>
      <c r="AD143" s="89" cm="1">
        <f t="array" aca="1" ref="AD143" ca="1">INDIRECT(AD$2&amp;"!F38")</f>
        <v>0</v>
      </c>
      <c r="AE143" s="89" cm="1">
        <f t="array" aca="1" ref="AE143" ca="1">INDIRECT(AE$2&amp;"!F38")</f>
        <v>0</v>
      </c>
      <c r="AF143" s="89" cm="1">
        <f t="array" aca="1" ref="AF143" ca="1">INDIRECT(AF$2&amp;"!F38")</f>
        <v>0</v>
      </c>
      <c r="AG143" s="89" cm="1">
        <f t="array" aca="1" ref="AG143" ca="1">INDIRECT(AG$2&amp;"!F38")</f>
        <v>0</v>
      </c>
      <c r="AH143" s="89" cm="1">
        <f t="array" aca="1" ref="AH143" ca="1">INDIRECT(AH$2&amp;"!F38")</f>
        <v>0</v>
      </c>
      <c r="AJ143" s="75" t="str">
        <f t="shared" si="22"/>
        <v>MPI_20</v>
      </c>
      <c r="AK143" s="75" t="str">
        <f t="shared" si="23"/>
        <v>Q2.3</v>
      </c>
      <c r="AL143" t="s">
        <v>844</v>
      </c>
      <c r="AM143">
        <f t="shared" ca="1" si="24"/>
        <v>0</v>
      </c>
      <c r="AN143">
        <f t="shared" ca="1" si="25"/>
        <v>0</v>
      </c>
      <c r="AP143">
        <f t="shared" ca="1" si="31"/>
        <v>0</v>
      </c>
      <c r="AQ143">
        <f t="shared" ca="1" si="32"/>
        <v>0</v>
      </c>
      <c r="AT143">
        <f t="shared" ca="1" si="26"/>
        <v>0</v>
      </c>
      <c r="AU143">
        <f t="shared" ca="1" si="27"/>
        <v>0</v>
      </c>
      <c r="AV143">
        <f t="shared" ca="1" si="28"/>
        <v>0</v>
      </c>
      <c r="AW143">
        <f t="shared" ca="1" si="29"/>
        <v>0</v>
      </c>
      <c r="AX143">
        <f t="shared" ca="1" si="30"/>
        <v>0</v>
      </c>
    </row>
    <row r="144" spans="2:50" ht="16.5" thickBot="1">
      <c r="B144" s="779"/>
      <c r="C144" s="54" t="s">
        <v>74</v>
      </c>
      <c r="D144" s="50" t="s">
        <v>27</v>
      </c>
      <c r="E144" s="89" cm="1">
        <f t="array" aca="1" ref="E144" ca="1">INDIRECT(E$2&amp;"!G38")</f>
        <v>0</v>
      </c>
      <c r="F144" s="89" cm="1">
        <f t="array" aca="1" ref="F144" ca="1">INDIRECT(F$2&amp;"!G38")</f>
        <v>0</v>
      </c>
      <c r="G144" s="89" cm="1">
        <f t="array" aca="1" ref="G144" ca="1">INDIRECT(G$2&amp;"!G38")</f>
        <v>0</v>
      </c>
      <c r="H144" s="89" cm="1">
        <f t="array" aca="1" ref="H144" ca="1">INDIRECT(H$2&amp;"!G38")</f>
        <v>0</v>
      </c>
      <c r="I144" s="89" cm="1">
        <f t="array" aca="1" ref="I144" ca="1">INDIRECT(I$2&amp;"!G38")</f>
        <v>0</v>
      </c>
      <c r="J144" s="89" cm="1">
        <f t="array" aca="1" ref="J144" ca="1">INDIRECT(J$2&amp;"!G38")</f>
        <v>0</v>
      </c>
      <c r="K144" s="89" cm="1">
        <f t="array" aca="1" ref="K144" ca="1">INDIRECT(K$2&amp;"!G38")</f>
        <v>0</v>
      </c>
      <c r="L144" s="89" cm="1">
        <f t="array" aca="1" ref="L144" ca="1">INDIRECT(L$2&amp;"!G38")</f>
        <v>0</v>
      </c>
      <c r="M144" s="89" cm="1">
        <f t="array" aca="1" ref="M144" ca="1">INDIRECT(M$2&amp;"!G38")</f>
        <v>0</v>
      </c>
      <c r="N144" s="89" cm="1">
        <f t="array" aca="1" ref="N144" ca="1">INDIRECT(N$2&amp;"!G38")</f>
        <v>0</v>
      </c>
      <c r="O144" s="89" cm="1">
        <f t="array" aca="1" ref="O144" ca="1">INDIRECT(O$2&amp;"!G38")</f>
        <v>0</v>
      </c>
      <c r="P144" s="89" cm="1">
        <f t="array" aca="1" ref="P144" ca="1">INDIRECT(P$2&amp;"!G38")</f>
        <v>0</v>
      </c>
      <c r="Q144" s="89" cm="1">
        <f t="array" aca="1" ref="Q144" ca="1">INDIRECT(Q$2&amp;"!G38")</f>
        <v>0</v>
      </c>
      <c r="R144" s="89" cm="1">
        <f t="array" aca="1" ref="R144" ca="1">INDIRECT(R$2&amp;"!G38")</f>
        <v>0</v>
      </c>
      <c r="S144" s="89" cm="1">
        <f t="array" aca="1" ref="S144" ca="1">INDIRECT(S$2&amp;"!G38")</f>
        <v>0</v>
      </c>
      <c r="T144" s="89" cm="1">
        <f t="array" aca="1" ref="T144" ca="1">INDIRECT(T$2&amp;"!G38")</f>
        <v>0</v>
      </c>
      <c r="U144" s="89" cm="1">
        <f t="array" aca="1" ref="U144" ca="1">INDIRECT(U$2&amp;"!G38")</f>
        <v>0</v>
      </c>
      <c r="V144" s="89" cm="1">
        <f t="array" aca="1" ref="V144" ca="1">INDIRECT(V$2&amp;"!G38")</f>
        <v>0</v>
      </c>
      <c r="W144" s="89" cm="1">
        <f t="array" aca="1" ref="W144" ca="1">INDIRECT(W$2&amp;"!G38")</f>
        <v>0</v>
      </c>
      <c r="X144" s="89" cm="1">
        <f t="array" aca="1" ref="X144" ca="1">INDIRECT(X$2&amp;"!G38")</f>
        <v>0</v>
      </c>
      <c r="Y144" s="89" cm="1">
        <f t="array" aca="1" ref="Y144" ca="1">INDIRECT(Y$2&amp;"!G38")</f>
        <v>0</v>
      </c>
      <c r="Z144" s="89" cm="1">
        <f t="array" aca="1" ref="Z144" ca="1">INDIRECT(Z$2&amp;"!G38")</f>
        <v>0</v>
      </c>
      <c r="AA144" s="89" cm="1">
        <f t="array" aca="1" ref="AA144" ca="1">INDIRECT(AA$2&amp;"!G38")</f>
        <v>0</v>
      </c>
      <c r="AB144" s="89" cm="1">
        <f t="array" aca="1" ref="AB144" ca="1">INDIRECT(AB$2&amp;"!G38")</f>
        <v>0</v>
      </c>
      <c r="AC144" s="89" cm="1">
        <f t="array" aca="1" ref="AC144" ca="1">INDIRECT(AC$2&amp;"!G38")</f>
        <v>0</v>
      </c>
      <c r="AD144" s="89" cm="1">
        <f t="array" aca="1" ref="AD144" ca="1">INDIRECT(AD$2&amp;"!G38")</f>
        <v>0</v>
      </c>
      <c r="AE144" s="89" cm="1">
        <f t="array" aca="1" ref="AE144" ca="1">INDIRECT(AE$2&amp;"!G38")</f>
        <v>0</v>
      </c>
      <c r="AF144" s="89" cm="1">
        <f t="array" aca="1" ref="AF144" ca="1">INDIRECT(AF$2&amp;"!G38")</f>
        <v>0</v>
      </c>
      <c r="AG144" s="89" cm="1">
        <f t="array" aca="1" ref="AG144" ca="1">INDIRECT(AG$2&amp;"!G38")</f>
        <v>0</v>
      </c>
      <c r="AH144" s="89" cm="1">
        <f t="array" aca="1" ref="AH144" ca="1">INDIRECT(AH$2&amp;"!G38")</f>
        <v>0</v>
      </c>
      <c r="AJ144" s="75" t="str">
        <f t="shared" si="22"/>
        <v>MPI_20</v>
      </c>
      <c r="AK144" s="75" t="str">
        <f t="shared" si="23"/>
        <v>Q2.4</v>
      </c>
      <c r="AL144" t="s">
        <v>493</v>
      </c>
      <c r="AM144">
        <f t="shared" ca="1" si="24"/>
        <v>0</v>
      </c>
      <c r="AN144">
        <f t="shared" ca="1" si="25"/>
        <v>0</v>
      </c>
      <c r="AP144">
        <f t="shared" ca="1" si="31"/>
        <v>0</v>
      </c>
      <c r="AQ144">
        <f t="shared" ca="1" si="32"/>
        <v>0</v>
      </c>
      <c r="AT144">
        <f t="shared" ca="1" si="26"/>
        <v>0</v>
      </c>
      <c r="AU144">
        <f t="shared" ca="1" si="27"/>
        <v>0</v>
      </c>
      <c r="AV144">
        <f t="shared" ca="1" si="28"/>
        <v>0</v>
      </c>
      <c r="AW144">
        <f t="shared" ca="1" si="29"/>
        <v>0</v>
      </c>
      <c r="AX144">
        <f t="shared" ca="1" si="30"/>
        <v>0</v>
      </c>
    </row>
    <row r="145" spans="2:50" ht="16.5" thickBot="1">
      <c r="B145" s="779"/>
      <c r="C145" s="54" t="s">
        <v>74</v>
      </c>
      <c r="D145" s="50" t="s">
        <v>28</v>
      </c>
      <c r="E145" s="89" cm="1">
        <f t="array" aca="1" ref="E145" ca="1">INDIRECT(E$2&amp;"!H38")</f>
        <v>0</v>
      </c>
      <c r="F145" s="89" cm="1">
        <f t="array" aca="1" ref="F145" ca="1">INDIRECT(F$2&amp;"!H38")</f>
        <v>0</v>
      </c>
      <c r="G145" s="89" cm="1">
        <f t="array" aca="1" ref="G145" ca="1">INDIRECT(G$2&amp;"!H38")</f>
        <v>0</v>
      </c>
      <c r="H145" s="89" cm="1">
        <f t="array" aca="1" ref="H145" ca="1">INDIRECT(H$2&amp;"!H38")</f>
        <v>0</v>
      </c>
      <c r="I145" s="89" cm="1">
        <f t="array" aca="1" ref="I145" ca="1">INDIRECT(I$2&amp;"!H38")</f>
        <v>0</v>
      </c>
      <c r="J145" s="89" cm="1">
        <f t="array" aca="1" ref="J145" ca="1">INDIRECT(J$2&amp;"!H38")</f>
        <v>0</v>
      </c>
      <c r="K145" s="89" cm="1">
        <f t="array" aca="1" ref="K145" ca="1">INDIRECT(K$2&amp;"!H38")</f>
        <v>0</v>
      </c>
      <c r="L145" s="89" cm="1">
        <f t="array" aca="1" ref="L145" ca="1">INDIRECT(L$2&amp;"!H38")</f>
        <v>0</v>
      </c>
      <c r="M145" s="89" cm="1">
        <f t="array" aca="1" ref="M145" ca="1">INDIRECT(M$2&amp;"!H38")</f>
        <v>0</v>
      </c>
      <c r="N145" s="89" cm="1">
        <f t="array" aca="1" ref="N145" ca="1">INDIRECT(N$2&amp;"!H38")</f>
        <v>0</v>
      </c>
      <c r="O145" s="89" cm="1">
        <f t="array" aca="1" ref="O145" ca="1">INDIRECT(O$2&amp;"!H38")</f>
        <v>0</v>
      </c>
      <c r="P145" s="89" cm="1">
        <f t="array" aca="1" ref="P145" ca="1">INDIRECT(P$2&amp;"!H38")</f>
        <v>0</v>
      </c>
      <c r="Q145" s="89" cm="1">
        <f t="array" aca="1" ref="Q145" ca="1">INDIRECT(Q$2&amp;"!H38")</f>
        <v>0</v>
      </c>
      <c r="R145" s="89" cm="1">
        <f t="array" aca="1" ref="R145" ca="1">INDIRECT(R$2&amp;"!H38")</f>
        <v>0</v>
      </c>
      <c r="S145" s="89" cm="1">
        <f t="array" aca="1" ref="S145" ca="1">INDIRECT(S$2&amp;"!H38")</f>
        <v>0</v>
      </c>
      <c r="T145" s="89" cm="1">
        <f t="array" aca="1" ref="T145" ca="1">INDIRECT(T$2&amp;"!H38")</f>
        <v>0</v>
      </c>
      <c r="U145" s="89" cm="1">
        <f t="array" aca="1" ref="U145" ca="1">INDIRECT(U$2&amp;"!H38")</f>
        <v>0</v>
      </c>
      <c r="V145" s="89" cm="1">
        <f t="array" aca="1" ref="V145" ca="1">INDIRECT(V$2&amp;"!H38")</f>
        <v>0</v>
      </c>
      <c r="W145" s="89" cm="1">
        <f t="array" aca="1" ref="W145" ca="1">INDIRECT(W$2&amp;"!H38")</f>
        <v>0</v>
      </c>
      <c r="X145" s="89" cm="1">
        <f t="array" aca="1" ref="X145" ca="1">INDIRECT(X$2&amp;"!H38")</f>
        <v>0</v>
      </c>
      <c r="Y145" s="89" cm="1">
        <f t="array" aca="1" ref="Y145" ca="1">INDIRECT(Y$2&amp;"!H38")</f>
        <v>0</v>
      </c>
      <c r="Z145" s="89" cm="1">
        <f t="array" aca="1" ref="Z145" ca="1">INDIRECT(Z$2&amp;"!H38")</f>
        <v>0</v>
      </c>
      <c r="AA145" s="89" cm="1">
        <f t="array" aca="1" ref="AA145" ca="1">INDIRECT(AA$2&amp;"!H38")</f>
        <v>0</v>
      </c>
      <c r="AB145" s="89" cm="1">
        <f t="array" aca="1" ref="AB145" ca="1">INDIRECT(AB$2&amp;"!H38")</f>
        <v>0</v>
      </c>
      <c r="AC145" s="89" cm="1">
        <f t="array" aca="1" ref="AC145" ca="1">INDIRECT(AC$2&amp;"!H38")</f>
        <v>0</v>
      </c>
      <c r="AD145" s="89" cm="1">
        <f t="array" aca="1" ref="AD145" ca="1">INDIRECT(AD$2&amp;"!H38")</f>
        <v>0</v>
      </c>
      <c r="AE145" s="89" cm="1">
        <f t="array" aca="1" ref="AE145" ca="1">INDIRECT(AE$2&amp;"!H38")</f>
        <v>0</v>
      </c>
      <c r="AF145" s="89" cm="1">
        <f t="array" aca="1" ref="AF145" ca="1">INDIRECT(AF$2&amp;"!H38")</f>
        <v>0</v>
      </c>
      <c r="AG145" s="89" cm="1">
        <f t="array" aca="1" ref="AG145" ca="1">INDIRECT(AG$2&amp;"!H38")</f>
        <v>0</v>
      </c>
      <c r="AH145" s="89" cm="1">
        <f t="array" aca="1" ref="AH145" ca="1">INDIRECT(AH$2&amp;"!H38")</f>
        <v>0</v>
      </c>
      <c r="AJ145" s="75" t="str">
        <f t="shared" si="22"/>
        <v>MPI_20</v>
      </c>
      <c r="AK145" s="75" t="str">
        <f t="shared" si="23"/>
        <v>Q3.1</v>
      </c>
      <c r="AL145" t="s">
        <v>454</v>
      </c>
      <c r="AM145">
        <f t="shared" ca="1" si="24"/>
        <v>0</v>
      </c>
      <c r="AN145">
        <f t="shared" ca="1" si="25"/>
        <v>0</v>
      </c>
      <c r="AP145">
        <f t="shared" ca="1" si="31"/>
        <v>0</v>
      </c>
      <c r="AQ145">
        <f t="shared" ca="1" si="32"/>
        <v>0</v>
      </c>
      <c r="AT145">
        <f t="shared" ca="1" si="26"/>
        <v>0</v>
      </c>
      <c r="AU145">
        <f t="shared" ca="1" si="27"/>
        <v>0</v>
      </c>
      <c r="AV145">
        <f t="shared" ca="1" si="28"/>
        <v>0</v>
      </c>
      <c r="AW145">
        <f t="shared" ca="1" si="29"/>
        <v>0</v>
      </c>
      <c r="AX145">
        <f t="shared" ca="1" si="30"/>
        <v>0</v>
      </c>
    </row>
    <row r="146" spans="2:50" ht="16.5" thickBot="1">
      <c r="B146" s="779"/>
      <c r="C146" s="54" t="s">
        <v>74</v>
      </c>
      <c r="D146" s="53" t="s">
        <v>29</v>
      </c>
      <c r="E146" s="89" cm="1">
        <f t="array" aca="1" ref="E146" ca="1">INDIRECT(E$2&amp;"!I38")</f>
        <v>0</v>
      </c>
      <c r="F146" s="89" cm="1">
        <f t="array" aca="1" ref="F146" ca="1">INDIRECT(F$2&amp;"!I38")</f>
        <v>0</v>
      </c>
      <c r="G146" s="89" cm="1">
        <f t="array" aca="1" ref="G146" ca="1">INDIRECT(G$2&amp;"!I38")</f>
        <v>0</v>
      </c>
      <c r="H146" s="89" cm="1">
        <f t="array" aca="1" ref="H146" ca="1">INDIRECT(H$2&amp;"!I38")</f>
        <v>0</v>
      </c>
      <c r="I146" s="89" cm="1">
        <f t="array" aca="1" ref="I146" ca="1">INDIRECT(I$2&amp;"!I38")</f>
        <v>0</v>
      </c>
      <c r="J146" s="89" cm="1">
        <f t="array" aca="1" ref="J146" ca="1">INDIRECT(J$2&amp;"!I38")</f>
        <v>0</v>
      </c>
      <c r="K146" s="89" cm="1">
        <f t="array" aca="1" ref="K146" ca="1">INDIRECT(K$2&amp;"!I38")</f>
        <v>0</v>
      </c>
      <c r="L146" s="89" cm="1">
        <f t="array" aca="1" ref="L146" ca="1">INDIRECT(L$2&amp;"!I38")</f>
        <v>0</v>
      </c>
      <c r="M146" s="89" cm="1">
        <f t="array" aca="1" ref="M146" ca="1">INDIRECT(M$2&amp;"!I38")</f>
        <v>0</v>
      </c>
      <c r="N146" s="89" cm="1">
        <f t="array" aca="1" ref="N146" ca="1">INDIRECT(N$2&amp;"!I38")</f>
        <v>0</v>
      </c>
      <c r="O146" s="89" cm="1">
        <f t="array" aca="1" ref="O146" ca="1">INDIRECT(O$2&amp;"!I38")</f>
        <v>0</v>
      </c>
      <c r="P146" s="89" cm="1">
        <f t="array" aca="1" ref="P146" ca="1">INDIRECT(P$2&amp;"!I38")</f>
        <v>0</v>
      </c>
      <c r="Q146" s="89" cm="1">
        <f t="array" aca="1" ref="Q146" ca="1">INDIRECT(Q$2&amp;"!I38")</f>
        <v>0</v>
      </c>
      <c r="R146" s="89" cm="1">
        <f t="array" aca="1" ref="R146" ca="1">INDIRECT(R$2&amp;"!I38")</f>
        <v>0</v>
      </c>
      <c r="S146" s="89" cm="1">
        <f t="array" aca="1" ref="S146" ca="1">INDIRECT(S$2&amp;"!I38")</f>
        <v>0</v>
      </c>
      <c r="T146" s="89" cm="1">
        <f t="array" aca="1" ref="T146" ca="1">INDIRECT(T$2&amp;"!I38")</f>
        <v>0</v>
      </c>
      <c r="U146" s="89" cm="1">
        <f t="array" aca="1" ref="U146" ca="1">INDIRECT(U$2&amp;"!I38")</f>
        <v>0</v>
      </c>
      <c r="V146" s="89" cm="1">
        <f t="array" aca="1" ref="V146" ca="1">INDIRECT(V$2&amp;"!I38")</f>
        <v>0</v>
      </c>
      <c r="W146" s="89" cm="1">
        <f t="array" aca="1" ref="W146" ca="1">INDIRECT(W$2&amp;"!I38")</f>
        <v>0</v>
      </c>
      <c r="X146" s="89" cm="1">
        <f t="array" aca="1" ref="X146" ca="1">INDIRECT(X$2&amp;"!I38")</f>
        <v>0</v>
      </c>
      <c r="Y146" s="89" cm="1">
        <f t="array" aca="1" ref="Y146" ca="1">INDIRECT(Y$2&amp;"!I38")</f>
        <v>0</v>
      </c>
      <c r="Z146" s="89" cm="1">
        <f t="array" aca="1" ref="Z146" ca="1">INDIRECT(Z$2&amp;"!I38")</f>
        <v>0</v>
      </c>
      <c r="AA146" s="89" cm="1">
        <f t="array" aca="1" ref="AA146" ca="1">INDIRECT(AA$2&amp;"!I38")</f>
        <v>0</v>
      </c>
      <c r="AB146" s="89" cm="1">
        <f t="array" aca="1" ref="AB146" ca="1">INDIRECT(AB$2&amp;"!I38")</f>
        <v>0</v>
      </c>
      <c r="AC146" s="89" cm="1">
        <f t="array" aca="1" ref="AC146" ca="1">INDIRECT(AC$2&amp;"!I38")</f>
        <v>0</v>
      </c>
      <c r="AD146" s="89" cm="1">
        <f t="array" aca="1" ref="AD146" ca="1">INDIRECT(AD$2&amp;"!I38")</f>
        <v>0</v>
      </c>
      <c r="AE146" s="89" cm="1">
        <f t="array" aca="1" ref="AE146" ca="1">INDIRECT(AE$2&amp;"!I38")</f>
        <v>0</v>
      </c>
      <c r="AF146" s="89" cm="1">
        <f t="array" aca="1" ref="AF146" ca="1">INDIRECT(AF$2&amp;"!I38")</f>
        <v>0</v>
      </c>
      <c r="AG146" s="89" cm="1">
        <f t="array" aca="1" ref="AG146" ca="1">INDIRECT(AG$2&amp;"!I38")</f>
        <v>0</v>
      </c>
      <c r="AH146" s="89" cm="1">
        <f t="array" aca="1" ref="AH146" ca="1">INDIRECT(AH$2&amp;"!I38")</f>
        <v>0</v>
      </c>
      <c r="AJ146" s="75" t="str">
        <f t="shared" si="22"/>
        <v>MPI_20</v>
      </c>
      <c r="AK146" s="75" t="str">
        <f t="shared" si="23"/>
        <v>Q3.2</v>
      </c>
      <c r="AL146" t="s">
        <v>845</v>
      </c>
      <c r="AM146">
        <f t="shared" ca="1" si="24"/>
        <v>0</v>
      </c>
      <c r="AN146">
        <f t="shared" ca="1" si="25"/>
        <v>0</v>
      </c>
      <c r="AP146">
        <f t="shared" ca="1" si="31"/>
        <v>0</v>
      </c>
      <c r="AQ146">
        <f t="shared" ca="1" si="32"/>
        <v>0</v>
      </c>
      <c r="AT146">
        <f t="shared" ca="1" si="26"/>
        <v>0</v>
      </c>
      <c r="AU146">
        <f t="shared" ca="1" si="27"/>
        <v>0</v>
      </c>
      <c r="AV146">
        <f t="shared" ca="1" si="28"/>
        <v>0</v>
      </c>
      <c r="AW146">
        <f t="shared" ca="1" si="29"/>
        <v>0</v>
      </c>
      <c r="AX146">
        <f t="shared" ca="1" si="30"/>
        <v>0</v>
      </c>
    </row>
    <row r="147" spans="2:50" ht="16.5" thickBot="1">
      <c r="B147" s="779"/>
      <c r="C147" s="54" t="s">
        <v>76</v>
      </c>
      <c r="D147" s="48" t="s">
        <v>23</v>
      </c>
      <c r="E147" s="85" t="str" cm="1">
        <f t="array" aca="1" ref="E147" ca="1">INDIRECT(E$2&amp;"!C39")</f>
        <v>Non concerné</v>
      </c>
      <c r="F147" s="85" t="str" cm="1">
        <f t="array" aca="1" ref="F147" ca="1">INDIRECT(F$2&amp;"!C39")</f>
        <v>Non concerné</v>
      </c>
      <c r="G147" s="85" t="str" cm="1">
        <f t="array" aca="1" ref="G147" ca="1">INDIRECT(G$2&amp;"!C39")</f>
        <v>Non concerné</v>
      </c>
      <c r="H147" s="85" t="str" cm="1">
        <f t="array" aca="1" ref="H147" ca="1">INDIRECT(H$2&amp;"!C39")</f>
        <v>Non concerné</v>
      </c>
      <c r="I147" s="85" t="str" cm="1">
        <f t="array" aca="1" ref="I147" ca="1">INDIRECT(I$2&amp;"!C39")</f>
        <v>Non concerné</v>
      </c>
      <c r="J147" s="85" t="str" cm="1">
        <f t="array" aca="1" ref="J147" ca="1">INDIRECT(J$2&amp;"!C39")</f>
        <v>Non concerné</v>
      </c>
      <c r="K147" s="85" t="str" cm="1">
        <f t="array" aca="1" ref="K147" ca="1">INDIRECT(K$2&amp;"!C39")</f>
        <v>Non concerné</v>
      </c>
      <c r="L147" s="85" t="str" cm="1">
        <f t="array" aca="1" ref="L147" ca="1">INDIRECT(L$2&amp;"!C39")</f>
        <v>Non concerné</v>
      </c>
      <c r="M147" s="85" t="str" cm="1">
        <f t="array" aca="1" ref="M147" ca="1">INDIRECT(M$2&amp;"!C39")</f>
        <v>Non concerné</v>
      </c>
      <c r="N147" s="85" t="str" cm="1">
        <f t="array" aca="1" ref="N147" ca="1">INDIRECT(N$2&amp;"!C39")</f>
        <v>Non concerné</v>
      </c>
      <c r="O147" s="85" t="str" cm="1">
        <f t="array" aca="1" ref="O147" ca="1">INDIRECT(O$2&amp;"!C39")</f>
        <v>Non concerné</v>
      </c>
      <c r="P147" s="85" t="str" cm="1">
        <f t="array" aca="1" ref="P147" ca="1">INDIRECT(P$2&amp;"!C39")</f>
        <v>Non concerné</v>
      </c>
      <c r="Q147" s="85" t="str" cm="1">
        <f t="array" aca="1" ref="Q147" ca="1">INDIRECT(Q$2&amp;"!C39")</f>
        <v>Non concerné</v>
      </c>
      <c r="R147" s="85" t="str" cm="1">
        <f t="array" aca="1" ref="R147" ca="1">INDIRECT(R$2&amp;"!C39")</f>
        <v>Non concerné</v>
      </c>
      <c r="S147" s="85" t="str" cm="1">
        <f t="array" aca="1" ref="S147" ca="1">INDIRECT(S$2&amp;"!C39")</f>
        <v>Non concerné</v>
      </c>
      <c r="T147" s="85" t="str" cm="1">
        <f t="array" aca="1" ref="T147" ca="1">INDIRECT(T$2&amp;"!C39")</f>
        <v>Non concerné</v>
      </c>
      <c r="U147" s="85" t="str" cm="1">
        <f t="array" aca="1" ref="U147" ca="1">INDIRECT(U$2&amp;"!C39")</f>
        <v>Non concerné</v>
      </c>
      <c r="V147" s="85" t="str" cm="1">
        <f t="array" aca="1" ref="V147" ca="1">INDIRECT(V$2&amp;"!C39")</f>
        <v>Non concerné</v>
      </c>
      <c r="W147" s="85" t="str" cm="1">
        <f t="array" aca="1" ref="W147" ca="1">INDIRECT(W$2&amp;"!C39")</f>
        <v>Non concerné</v>
      </c>
      <c r="X147" s="85" t="str" cm="1">
        <f t="array" aca="1" ref="X147" ca="1">INDIRECT(X$2&amp;"!C39")</f>
        <v>Non concerné</v>
      </c>
      <c r="Y147" s="85" t="str" cm="1">
        <f t="array" aca="1" ref="Y147" ca="1">INDIRECT(Y$2&amp;"!C39")</f>
        <v>Non concerné</v>
      </c>
      <c r="Z147" s="85" t="str" cm="1">
        <f t="array" aca="1" ref="Z147" ca="1">INDIRECT(Z$2&amp;"!C39")</f>
        <v>Non concerné</v>
      </c>
      <c r="AA147" s="85" t="str" cm="1">
        <f t="array" aca="1" ref="AA147" ca="1">INDIRECT(AA$2&amp;"!C39")</f>
        <v>Non concerné</v>
      </c>
      <c r="AB147" s="85" t="str" cm="1">
        <f t="array" aca="1" ref="AB147" ca="1">INDIRECT(AB$2&amp;"!C39")</f>
        <v>Non concerné</v>
      </c>
      <c r="AC147" s="85" t="str" cm="1">
        <f t="array" aca="1" ref="AC147" ca="1">INDIRECT(AC$2&amp;"!C39")</f>
        <v>Non concerné</v>
      </c>
      <c r="AD147" s="85" t="str" cm="1">
        <f t="array" aca="1" ref="AD147" ca="1">INDIRECT(AD$2&amp;"!C39")</f>
        <v>Non concerné</v>
      </c>
      <c r="AE147" s="85" t="str" cm="1">
        <f t="array" aca="1" ref="AE147" ca="1">INDIRECT(AE$2&amp;"!C39")</f>
        <v>Non concerné</v>
      </c>
      <c r="AF147" s="85" t="str" cm="1">
        <f t="array" aca="1" ref="AF147" ca="1">INDIRECT(AF$2&amp;"!C39")</f>
        <v>Non concerné</v>
      </c>
      <c r="AG147" s="85" t="str" cm="1">
        <f t="array" aca="1" ref="AG147" ca="1">INDIRECT(AG$2&amp;"!C39")</f>
        <v>Non concerné</v>
      </c>
      <c r="AH147" s="85" t="str" cm="1">
        <f t="array" aca="1" ref="AH147" ca="1">INDIRECT(AH$2&amp;"!C39")</f>
        <v>Non concerné</v>
      </c>
      <c r="AJ147" s="75" t="str">
        <f t="shared" si="22"/>
        <v>MPI_21</v>
      </c>
      <c r="AK147" s="75" t="str">
        <f t="shared" si="23"/>
        <v>Q1</v>
      </c>
      <c r="AL147" t="s">
        <v>371</v>
      </c>
      <c r="AM147">
        <f t="shared" ca="1" si="24"/>
        <v>0</v>
      </c>
      <c r="AN147">
        <f t="shared" ca="1" si="25"/>
        <v>0</v>
      </c>
      <c r="AP147">
        <f t="shared" ca="1" si="31"/>
        <v>0</v>
      </c>
      <c r="AQ147">
        <f t="shared" ca="1" si="32"/>
        <v>0</v>
      </c>
      <c r="AT147">
        <f t="shared" ca="1" si="26"/>
        <v>0</v>
      </c>
      <c r="AU147">
        <f t="shared" ca="1" si="27"/>
        <v>0</v>
      </c>
      <c r="AV147">
        <f t="shared" ca="1" si="28"/>
        <v>0</v>
      </c>
      <c r="AW147">
        <f t="shared" ca="1" si="29"/>
        <v>0</v>
      </c>
      <c r="AX147">
        <f t="shared" ca="1" si="30"/>
        <v>0</v>
      </c>
    </row>
    <row r="148" spans="2:50" ht="16.5" thickBot="1">
      <c r="B148" s="779"/>
      <c r="C148" s="54" t="s">
        <v>76</v>
      </c>
      <c r="D148" s="50" t="s">
        <v>24</v>
      </c>
      <c r="E148" s="85" cm="1">
        <f t="array" aca="1" ref="E148" ca="1">INDIRECT(E$2&amp;"!D39")</f>
        <v>0</v>
      </c>
      <c r="F148" s="85" cm="1">
        <f t="array" aca="1" ref="F148" ca="1">INDIRECT(F$2&amp;"!D39")</f>
        <v>0</v>
      </c>
      <c r="G148" s="85" cm="1">
        <f t="array" aca="1" ref="G148" ca="1">INDIRECT(G$2&amp;"!D39")</f>
        <v>0</v>
      </c>
      <c r="H148" s="85" cm="1">
        <f t="array" aca="1" ref="H148" ca="1">INDIRECT(H$2&amp;"!D39")</f>
        <v>0</v>
      </c>
      <c r="I148" s="85" cm="1">
        <f t="array" aca="1" ref="I148" ca="1">INDIRECT(I$2&amp;"!D39")</f>
        <v>0</v>
      </c>
      <c r="J148" s="85" cm="1">
        <f t="array" aca="1" ref="J148" ca="1">INDIRECT(J$2&amp;"!D39")</f>
        <v>0</v>
      </c>
      <c r="K148" s="85" cm="1">
        <f t="array" aca="1" ref="K148" ca="1">INDIRECT(K$2&amp;"!D39")</f>
        <v>0</v>
      </c>
      <c r="L148" s="85" cm="1">
        <f t="array" aca="1" ref="L148" ca="1">INDIRECT(L$2&amp;"!D39")</f>
        <v>0</v>
      </c>
      <c r="M148" s="85" cm="1">
        <f t="array" aca="1" ref="M148" ca="1">INDIRECT(M$2&amp;"!D39")</f>
        <v>0</v>
      </c>
      <c r="N148" s="85" cm="1">
        <f t="array" aca="1" ref="N148" ca="1">INDIRECT(N$2&amp;"!D39")</f>
        <v>0</v>
      </c>
      <c r="O148" s="85" cm="1">
        <f t="array" aca="1" ref="O148" ca="1">INDIRECT(O$2&amp;"!D39")</f>
        <v>0</v>
      </c>
      <c r="P148" s="85" cm="1">
        <f t="array" aca="1" ref="P148" ca="1">INDIRECT(P$2&amp;"!D39")</f>
        <v>0</v>
      </c>
      <c r="Q148" s="85" cm="1">
        <f t="array" aca="1" ref="Q148" ca="1">INDIRECT(Q$2&amp;"!D39")</f>
        <v>0</v>
      </c>
      <c r="R148" s="85" cm="1">
        <f t="array" aca="1" ref="R148" ca="1">INDIRECT(R$2&amp;"!D39")</f>
        <v>0</v>
      </c>
      <c r="S148" s="85" cm="1">
        <f t="array" aca="1" ref="S148" ca="1">INDIRECT(S$2&amp;"!D39")</f>
        <v>0</v>
      </c>
      <c r="T148" s="85" cm="1">
        <f t="array" aca="1" ref="T148" ca="1">INDIRECT(T$2&amp;"!D39")</f>
        <v>0</v>
      </c>
      <c r="U148" s="85" cm="1">
        <f t="array" aca="1" ref="U148" ca="1">INDIRECT(U$2&amp;"!D39")</f>
        <v>0</v>
      </c>
      <c r="V148" s="85" cm="1">
        <f t="array" aca="1" ref="V148" ca="1">INDIRECT(V$2&amp;"!D39")</f>
        <v>0</v>
      </c>
      <c r="W148" s="85" cm="1">
        <f t="array" aca="1" ref="W148" ca="1">INDIRECT(W$2&amp;"!D39")</f>
        <v>0</v>
      </c>
      <c r="X148" s="85" cm="1">
        <f t="array" aca="1" ref="X148" ca="1">INDIRECT(X$2&amp;"!D39")</f>
        <v>0</v>
      </c>
      <c r="Y148" s="85" cm="1">
        <f t="array" aca="1" ref="Y148" ca="1">INDIRECT(Y$2&amp;"!D39")</f>
        <v>0</v>
      </c>
      <c r="Z148" s="85" cm="1">
        <f t="array" aca="1" ref="Z148" ca="1">INDIRECT(Z$2&amp;"!D39")</f>
        <v>0</v>
      </c>
      <c r="AA148" s="85" cm="1">
        <f t="array" aca="1" ref="AA148" ca="1">INDIRECT(AA$2&amp;"!D39")</f>
        <v>0</v>
      </c>
      <c r="AB148" s="85" cm="1">
        <f t="array" aca="1" ref="AB148" ca="1">INDIRECT(AB$2&amp;"!D39")</f>
        <v>0</v>
      </c>
      <c r="AC148" s="85" cm="1">
        <f t="array" aca="1" ref="AC148" ca="1">INDIRECT(AC$2&amp;"!D39")</f>
        <v>0</v>
      </c>
      <c r="AD148" s="85" cm="1">
        <f t="array" aca="1" ref="AD148" ca="1">INDIRECT(AD$2&amp;"!D39")</f>
        <v>0</v>
      </c>
      <c r="AE148" s="85" cm="1">
        <f t="array" aca="1" ref="AE148" ca="1">INDIRECT(AE$2&amp;"!D39")</f>
        <v>0</v>
      </c>
      <c r="AF148" s="85" cm="1">
        <f t="array" aca="1" ref="AF148" ca="1">INDIRECT(AF$2&amp;"!D39")</f>
        <v>0</v>
      </c>
      <c r="AG148" s="85" cm="1">
        <f t="array" aca="1" ref="AG148" ca="1">INDIRECT(AG$2&amp;"!D39")</f>
        <v>0</v>
      </c>
      <c r="AH148" s="85" cm="1">
        <f t="array" aca="1" ref="AH148" ca="1">INDIRECT(AH$2&amp;"!D39")</f>
        <v>0</v>
      </c>
      <c r="AJ148" s="75" t="str">
        <f t="shared" si="22"/>
        <v>MPI_21</v>
      </c>
      <c r="AK148" s="75" t="str">
        <f t="shared" si="23"/>
        <v>Q2.1</v>
      </c>
      <c r="AL148" t="s">
        <v>330</v>
      </c>
      <c r="AM148">
        <f t="shared" ca="1" si="24"/>
        <v>0</v>
      </c>
      <c r="AN148">
        <f t="shared" ca="1" si="25"/>
        <v>0</v>
      </c>
      <c r="AP148">
        <f t="shared" ca="1" si="31"/>
        <v>0</v>
      </c>
      <c r="AQ148">
        <f t="shared" ca="1" si="32"/>
        <v>0</v>
      </c>
      <c r="AT148">
        <f t="shared" ca="1" si="26"/>
        <v>0</v>
      </c>
      <c r="AU148">
        <f t="shared" ca="1" si="27"/>
        <v>0</v>
      </c>
      <c r="AV148">
        <f t="shared" ca="1" si="28"/>
        <v>0</v>
      </c>
      <c r="AW148">
        <f t="shared" ca="1" si="29"/>
        <v>0</v>
      </c>
      <c r="AX148">
        <f t="shared" ca="1" si="30"/>
        <v>0</v>
      </c>
    </row>
    <row r="149" spans="2:50" ht="16.5" thickBot="1">
      <c r="B149" s="779"/>
      <c r="C149" s="54" t="s">
        <v>76</v>
      </c>
      <c r="D149" s="50" t="s">
        <v>25</v>
      </c>
      <c r="E149" s="85" cm="1">
        <f t="array" aca="1" ref="E149" ca="1">INDIRECT(E$2&amp;"!E39")</f>
        <v>0</v>
      </c>
      <c r="F149" s="85" cm="1">
        <f t="array" aca="1" ref="F149" ca="1">INDIRECT(F$2&amp;"!E39")</f>
        <v>0</v>
      </c>
      <c r="G149" s="85" cm="1">
        <f t="array" aca="1" ref="G149" ca="1">INDIRECT(G$2&amp;"!E39")</f>
        <v>0</v>
      </c>
      <c r="H149" s="85" cm="1">
        <f t="array" aca="1" ref="H149" ca="1">INDIRECT(H$2&amp;"!E39")</f>
        <v>0</v>
      </c>
      <c r="I149" s="85" cm="1">
        <f t="array" aca="1" ref="I149" ca="1">INDIRECT(I$2&amp;"!E39")</f>
        <v>0</v>
      </c>
      <c r="J149" s="85" cm="1">
        <f t="array" aca="1" ref="J149" ca="1">INDIRECT(J$2&amp;"!E39")</f>
        <v>0</v>
      </c>
      <c r="K149" s="85" cm="1">
        <f t="array" aca="1" ref="K149" ca="1">INDIRECT(K$2&amp;"!E39")</f>
        <v>0</v>
      </c>
      <c r="L149" s="85" cm="1">
        <f t="array" aca="1" ref="L149" ca="1">INDIRECT(L$2&amp;"!E39")</f>
        <v>0</v>
      </c>
      <c r="M149" s="85" cm="1">
        <f t="array" aca="1" ref="M149" ca="1">INDIRECT(M$2&amp;"!E39")</f>
        <v>0</v>
      </c>
      <c r="N149" s="85" cm="1">
        <f t="array" aca="1" ref="N149" ca="1">INDIRECT(N$2&amp;"!E39")</f>
        <v>0</v>
      </c>
      <c r="O149" s="85" cm="1">
        <f t="array" aca="1" ref="O149" ca="1">INDIRECT(O$2&amp;"!E39")</f>
        <v>0</v>
      </c>
      <c r="P149" s="85" cm="1">
        <f t="array" aca="1" ref="P149" ca="1">INDIRECT(P$2&amp;"!E39")</f>
        <v>0</v>
      </c>
      <c r="Q149" s="85" cm="1">
        <f t="array" aca="1" ref="Q149" ca="1">INDIRECT(Q$2&amp;"!E39")</f>
        <v>0</v>
      </c>
      <c r="R149" s="85" cm="1">
        <f t="array" aca="1" ref="R149" ca="1">INDIRECT(R$2&amp;"!E39")</f>
        <v>0</v>
      </c>
      <c r="S149" s="85" cm="1">
        <f t="array" aca="1" ref="S149" ca="1">INDIRECT(S$2&amp;"!E39")</f>
        <v>0</v>
      </c>
      <c r="T149" s="85" cm="1">
        <f t="array" aca="1" ref="T149" ca="1">INDIRECT(T$2&amp;"!E39")</f>
        <v>0</v>
      </c>
      <c r="U149" s="85" cm="1">
        <f t="array" aca="1" ref="U149" ca="1">INDIRECT(U$2&amp;"!E39")</f>
        <v>0</v>
      </c>
      <c r="V149" s="85" cm="1">
        <f t="array" aca="1" ref="V149" ca="1">INDIRECT(V$2&amp;"!E39")</f>
        <v>0</v>
      </c>
      <c r="W149" s="85" cm="1">
        <f t="array" aca="1" ref="W149" ca="1">INDIRECT(W$2&amp;"!E39")</f>
        <v>0</v>
      </c>
      <c r="X149" s="85" cm="1">
        <f t="array" aca="1" ref="X149" ca="1">INDIRECT(X$2&amp;"!E39")</f>
        <v>0</v>
      </c>
      <c r="Y149" s="85" cm="1">
        <f t="array" aca="1" ref="Y149" ca="1">INDIRECT(Y$2&amp;"!E39")</f>
        <v>0</v>
      </c>
      <c r="Z149" s="85" cm="1">
        <f t="array" aca="1" ref="Z149" ca="1">INDIRECT(Z$2&amp;"!E39")</f>
        <v>0</v>
      </c>
      <c r="AA149" s="85" cm="1">
        <f t="array" aca="1" ref="AA149" ca="1">INDIRECT(AA$2&amp;"!E39")</f>
        <v>0</v>
      </c>
      <c r="AB149" s="85" cm="1">
        <f t="array" aca="1" ref="AB149" ca="1">INDIRECT(AB$2&amp;"!E39")</f>
        <v>0</v>
      </c>
      <c r="AC149" s="85" cm="1">
        <f t="array" aca="1" ref="AC149" ca="1">INDIRECT(AC$2&amp;"!E39")</f>
        <v>0</v>
      </c>
      <c r="AD149" s="85" cm="1">
        <f t="array" aca="1" ref="AD149" ca="1">INDIRECT(AD$2&amp;"!E39")</f>
        <v>0</v>
      </c>
      <c r="AE149" s="85" cm="1">
        <f t="array" aca="1" ref="AE149" ca="1">INDIRECT(AE$2&amp;"!E39")</f>
        <v>0</v>
      </c>
      <c r="AF149" s="85" cm="1">
        <f t="array" aca="1" ref="AF149" ca="1">INDIRECT(AF$2&amp;"!E39")</f>
        <v>0</v>
      </c>
      <c r="AG149" s="85" cm="1">
        <f t="array" aca="1" ref="AG149" ca="1">INDIRECT(AG$2&amp;"!E39")</f>
        <v>0</v>
      </c>
      <c r="AH149" s="85" cm="1">
        <f t="array" aca="1" ref="AH149" ca="1">INDIRECT(AH$2&amp;"!E39")</f>
        <v>0</v>
      </c>
      <c r="AJ149" s="75" t="str">
        <f t="shared" si="22"/>
        <v>MPI_21</v>
      </c>
      <c r="AK149" s="75" t="str">
        <f t="shared" si="23"/>
        <v>Q2.2</v>
      </c>
      <c r="AL149" t="s">
        <v>846</v>
      </c>
      <c r="AM149">
        <f t="shared" ca="1" si="24"/>
        <v>0</v>
      </c>
      <c r="AN149">
        <f t="shared" ca="1" si="25"/>
        <v>0</v>
      </c>
      <c r="AP149">
        <f t="shared" ca="1" si="31"/>
        <v>0</v>
      </c>
      <c r="AQ149">
        <f t="shared" ca="1" si="32"/>
        <v>0</v>
      </c>
      <c r="AT149">
        <f t="shared" ca="1" si="26"/>
        <v>0</v>
      </c>
      <c r="AU149">
        <f t="shared" ca="1" si="27"/>
        <v>0</v>
      </c>
      <c r="AV149">
        <f t="shared" ca="1" si="28"/>
        <v>0</v>
      </c>
      <c r="AW149">
        <f t="shared" ca="1" si="29"/>
        <v>0</v>
      </c>
      <c r="AX149">
        <f t="shared" ca="1" si="30"/>
        <v>0</v>
      </c>
    </row>
    <row r="150" spans="2:50" ht="16.5" thickBot="1">
      <c r="B150" s="779"/>
      <c r="C150" s="54" t="s">
        <v>76</v>
      </c>
      <c r="D150" s="50" t="s">
        <v>26</v>
      </c>
      <c r="E150" s="85" cm="1">
        <f t="array" aca="1" ref="E150" ca="1">INDIRECT(E$2&amp;"!F39")</f>
        <v>0</v>
      </c>
      <c r="F150" s="85" cm="1">
        <f t="array" aca="1" ref="F150" ca="1">INDIRECT(F$2&amp;"!F39")</f>
        <v>0</v>
      </c>
      <c r="G150" s="85" cm="1">
        <f t="array" aca="1" ref="G150" ca="1">INDIRECT(G$2&amp;"!F39")</f>
        <v>0</v>
      </c>
      <c r="H150" s="85" cm="1">
        <f t="array" aca="1" ref="H150" ca="1">INDIRECT(H$2&amp;"!F39")</f>
        <v>0</v>
      </c>
      <c r="I150" s="85" cm="1">
        <f t="array" aca="1" ref="I150" ca="1">INDIRECT(I$2&amp;"!F39")</f>
        <v>0</v>
      </c>
      <c r="J150" s="85" cm="1">
        <f t="array" aca="1" ref="J150" ca="1">INDIRECT(J$2&amp;"!F39")</f>
        <v>0</v>
      </c>
      <c r="K150" s="85" cm="1">
        <f t="array" aca="1" ref="K150" ca="1">INDIRECT(K$2&amp;"!F39")</f>
        <v>0</v>
      </c>
      <c r="L150" s="85" cm="1">
        <f t="array" aca="1" ref="L150" ca="1">INDIRECT(L$2&amp;"!F39")</f>
        <v>0</v>
      </c>
      <c r="M150" s="85" cm="1">
        <f t="array" aca="1" ref="M150" ca="1">INDIRECT(M$2&amp;"!F39")</f>
        <v>0</v>
      </c>
      <c r="N150" s="85" cm="1">
        <f t="array" aca="1" ref="N150" ca="1">INDIRECT(N$2&amp;"!F39")</f>
        <v>0</v>
      </c>
      <c r="O150" s="85" cm="1">
        <f t="array" aca="1" ref="O150" ca="1">INDIRECT(O$2&amp;"!F39")</f>
        <v>0</v>
      </c>
      <c r="P150" s="85" cm="1">
        <f t="array" aca="1" ref="P150" ca="1">INDIRECT(P$2&amp;"!F39")</f>
        <v>0</v>
      </c>
      <c r="Q150" s="85" cm="1">
        <f t="array" aca="1" ref="Q150" ca="1">INDIRECT(Q$2&amp;"!F39")</f>
        <v>0</v>
      </c>
      <c r="R150" s="85" cm="1">
        <f t="array" aca="1" ref="R150" ca="1">INDIRECT(R$2&amp;"!F39")</f>
        <v>0</v>
      </c>
      <c r="S150" s="85" cm="1">
        <f t="array" aca="1" ref="S150" ca="1">INDIRECT(S$2&amp;"!F39")</f>
        <v>0</v>
      </c>
      <c r="T150" s="85" cm="1">
        <f t="array" aca="1" ref="T150" ca="1">INDIRECT(T$2&amp;"!F39")</f>
        <v>0</v>
      </c>
      <c r="U150" s="85" cm="1">
        <f t="array" aca="1" ref="U150" ca="1">INDIRECT(U$2&amp;"!F39")</f>
        <v>0</v>
      </c>
      <c r="V150" s="85" cm="1">
        <f t="array" aca="1" ref="V150" ca="1">INDIRECT(V$2&amp;"!F39")</f>
        <v>0</v>
      </c>
      <c r="W150" s="85" cm="1">
        <f t="array" aca="1" ref="W150" ca="1">INDIRECT(W$2&amp;"!F39")</f>
        <v>0</v>
      </c>
      <c r="X150" s="85" cm="1">
        <f t="array" aca="1" ref="X150" ca="1">INDIRECT(X$2&amp;"!F39")</f>
        <v>0</v>
      </c>
      <c r="Y150" s="85" cm="1">
        <f t="array" aca="1" ref="Y150" ca="1">INDIRECT(Y$2&amp;"!F39")</f>
        <v>0</v>
      </c>
      <c r="Z150" s="85" cm="1">
        <f t="array" aca="1" ref="Z150" ca="1">INDIRECT(Z$2&amp;"!F39")</f>
        <v>0</v>
      </c>
      <c r="AA150" s="85" cm="1">
        <f t="array" aca="1" ref="AA150" ca="1">INDIRECT(AA$2&amp;"!F39")</f>
        <v>0</v>
      </c>
      <c r="AB150" s="85" cm="1">
        <f t="array" aca="1" ref="AB150" ca="1">INDIRECT(AB$2&amp;"!F39")</f>
        <v>0</v>
      </c>
      <c r="AC150" s="85" cm="1">
        <f t="array" aca="1" ref="AC150" ca="1">INDIRECT(AC$2&amp;"!F39")</f>
        <v>0</v>
      </c>
      <c r="AD150" s="85" cm="1">
        <f t="array" aca="1" ref="AD150" ca="1">INDIRECT(AD$2&amp;"!F39")</f>
        <v>0</v>
      </c>
      <c r="AE150" s="85" cm="1">
        <f t="array" aca="1" ref="AE150" ca="1">INDIRECT(AE$2&amp;"!F39")</f>
        <v>0</v>
      </c>
      <c r="AF150" s="85" cm="1">
        <f t="array" aca="1" ref="AF150" ca="1">INDIRECT(AF$2&amp;"!F39")</f>
        <v>0</v>
      </c>
      <c r="AG150" s="85" cm="1">
        <f t="array" aca="1" ref="AG150" ca="1">INDIRECT(AG$2&amp;"!F39")</f>
        <v>0</v>
      </c>
      <c r="AH150" s="85" cm="1">
        <f t="array" aca="1" ref="AH150" ca="1">INDIRECT(AH$2&amp;"!F39")</f>
        <v>0</v>
      </c>
      <c r="AJ150" s="75" t="str">
        <f t="shared" si="22"/>
        <v>MPI_21</v>
      </c>
      <c r="AK150" s="75" t="str">
        <f t="shared" si="23"/>
        <v>Q2.3</v>
      </c>
      <c r="AL150" t="s">
        <v>847</v>
      </c>
      <c r="AM150">
        <f t="shared" ca="1" si="24"/>
        <v>0</v>
      </c>
      <c r="AN150">
        <f t="shared" ca="1" si="25"/>
        <v>0</v>
      </c>
      <c r="AP150">
        <f t="shared" ca="1" si="31"/>
        <v>0</v>
      </c>
      <c r="AQ150">
        <f t="shared" ca="1" si="32"/>
        <v>0</v>
      </c>
      <c r="AT150">
        <f t="shared" ca="1" si="26"/>
        <v>0</v>
      </c>
      <c r="AU150">
        <f t="shared" ca="1" si="27"/>
        <v>0</v>
      </c>
      <c r="AV150">
        <f t="shared" ca="1" si="28"/>
        <v>0</v>
      </c>
      <c r="AW150">
        <f t="shared" ca="1" si="29"/>
        <v>0</v>
      </c>
      <c r="AX150">
        <f t="shared" ca="1" si="30"/>
        <v>0</v>
      </c>
    </row>
    <row r="151" spans="2:50" ht="16.5" thickBot="1">
      <c r="B151" s="779"/>
      <c r="C151" s="54" t="s">
        <v>76</v>
      </c>
      <c r="D151" s="50" t="s">
        <v>27</v>
      </c>
      <c r="E151" s="85" cm="1">
        <f t="array" aca="1" ref="E151" ca="1">INDIRECT(E$2&amp;"!G39")</f>
        <v>0</v>
      </c>
      <c r="F151" s="85" cm="1">
        <f t="array" aca="1" ref="F151" ca="1">INDIRECT(F$2&amp;"!G39")</f>
        <v>0</v>
      </c>
      <c r="G151" s="85" cm="1">
        <f t="array" aca="1" ref="G151" ca="1">INDIRECT(G$2&amp;"!G39")</f>
        <v>0</v>
      </c>
      <c r="H151" s="85" cm="1">
        <f t="array" aca="1" ref="H151" ca="1">INDIRECT(H$2&amp;"!G39")</f>
        <v>0</v>
      </c>
      <c r="I151" s="85" cm="1">
        <f t="array" aca="1" ref="I151" ca="1">INDIRECT(I$2&amp;"!G39")</f>
        <v>0</v>
      </c>
      <c r="J151" s="85" cm="1">
        <f t="array" aca="1" ref="J151" ca="1">INDIRECT(J$2&amp;"!G39")</f>
        <v>0</v>
      </c>
      <c r="K151" s="85" cm="1">
        <f t="array" aca="1" ref="K151" ca="1">INDIRECT(K$2&amp;"!G39")</f>
        <v>0</v>
      </c>
      <c r="L151" s="85" cm="1">
        <f t="array" aca="1" ref="L151" ca="1">INDIRECT(L$2&amp;"!G39")</f>
        <v>0</v>
      </c>
      <c r="M151" s="85" cm="1">
        <f t="array" aca="1" ref="M151" ca="1">INDIRECT(M$2&amp;"!G39")</f>
        <v>0</v>
      </c>
      <c r="N151" s="85" cm="1">
        <f t="array" aca="1" ref="N151" ca="1">INDIRECT(N$2&amp;"!G39")</f>
        <v>0</v>
      </c>
      <c r="O151" s="85" cm="1">
        <f t="array" aca="1" ref="O151" ca="1">INDIRECT(O$2&amp;"!G39")</f>
        <v>0</v>
      </c>
      <c r="P151" s="85" cm="1">
        <f t="array" aca="1" ref="P151" ca="1">INDIRECT(P$2&amp;"!G39")</f>
        <v>0</v>
      </c>
      <c r="Q151" s="85" cm="1">
        <f t="array" aca="1" ref="Q151" ca="1">INDIRECT(Q$2&amp;"!G39")</f>
        <v>0</v>
      </c>
      <c r="R151" s="85" cm="1">
        <f t="array" aca="1" ref="R151" ca="1">INDIRECT(R$2&amp;"!G39")</f>
        <v>0</v>
      </c>
      <c r="S151" s="85" cm="1">
        <f t="array" aca="1" ref="S151" ca="1">INDIRECT(S$2&amp;"!G39")</f>
        <v>0</v>
      </c>
      <c r="T151" s="85" cm="1">
        <f t="array" aca="1" ref="T151" ca="1">INDIRECT(T$2&amp;"!G39")</f>
        <v>0</v>
      </c>
      <c r="U151" s="85" cm="1">
        <f t="array" aca="1" ref="U151" ca="1">INDIRECT(U$2&amp;"!G39")</f>
        <v>0</v>
      </c>
      <c r="V151" s="85" cm="1">
        <f t="array" aca="1" ref="V151" ca="1">INDIRECT(V$2&amp;"!G39")</f>
        <v>0</v>
      </c>
      <c r="W151" s="85" cm="1">
        <f t="array" aca="1" ref="W151" ca="1">INDIRECT(W$2&amp;"!G39")</f>
        <v>0</v>
      </c>
      <c r="X151" s="85" cm="1">
        <f t="array" aca="1" ref="X151" ca="1">INDIRECT(X$2&amp;"!G39")</f>
        <v>0</v>
      </c>
      <c r="Y151" s="85" cm="1">
        <f t="array" aca="1" ref="Y151" ca="1">INDIRECT(Y$2&amp;"!G39")</f>
        <v>0</v>
      </c>
      <c r="Z151" s="85" cm="1">
        <f t="array" aca="1" ref="Z151" ca="1">INDIRECT(Z$2&amp;"!G39")</f>
        <v>0</v>
      </c>
      <c r="AA151" s="85" cm="1">
        <f t="array" aca="1" ref="AA151" ca="1">INDIRECT(AA$2&amp;"!G39")</f>
        <v>0</v>
      </c>
      <c r="AB151" s="85" cm="1">
        <f t="array" aca="1" ref="AB151" ca="1">INDIRECT(AB$2&amp;"!G39")</f>
        <v>0</v>
      </c>
      <c r="AC151" s="85" cm="1">
        <f t="array" aca="1" ref="AC151" ca="1">INDIRECT(AC$2&amp;"!G39")</f>
        <v>0</v>
      </c>
      <c r="AD151" s="85" cm="1">
        <f t="array" aca="1" ref="AD151" ca="1">INDIRECT(AD$2&amp;"!G39")</f>
        <v>0</v>
      </c>
      <c r="AE151" s="85" cm="1">
        <f t="array" aca="1" ref="AE151" ca="1">INDIRECT(AE$2&amp;"!G39")</f>
        <v>0</v>
      </c>
      <c r="AF151" s="85" cm="1">
        <f t="array" aca="1" ref="AF151" ca="1">INDIRECT(AF$2&amp;"!G39")</f>
        <v>0</v>
      </c>
      <c r="AG151" s="85" cm="1">
        <f t="array" aca="1" ref="AG151" ca="1">INDIRECT(AG$2&amp;"!G39")</f>
        <v>0</v>
      </c>
      <c r="AH151" s="85" cm="1">
        <f t="array" aca="1" ref="AH151" ca="1">INDIRECT(AH$2&amp;"!G39")</f>
        <v>0</v>
      </c>
      <c r="AJ151" s="75" t="str">
        <f t="shared" si="22"/>
        <v>MPI_21</v>
      </c>
      <c r="AK151" s="75" t="str">
        <f t="shared" si="23"/>
        <v>Q2.4</v>
      </c>
      <c r="AL151" t="s">
        <v>494</v>
      </c>
      <c r="AM151">
        <f t="shared" ca="1" si="24"/>
        <v>0</v>
      </c>
      <c r="AN151">
        <f t="shared" ca="1" si="25"/>
        <v>0</v>
      </c>
      <c r="AP151">
        <f t="shared" ca="1" si="31"/>
        <v>0</v>
      </c>
      <c r="AQ151">
        <f t="shared" ca="1" si="32"/>
        <v>0</v>
      </c>
      <c r="AT151">
        <f t="shared" ca="1" si="26"/>
        <v>0</v>
      </c>
      <c r="AU151">
        <f t="shared" ca="1" si="27"/>
        <v>0</v>
      </c>
      <c r="AV151">
        <f t="shared" ca="1" si="28"/>
        <v>0</v>
      </c>
      <c r="AW151">
        <f t="shared" ca="1" si="29"/>
        <v>0</v>
      </c>
      <c r="AX151">
        <f t="shared" ca="1" si="30"/>
        <v>0</v>
      </c>
    </row>
    <row r="152" spans="2:50" ht="16.5" thickBot="1">
      <c r="B152" s="779"/>
      <c r="C152" s="54" t="s">
        <v>76</v>
      </c>
      <c r="D152" s="50" t="s">
        <v>28</v>
      </c>
      <c r="E152" s="85" cm="1">
        <f t="array" aca="1" ref="E152" ca="1">INDIRECT(E$2&amp;"!H39")</f>
        <v>0</v>
      </c>
      <c r="F152" s="85" cm="1">
        <f t="array" aca="1" ref="F152" ca="1">INDIRECT(F$2&amp;"!H39")</f>
        <v>0</v>
      </c>
      <c r="G152" s="85" cm="1">
        <f t="array" aca="1" ref="G152" ca="1">INDIRECT(G$2&amp;"!H39")</f>
        <v>0</v>
      </c>
      <c r="H152" s="85" cm="1">
        <f t="array" aca="1" ref="H152" ca="1">INDIRECT(H$2&amp;"!H39")</f>
        <v>0</v>
      </c>
      <c r="I152" s="85" cm="1">
        <f t="array" aca="1" ref="I152" ca="1">INDIRECT(I$2&amp;"!H39")</f>
        <v>0</v>
      </c>
      <c r="J152" s="85" cm="1">
        <f t="array" aca="1" ref="J152" ca="1">INDIRECT(J$2&amp;"!H39")</f>
        <v>0</v>
      </c>
      <c r="K152" s="85" cm="1">
        <f t="array" aca="1" ref="K152" ca="1">INDIRECT(K$2&amp;"!H39")</f>
        <v>0</v>
      </c>
      <c r="L152" s="85" cm="1">
        <f t="array" aca="1" ref="L152" ca="1">INDIRECT(L$2&amp;"!H39")</f>
        <v>0</v>
      </c>
      <c r="M152" s="85" cm="1">
        <f t="array" aca="1" ref="M152" ca="1">INDIRECT(M$2&amp;"!H39")</f>
        <v>0</v>
      </c>
      <c r="N152" s="85" cm="1">
        <f t="array" aca="1" ref="N152" ca="1">INDIRECT(N$2&amp;"!H39")</f>
        <v>0</v>
      </c>
      <c r="O152" s="85" cm="1">
        <f t="array" aca="1" ref="O152" ca="1">INDIRECT(O$2&amp;"!H39")</f>
        <v>0</v>
      </c>
      <c r="P152" s="85" cm="1">
        <f t="array" aca="1" ref="P152" ca="1">INDIRECT(P$2&amp;"!H39")</f>
        <v>0</v>
      </c>
      <c r="Q152" s="85" cm="1">
        <f t="array" aca="1" ref="Q152" ca="1">INDIRECT(Q$2&amp;"!H39")</f>
        <v>0</v>
      </c>
      <c r="R152" s="85" cm="1">
        <f t="array" aca="1" ref="R152" ca="1">INDIRECT(R$2&amp;"!H39")</f>
        <v>0</v>
      </c>
      <c r="S152" s="85" cm="1">
        <f t="array" aca="1" ref="S152" ca="1">INDIRECT(S$2&amp;"!H39")</f>
        <v>0</v>
      </c>
      <c r="T152" s="85" cm="1">
        <f t="array" aca="1" ref="T152" ca="1">INDIRECT(T$2&amp;"!H39")</f>
        <v>0</v>
      </c>
      <c r="U152" s="85" cm="1">
        <f t="array" aca="1" ref="U152" ca="1">INDIRECT(U$2&amp;"!H39")</f>
        <v>0</v>
      </c>
      <c r="V152" s="85" cm="1">
        <f t="array" aca="1" ref="V152" ca="1">INDIRECT(V$2&amp;"!H39")</f>
        <v>0</v>
      </c>
      <c r="W152" s="85" cm="1">
        <f t="array" aca="1" ref="W152" ca="1">INDIRECT(W$2&amp;"!H39")</f>
        <v>0</v>
      </c>
      <c r="X152" s="85" cm="1">
        <f t="array" aca="1" ref="X152" ca="1">INDIRECT(X$2&amp;"!H39")</f>
        <v>0</v>
      </c>
      <c r="Y152" s="85" cm="1">
        <f t="array" aca="1" ref="Y152" ca="1">INDIRECT(Y$2&amp;"!H39")</f>
        <v>0</v>
      </c>
      <c r="Z152" s="85" cm="1">
        <f t="array" aca="1" ref="Z152" ca="1">INDIRECT(Z$2&amp;"!H39")</f>
        <v>0</v>
      </c>
      <c r="AA152" s="85" cm="1">
        <f t="array" aca="1" ref="AA152" ca="1">INDIRECT(AA$2&amp;"!H39")</f>
        <v>0</v>
      </c>
      <c r="AB152" s="85" cm="1">
        <f t="array" aca="1" ref="AB152" ca="1">INDIRECT(AB$2&amp;"!H39")</f>
        <v>0</v>
      </c>
      <c r="AC152" s="85" cm="1">
        <f t="array" aca="1" ref="AC152" ca="1">INDIRECT(AC$2&amp;"!H39")</f>
        <v>0</v>
      </c>
      <c r="AD152" s="85" cm="1">
        <f t="array" aca="1" ref="AD152" ca="1">INDIRECT(AD$2&amp;"!H39")</f>
        <v>0</v>
      </c>
      <c r="AE152" s="85" cm="1">
        <f t="array" aca="1" ref="AE152" ca="1">INDIRECT(AE$2&amp;"!H39")</f>
        <v>0</v>
      </c>
      <c r="AF152" s="85" cm="1">
        <f t="array" aca="1" ref="AF152" ca="1">INDIRECT(AF$2&amp;"!H39")</f>
        <v>0</v>
      </c>
      <c r="AG152" s="85" cm="1">
        <f t="array" aca="1" ref="AG152" ca="1">INDIRECT(AG$2&amp;"!H39")</f>
        <v>0</v>
      </c>
      <c r="AH152" s="85" cm="1">
        <f t="array" aca="1" ref="AH152" ca="1">INDIRECT(AH$2&amp;"!H39")</f>
        <v>0</v>
      </c>
      <c r="AJ152" s="75" t="str">
        <f t="shared" si="22"/>
        <v>MPI_21</v>
      </c>
      <c r="AK152" s="75" t="str">
        <f t="shared" si="23"/>
        <v>Q3.1</v>
      </c>
      <c r="AL152" t="s">
        <v>455</v>
      </c>
      <c r="AM152">
        <f t="shared" ca="1" si="24"/>
        <v>0</v>
      </c>
      <c r="AN152">
        <f t="shared" ca="1" si="25"/>
        <v>0</v>
      </c>
      <c r="AP152">
        <f t="shared" ca="1" si="31"/>
        <v>0</v>
      </c>
      <c r="AQ152">
        <f t="shared" ca="1" si="32"/>
        <v>0</v>
      </c>
      <c r="AT152">
        <f t="shared" ca="1" si="26"/>
        <v>0</v>
      </c>
      <c r="AU152">
        <f t="shared" ca="1" si="27"/>
        <v>0</v>
      </c>
      <c r="AV152">
        <f t="shared" ca="1" si="28"/>
        <v>0</v>
      </c>
      <c r="AW152">
        <f t="shared" ca="1" si="29"/>
        <v>0</v>
      </c>
      <c r="AX152">
        <f t="shared" ca="1" si="30"/>
        <v>0</v>
      </c>
    </row>
    <row r="153" spans="2:50" ht="16.5" thickBot="1">
      <c r="B153" s="779"/>
      <c r="C153" s="17" t="s">
        <v>76</v>
      </c>
      <c r="D153" s="66" t="s">
        <v>29</v>
      </c>
      <c r="E153" s="85" cm="1">
        <f t="array" aca="1" ref="E153" ca="1">INDIRECT(E$2&amp;"!I39")</f>
        <v>0</v>
      </c>
      <c r="F153" s="85" cm="1">
        <f t="array" aca="1" ref="F153" ca="1">INDIRECT(F$2&amp;"!I39")</f>
        <v>0</v>
      </c>
      <c r="G153" s="85" cm="1">
        <f t="array" aca="1" ref="G153" ca="1">INDIRECT(G$2&amp;"!I39")</f>
        <v>0</v>
      </c>
      <c r="H153" s="85" cm="1">
        <f t="array" aca="1" ref="H153" ca="1">INDIRECT(H$2&amp;"!I39")</f>
        <v>0</v>
      </c>
      <c r="I153" s="85" cm="1">
        <f t="array" aca="1" ref="I153" ca="1">INDIRECT(I$2&amp;"!I39")</f>
        <v>0</v>
      </c>
      <c r="J153" s="85" cm="1">
        <f t="array" aca="1" ref="J153" ca="1">INDIRECT(J$2&amp;"!I39")</f>
        <v>0</v>
      </c>
      <c r="K153" s="85" cm="1">
        <f t="array" aca="1" ref="K153" ca="1">INDIRECT(K$2&amp;"!I39")</f>
        <v>0</v>
      </c>
      <c r="L153" s="85" cm="1">
        <f t="array" aca="1" ref="L153" ca="1">INDIRECT(L$2&amp;"!I39")</f>
        <v>0</v>
      </c>
      <c r="M153" s="85" cm="1">
        <f t="array" aca="1" ref="M153" ca="1">INDIRECT(M$2&amp;"!I39")</f>
        <v>0</v>
      </c>
      <c r="N153" s="85" cm="1">
        <f t="array" aca="1" ref="N153" ca="1">INDIRECT(N$2&amp;"!I39")</f>
        <v>0</v>
      </c>
      <c r="O153" s="85" cm="1">
        <f t="array" aca="1" ref="O153" ca="1">INDIRECT(O$2&amp;"!I39")</f>
        <v>0</v>
      </c>
      <c r="P153" s="85" cm="1">
        <f t="array" aca="1" ref="P153" ca="1">INDIRECT(P$2&amp;"!I39")</f>
        <v>0</v>
      </c>
      <c r="Q153" s="85" cm="1">
        <f t="array" aca="1" ref="Q153" ca="1">INDIRECT(Q$2&amp;"!I39")</f>
        <v>0</v>
      </c>
      <c r="R153" s="85" cm="1">
        <f t="array" aca="1" ref="R153" ca="1">INDIRECT(R$2&amp;"!I39")</f>
        <v>0</v>
      </c>
      <c r="S153" s="85" cm="1">
        <f t="array" aca="1" ref="S153" ca="1">INDIRECT(S$2&amp;"!I39")</f>
        <v>0</v>
      </c>
      <c r="T153" s="85" cm="1">
        <f t="array" aca="1" ref="T153" ca="1">INDIRECT(T$2&amp;"!I39")</f>
        <v>0</v>
      </c>
      <c r="U153" s="85" cm="1">
        <f t="array" aca="1" ref="U153" ca="1">INDIRECT(U$2&amp;"!I39")</f>
        <v>0</v>
      </c>
      <c r="V153" s="85" cm="1">
        <f t="array" aca="1" ref="V153" ca="1">INDIRECT(V$2&amp;"!I39")</f>
        <v>0</v>
      </c>
      <c r="W153" s="85" cm="1">
        <f t="array" aca="1" ref="W153" ca="1">INDIRECT(W$2&amp;"!I39")</f>
        <v>0</v>
      </c>
      <c r="X153" s="85" cm="1">
        <f t="array" aca="1" ref="X153" ca="1">INDIRECT(X$2&amp;"!I39")</f>
        <v>0</v>
      </c>
      <c r="Y153" s="85" cm="1">
        <f t="array" aca="1" ref="Y153" ca="1">INDIRECT(Y$2&amp;"!I39")</f>
        <v>0</v>
      </c>
      <c r="Z153" s="85" cm="1">
        <f t="array" aca="1" ref="Z153" ca="1">INDIRECT(Z$2&amp;"!I39")</f>
        <v>0</v>
      </c>
      <c r="AA153" s="85" cm="1">
        <f t="array" aca="1" ref="AA153" ca="1">INDIRECT(AA$2&amp;"!I39")</f>
        <v>0</v>
      </c>
      <c r="AB153" s="85" cm="1">
        <f t="array" aca="1" ref="AB153" ca="1">INDIRECT(AB$2&amp;"!I39")</f>
        <v>0</v>
      </c>
      <c r="AC153" s="85" cm="1">
        <f t="array" aca="1" ref="AC153" ca="1">INDIRECT(AC$2&amp;"!I39")</f>
        <v>0</v>
      </c>
      <c r="AD153" s="85" cm="1">
        <f t="array" aca="1" ref="AD153" ca="1">INDIRECT(AD$2&amp;"!I39")</f>
        <v>0</v>
      </c>
      <c r="AE153" s="85" cm="1">
        <f t="array" aca="1" ref="AE153" ca="1">INDIRECT(AE$2&amp;"!I39")</f>
        <v>0</v>
      </c>
      <c r="AF153" s="85" cm="1">
        <f t="array" aca="1" ref="AF153" ca="1">INDIRECT(AF$2&amp;"!I39")</f>
        <v>0</v>
      </c>
      <c r="AG153" s="85" cm="1">
        <f t="array" aca="1" ref="AG153" ca="1">INDIRECT(AG$2&amp;"!I39")</f>
        <v>0</v>
      </c>
      <c r="AH153" s="85" cm="1">
        <f t="array" aca="1" ref="AH153" ca="1">INDIRECT(AH$2&amp;"!I39")</f>
        <v>0</v>
      </c>
      <c r="AJ153" s="75" t="str">
        <f t="shared" si="22"/>
        <v>MPI_21</v>
      </c>
      <c r="AK153" s="75" t="str">
        <f t="shared" si="23"/>
        <v>Q3.2</v>
      </c>
      <c r="AL153" t="s">
        <v>848</v>
      </c>
      <c r="AM153">
        <f t="shared" ca="1" si="24"/>
        <v>0</v>
      </c>
      <c r="AN153">
        <f t="shared" ca="1" si="25"/>
        <v>0</v>
      </c>
      <c r="AP153">
        <f t="shared" ca="1" si="31"/>
        <v>0</v>
      </c>
      <c r="AQ153">
        <f t="shared" ca="1" si="32"/>
        <v>0</v>
      </c>
      <c r="AT153">
        <f t="shared" ca="1" si="26"/>
        <v>0</v>
      </c>
      <c r="AU153">
        <f t="shared" ca="1" si="27"/>
        <v>0</v>
      </c>
      <c r="AV153">
        <f t="shared" ca="1" si="28"/>
        <v>0</v>
      </c>
      <c r="AW153">
        <f t="shared" ca="1" si="29"/>
        <v>0</v>
      </c>
      <c r="AX153">
        <f t="shared" ca="1" si="30"/>
        <v>0</v>
      </c>
    </row>
    <row r="154" spans="2:50" ht="16.5" thickBot="1">
      <c r="B154" s="779"/>
      <c r="C154" s="54" t="s">
        <v>78</v>
      </c>
      <c r="D154" s="48" t="s">
        <v>23</v>
      </c>
      <c r="E154" s="89" t="str" cm="1">
        <f t="array" aca="1" ref="E154" ca="1">INDIRECT(E$2&amp;"!C40")</f>
        <v>Non concerné</v>
      </c>
      <c r="F154" s="89" t="str" cm="1">
        <f t="array" aca="1" ref="F154" ca="1">INDIRECT(F$2&amp;"!C40")</f>
        <v>Non concerné</v>
      </c>
      <c r="G154" s="89" t="str" cm="1">
        <f t="array" aca="1" ref="G154" ca="1">INDIRECT(G$2&amp;"!C40")</f>
        <v>Non concerné</v>
      </c>
      <c r="H154" s="89" t="str" cm="1">
        <f t="array" aca="1" ref="H154" ca="1">INDIRECT(H$2&amp;"!C40")</f>
        <v>Non concerné</v>
      </c>
      <c r="I154" s="89" t="str" cm="1">
        <f t="array" aca="1" ref="I154" ca="1">INDIRECT(I$2&amp;"!C40")</f>
        <v>Non concerné</v>
      </c>
      <c r="J154" s="89" t="str" cm="1">
        <f t="array" aca="1" ref="J154" ca="1">INDIRECT(J$2&amp;"!C40")</f>
        <v>Non concerné</v>
      </c>
      <c r="K154" s="89" t="str" cm="1">
        <f t="array" aca="1" ref="K154" ca="1">INDIRECT(K$2&amp;"!C40")</f>
        <v>Non concerné</v>
      </c>
      <c r="L154" s="89" t="str" cm="1">
        <f t="array" aca="1" ref="L154" ca="1">INDIRECT(L$2&amp;"!C40")</f>
        <v>Non concerné</v>
      </c>
      <c r="M154" s="89" t="str" cm="1">
        <f t="array" aca="1" ref="M154" ca="1">INDIRECT(M$2&amp;"!C40")</f>
        <v>Non concerné</v>
      </c>
      <c r="N154" s="89" t="str" cm="1">
        <f t="array" aca="1" ref="N154" ca="1">INDIRECT(N$2&amp;"!C40")</f>
        <v>Non concerné</v>
      </c>
      <c r="O154" s="89" t="str" cm="1">
        <f t="array" aca="1" ref="O154" ca="1">INDIRECT(O$2&amp;"!C40")</f>
        <v>Non concerné</v>
      </c>
      <c r="P154" s="89" t="str" cm="1">
        <f t="array" aca="1" ref="P154" ca="1">INDIRECT(P$2&amp;"!C40")</f>
        <v>Non concerné</v>
      </c>
      <c r="Q154" s="89" t="str" cm="1">
        <f t="array" aca="1" ref="Q154" ca="1">INDIRECT(Q$2&amp;"!C40")</f>
        <v>Non concerné</v>
      </c>
      <c r="R154" s="89" t="str" cm="1">
        <f t="array" aca="1" ref="R154" ca="1">INDIRECT(R$2&amp;"!C40")</f>
        <v>Non concerné</v>
      </c>
      <c r="S154" s="89" t="str" cm="1">
        <f t="array" aca="1" ref="S154" ca="1">INDIRECT(S$2&amp;"!C40")</f>
        <v>Non concerné</v>
      </c>
      <c r="T154" s="89" t="str" cm="1">
        <f t="array" aca="1" ref="T154" ca="1">INDIRECT(T$2&amp;"!C40")</f>
        <v>Non concerné</v>
      </c>
      <c r="U154" s="89" t="str" cm="1">
        <f t="array" aca="1" ref="U154" ca="1">INDIRECT(U$2&amp;"!C40")</f>
        <v>Non concerné</v>
      </c>
      <c r="V154" s="89" t="str" cm="1">
        <f t="array" aca="1" ref="V154" ca="1">INDIRECT(V$2&amp;"!C40")</f>
        <v>Non concerné</v>
      </c>
      <c r="W154" s="89" t="str" cm="1">
        <f t="array" aca="1" ref="W154" ca="1">INDIRECT(W$2&amp;"!C40")</f>
        <v>Non concerné</v>
      </c>
      <c r="X154" s="89" t="str" cm="1">
        <f t="array" aca="1" ref="X154" ca="1">INDIRECT(X$2&amp;"!C40")</f>
        <v>Non concerné</v>
      </c>
      <c r="Y154" s="89" t="str" cm="1">
        <f t="array" aca="1" ref="Y154" ca="1">INDIRECT(Y$2&amp;"!C40")</f>
        <v>Non concerné</v>
      </c>
      <c r="Z154" s="89" t="str" cm="1">
        <f t="array" aca="1" ref="Z154" ca="1">INDIRECT(Z$2&amp;"!C40")</f>
        <v>Non concerné</v>
      </c>
      <c r="AA154" s="89" t="str" cm="1">
        <f t="array" aca="1" ref="AA154" ca="1">INDIRECT(AA$2&amp;"!C40")</f>
        <v>Non concerné</v>
      </c>
      <c r="AB154" s="89" t="str" cm="1">
        <f t="array" aca="1" ref="AB154" ca="1">INDIRECT(AB$2&amp;"!C40")</f>
        <v>Non concerné</v>
      </c>
      <c r="AC154" s="89" t="str" cm="1">
        <f t="array" aca="1" ref="AC154" ca="1">INDIRECT(AC$2&amp;"!C40")</f>
        <v>Non concerné</v>
      </c>
      <c r="AD154" s="89" t="str" cm="1">
        <f t="array" aca="1" ref="AD154" ca="1">INDIRECT(AD$2&amp;"!C40")</f>
        <v>Non concerné</v>
      </c>
      <c r="AE154" s="89" t="str" cm="1">
        <f t="array" aca="1" ref="AE154" ca="1">INDIRECT(AE$2&amp;"!C40")</f>
        <v>Non concerné</v>
      </c>
      <c r="AF154" s="89" t="str" cm="1">
        <f t="array" aca="1" ref="AF154" ca="1">INDIRECT(AF$2&amp;"!C40")</f>
        <v>Non concerné</v>
      </c>
      <c r="AG154" s="89" t="str" cm="1">
        <f t="array" aca="1" ref="AG154" ca="1">INDIRECT(AG$2&amp;"!C40")</f>
        <v>Non concerné</v>
      </c>
      <c r="AH154" s="89" t="str" cm="1">
        <f t="array" aca="1" ref="AH154" ca="1">INDIRECT(AH$2&amp;"!C40")</f>
        <v>Non concerné</v>
      </c>
      <c r="AJ154" s="75" t="str">
        <f t="shared" si="22"/>
        <v>MPI_22</v>
      </c>
      <c r="AK154" s="75" t="str">
        <f t="shared" si="23"/>
        <v>Q1</v>
      </c>
      <c r="AL154" t="s">
        <v>372</v>
      </c>
      <c r="AM154">
        <f t="shared" ca="1" si="24"/>
        <v>0</v>
      </c>
      <c r="AN154">
        <f t="shared" ca="1" si="25"/>
        <v>0</v>
      </c>
      <c r="AP154">
        <f t="shared" ca="1" si="31"/>
        <v>0</v>
      </c>
      <c r="AQ154">
        <f t="shared" ca="1" si="32"/>
        <v>0</v>
      </c>
      <c r="AT154">
        <f t="shared" ca="1" si="26"/>
        <v>0</v>
      </c>
      <c r="AU154">
        <f t="shared" ca="1" si="27"/>
        <v>0</v>
      </c>
      <c r="AV154">
        <f t="shared" ca="1" si="28"/>
        <v>0</v>
      </c>
      <c r="AW154">
        <f t="shared" ca="1" si="29"/>
        <v>0</v>
      </c>
      <c r="AX154">
        <f t="shared" ca="1" si="30"/>
        <v>0</v>
      </c>
    </row>
    <row r="155" spans="2:50" ht="16.5" thickBot="1">
      <c r="B155" s="779"/>
      <c r="C155" s="54" t="s">
        <v>78</v>
      </c>
      <c r="D155" s="50" t="s">
        <v>24</v>
      </c>
      <c r="E155" s="89" cm="1">
        <f t="array" aca="1" ref="E155" ca="1">INDIRECT(E$2&amp;"!D40")</f>
        <v>0</v>
      </c>
      <c r="F155" s="89" cm="1">
        <f t="array" aca="1" ref="F155" ca="1">INDIRECT(F$2&amp;"!D40")</f>
        <v>0</v>
      </c>
      <c r="G155" s="89" cm="1">
        <f t="array" aca="1" ref="G155" ca="1">INDIRECT(G$2&amp;"!D40")</f>
        <v>0</v>
      </c>
      <c r="H155" s="89" cm="1">
        <f t="array" aca="1" ref="H155" ca="1">INDIRECT(H$2&amp;"!D40")</f>
        <v>0</v>
      </c>
      <c r="I155" s="89" cm="1">
        <f t="array" aca="1" ref="I155" ca="1">INDIRECT(I$2&amp;"!D40")</f>
        <v>0</v>
      </c>
      <c r="J155" s="89" cm="1">
        <f t="array" aca="1" ref="J155" ca="1">INDIRECT(J$2&amp;"!D40")</f>
        <v>0</v>
      </c>
      <c r="K155" s="89" cm="1">
        <f t="array" aca="1" ref="K155" ca="1">INDIRECT(K$2&amp;"!D40")</f>
        <v>0</v>
      </c>
      <c r="L155" s="89" cm="1">
        <f t="array" aca="1" ref="L155" ca="1">INDIRECT(L$2&amp;"!D40")</f>
        <v>0</v>
      </c>
      <c r="M155" s="89" cm="1">
        <f t="array" aca="1" ref="M155" ca="1">INDIRECT(M$2&amp;"!D40")</f>
        <v>0</v>
      </c>
      <c r="N155" s="89" cm="1">
        <f t="array" aca="1" ref="N155" ca="1">INDIRECT(N$2&amp;"!D40")</f>
        <v>0</v>
      </c>
      <c r="O155" s="89" cm="1">
        <f t="array" aca="1" ref="O155" ca="1">INDIRECT(O$2&amp;"!D40")</f>
        <v>0</v>
      </c>
      <c r="P155" s="89" cm="1">
        <f t="array" aca="1" ref="P155" ca="1">INDIRECT(P$2&amp;"!D40")</f>
        <v>0</v>
      </c>
      <c r="Q155" s="89" cm="1">
        <f t="array" aca="1" ref="Q155" ca="1">INDIRECT(Q$2&amp;"!D40")</f>
        <v>0</v>
      </c>
      <c r="R155" s="89" cm="1">
        <f t="array" aca="1" ref="R155" ca="1">INDIRECT(R$2&amp;"!D40")</f>
        <v>0</v>
      </c>
      <c r="S155" s="89" cm="1">
        <f t="array" aca="1" ref="S155" ca="1">INDIRECT(S$2&amp;"!D40")</f>
        <v>0</v>
      </c>
      <c r="T155" s="89" cm="1">
        <f t="array" aca="1" ref="T155" ca="1">INDIRECT(T$2&amp;"!D40")</f>
        <v>0</v>
      </c>
      <c r="U155" s="89" cm="1">
        <f t="array" aca="1" ref="U155" ca="1">INDIRECT(U$2&amp;"!D40")</f>
        <v>0</v>
      </c>
      <c r="V155" s="89" cm="1">
        <f t="array" aca="1" ref="V155" ca="1">INDIRECT(V$2&amp;"!D40")</f>
        <v>0</v>
      </c>
      <c r="W155" s="89" cm="1">
        <f t="array" aca="1" ref="W155" ca="1">INDIRECT(W$2&amp;"!D40")</f>
        <v>0</v>
      </c>
      <c r="X155" s="89" cm="1">
        <f t="array" aca="1" ref="X155" ca="1">INDIRECT(X$2&amp;"!D40")</f>
        <v>0</v>
      </c>
      <c r="Y155" s="89" cm="1">
        <f t="array" aca="1" ref="Y155" ca="1">INDIRECT(Y$2&amp;"!D40")</f>
        <v>0</v>
      </c>
      <c r="Z155" s="89" cm="1">
        <f t="array" aca="1" ref="Z155" ca="1">INDIRECT(Z$2&amp;"!D40")</f>
        <v>0</v>
      </c>
      <c r="AA155" s="89" cm="1">
        <f t="array" aca="1" ref="AA155" ca="1">INDIRECT(AA$2&amp;"!D40")</f>
        <v>0</v>
      </c>
      <c r="AB155" s="89" cm="1">
        <f t="array" aca="1" ref="AB155" ca="1">INDIRECT(AB$2&amp;"!D40")</f>
        <v>0</v>
      </c>
      <c r="AC155" s="89" cm="1">
        <f t="array" aca="1" ref="AC155" ca="1">INDIRECT(AC$2&amp;"!D40")</f>
        <v>0</v>
      </c>
      <c r="AD155" s="89" cm="1">
        <f t="array" aca="1" ref="AD155" ca="1">INDIRECT(AD$2&amp;"!D40")</f>
        <v>0</v>
      </c>
      <c r="AE155" s="89" cm="1">
        <f t="array" aca="1" ref="AE155" ca="1">INDIRECT(AE$2&amp;"!D40")</f>
        <v>0</v>
      </c>
      <c r="AF155" s="89" cm="1">
        <f t="array" aca="1" ref="AF155" ca="1">INDIRECT(AF$2&amp;"!D40")</f>
        <v>0</v>
      </c>
      <c r="AG155" s="89" cm="1">
        <f t="array" aca="1" ref="AG155" ca="1">INDIRECT(AG$2&amp;"!D40")</f>
        <v>0</v>
      </c>
      <c r="AH155" s="89" cm="1">
        <f t="array" aca="1" ref="AH155" ca="1">INDIRECT(AH$2&amp;"!D40")</f>
        <v>0</v>
      </c>
      <c r="AJ155" s="75" t="str">
        <f t="shared" si="22"/>
        <v>MPI_22</v>
      </c>
      <c r="AK155" s="75" t="str">
        <f t="shared" si="23"/>
        <v>Q2.1</v>
      </c>
      <c r="AL155" t="s">
        <v>331</v>
      </c>
      <c r="AM155">
        <f t="shared" ca="1" si="24"/>
        <v>0</v>
      </c>
      <c r="AN155">
        <f t="shared" ca="1" si="25"/>
        <v>0</v>
      </c>
      <c r="AP155">
        <f t="shared" ca="1" si="31"/>
        <v>0</v>
      </c>
      <c r="AQ155">
        <f t="shared" ca="1" si="32"/>
        <v>0</v>
      </c>
      <c r="AT155">
        <f t="shared" ca="1" si="26"/>
        <v>0</v>
      </c>
      <c r="AU155">
        <f t="shared" ca="1" si="27"/>
        <v>0</v>
      </c>
      <c r="AV155">
        <f t="shared" ca="1" si="28"/>
        <v>0</v>
      </c>
      <c r="AW155">
        <f t="shared" ca="1" si="29"/>
        <v>0</v>
      </c>
      <c r="AX155">
        <f t="shared" ca="1" si="30"/>
        <v>0</v>
      </c>
    </row>
    <row r="156" spans="2:50" ht="16.5" thickBot="1">
      <c r="B156" s="779"/>
      <c r="C156" s="54" t="s">
        <v>78</v>
      </c>
      <c r="D156" s="50" t="s">
        <v>25</v>
      </c>
      <c r="E156" s="89" cm="1">
        <f t="array" aca="1" ref="E156" ca="1">INDIRECT(E$2&amp;"!E40")</f>
        <v>0</v>
      </c>
      <c r="F156" s="89" cm="1">
        <f t="array" aca="1" ref="F156" ca="1">INDIRECT(F$2&amp;"!E40")</f>
        <v>0</v>
      </c>
      <c r="G156" s="89" cm="1">
        <f t="array" aca="1" ref="G156" ca="1">INDIRECT(G$2&amp;"!E40")</f>
        <v>0</v>
      </c>
      <c r="H156" s="89" cm="1">
        <f t="array" aca="1" ref="H156" ca="1">INDIRECT(H$2&amp;"!E40")</f>
        <v>0</v>
      </c>
      <c r="I156" s="89" cm="1">
        <f t="array" aca="1" ref="I156" ca="1">INDIRECT(I$2&amp;"!E40")</f>
        <v>0</v>
      </c>
      <c r="J156" s="89" cm="1">
        <f t="array" aca="1" ref="J156" ca="1">INDIRECT(J$2&amp;"!E40")</f>
        <v>0</v>
      </c>
      <c r="K156" s="89" cm="1">
        <f t="array" aca="1" ref="K156" ca="1">INDIRECT(K$2&amp;"!E40")</f>
        <v>0</v>
      </c>
      <c r="L156" s="89" cm="1">
        <f t="array" aca="1" ref="L156" ca="1">INDIRECT(L$2&amp;"!E40")</f>
        <v>0</v>
      </c>
      <c r="M156" s="89" cm="1">
        <f t="array" aca="1" ref="M156" ca="1">INDIRECT(M$2&amp;"!E40")</f>
        <v>0</v>
      </c>
      <c r="N156" s="89" cm="1">
        <f t="array" aca="1" ref="N156" ca="1">INDIRECT(N$2&amp;"!E40")</f>
        <v>0</v>
      </c>
      <c r="O156" s="89" cm="1">
        <f t="array" aca="1" ref="O156" ca="1">INDIRECT(O$2&amp;"!E40")</f>
        <v>0</v>
      </c>
      <c r="P156" s="89" cm="1">
        <f t="array" aca="1" ref="P156" ca="1">INDIRECT(P$2&amp;"!E40")</f>
        <v>0</v>
      </c>
      <c r="Q156" s="89" cm="1">
        <f t="array" aca="1" ref="Q156" ca="1">INDIRECT(Q$2&amp;"!E40")</f>
        <v>0</v>
      </c>
      <c r="R156" s="89" cm="1">
        <f t="array" aca="1" ref="R156" ca="1">INDIRECT(R$2&amp;"!E40")</f>
        <v>0</v>
      </c>
      <c r="S156" s="89" cm="1">
        <f t="array" aca="1" ref="S156" ca="1">INDIRECT(S$2&amp;"!E40")</f>
        <v>0</v>
      </c>
      <c r="T156" s="89" cm="1">
        <f t="array" aca="1" ref="T156" ca="1">INDIRECT(T$2&amp;"!E40")</f>
        <v>0</v>
      </c>
      <c r="U156" s="89" cm="1">
        <f t="array" aca="1" ref="U156" ca="1">INDIRECT(U$2&amp;"!E40")</f>
        <v>0</v>
      </c>
      <c r="V156" s="89" cm="1">
        <f t="array" aca="1" ref="V156" ca="1">INDIRECT(V$2&amp;"!E40")</f>
        <v>0</v>
      </c>
      <c r="W156" s="89" cm="1">
        <f t="array" aca="1" ref="W156" ca="1">INDIRECT(W$2&amp;"!E40")</f>
        <v>0</v>
      </c>
      <c r="X156" s="89" cm="1">
        <f t="array" aca="1" ref="X156" ca="1">INDIRECT(X$2&amp;"!E40")</f>
        <v>0</v>
      </c>
      <c r="Y156" s="89" cm="1">
        <f t="array" aca="1" ref="Y156" ca="1">INDIRECT(Y$2&amp;"!E40")</f>
        <v>0</v>
      </c>
      <c r="Z156" s="89" cm="1">
        <f t="array" aca="1" ref="Z156" ca="1">INDIRECT(Z$2&amp;"!E40")</f>
        <v>0</v>
      </c>
      <c r="AA156" s="89" cm="1">
        <f t="array" aca="1" ref="AA156" ca="1">INDIRECT(AA$2&amp;"!E40")</f>
        <v>0</v>
      </c>
      <c r="AB156" s="89" cm="1">
        <f t="array" aca="1" ref="AB156" ca="1">INDIRECT(AB$2&amp;"!E40")</f>
        <v>0</v>
      </c>
      <c r="AC156" s="89" cm="1">
        <f t="array" aca="1" ref="AC156" ca="1">INDIRECT(AC$2&amp;"!E40")</f>
        <v>0</v>
      </c>
      <c r="AD156" s="89" cm="1">
        <f t="array" aca="1" ref="AD156" ca="1">INDIRECT(AD$2&amp;"!E40")</f>
        <v>0</v>
      </c>
      <c r="AE156" s="89" cm="1">
        <f t="array" aca="1" ref="AE156" ca="1">INDIRECT(AE$2&amp;"!E40")</f>
        <v>0</v>
      </c>
      <c r="AF156" s="89" cm="1">
        <f t="array" aca="1" ref="AF156" ca="1">INDIRECT(AF$2&amp;"!E40")</f>
        <v>0</v>
      </c>
      <c r="AG156" s="89" cm="1">
        <f t="array" aca="1" ref="AG156" ca="1">INDIRECT(AG$2&amp;"!E40")</f>
        <v>0</v>
      </c>
      <c r="AH156" s="89" cm="1">
        <f t="array" aca="1" ref="AH156" ca="1">INDIRECT(AH$2&amp;"!E40")</f>
        <v>0</v>
      </c>
      <c r="AJ156" s="75" t="str">
        <f t="shared" si="22"/>
        <v>MPI_22</v>
      </c>
      <c r="AK156" s="75" t="str">
        <f t="shared" si="23"/>
        <v>Q2.2</v>
      </c>
      <c r="AL156" t="s">
        <v>849</v>
      </c>
      <c r="AM156">
        <f t="shared" ca="1" si="24"/>
        <v>0</v>
      </c>
      <c r="AN156">
        <f t="shared" ca="1" si="25"/>
        <v>0</v>
      </c>
      <c r="AP156">
        <f t="shared" ca="1" si="31"/>
        <v>0</v>
      </c>
      <c r="AQ156">
        <f t="shared" ca="1" si="32"/>
        <v>0</v>
      </c>
      <c r="AT156">
        <f t="shared" ca="1" si="26"/>
        <v>0</v>
      </c>
      <c r="AU156">
        <f t="shared" ca="1" si="27"/>
        <v>0</v>
      </c>
      <c r="AV156">
        <f t="shared" ca="1" si="28"/>
        <v>0</v>
      </c>
      <c r="AW156">
        <f t="shared" ca="1" si="29"/>
        <v>0</v>
      </c>
      <c r="AX156">
        <f t="shared" ca="1" si="30"/>
        <v>0</v>
      </c>
    </row>
    <row r="157" spans="2:50" ht="16.5" thickBot="1">
      <c r="B157" s="779"/>
      <c r="C157" s="54" t="s">
        <v>78</v>
      </c>
      <c r="D157" s="50" t="s">
        <v>26</v>
      </c>
      <c r="E157" s="89" cm="1">
        <f t="array" aca="1" ref="E157" ca="1">INDIRECT(E$2&amp;"!F40")</f>
        <v>0</v>
      </c>
      <c r="F157" s="89" cm="1">
        <f t="array" aca="1" ref="F157" ca="1">INDIRECT(F$2&amp;"!F40")</f>
        <v>0</v>
      </c>
      <c r="G157" s="89" cm="1">
        <f t="array" aca="1" ref="G157" ca="1">INDIRECT(G$2&amp;"!F40")</f>
        <v>0</v>
      </c>
      <c r="H157" s="89" cm="1">
        <f t="array" aca="1" ref="H157" ca="1">INDIRECT(H$2&amp;"!F40")</f>
        <v>0</v>
      </c>
      <c r="I157" s="89" cm="1">
        <f t="array" aca="1" ref="I157" ca="1">INDIRECT(I$2&amp;"!F40")</f>
        <v>0</v>
      </c>
      <c r="J157" s="89" cm="1">
        <f t="array" aca="1" ref="J157" ca="1">INDIRECT(J$2&amp;"!F40")</f>
        <v>0</v>
      </c>
      <c r="K157" s="89" cm="1">
        <f t="array" aca="1" ref="K157" ca="1">INDIRECT(K$2&amp;"!F40")</f>
        <v>0</v>
      </c>
      <c r="L157" s="89" cm="1">
        <f t="array" aca="1" ref="L157" ca="1">INDIRECT(L$2&amp;"!F40")</f>
        <v>0</v>
      </c>
      <c r="M157" s="89" cm="1">
        <f t="array" aca="1" ref="M157" ca="1">INDIRECT(M$2&amp;"!F40")</f>
        <v>0</v>
      </c>
      <c r="N157" s="89" cm="1">
        <f t="array" aca="1" ref="N157" ca="1">INDIRECT(N$2&amp;"!F40")</f>
        <v>0</v>
      </c>
      <c r="O157" s="89" cm="1">
        <f t="array" aca="1" ref="O157" ca="1">INDIRECT(O$2&amp;"!F40")</f>
        <v>0</v>
      </c>
      <c r="P157" s="89" cm="1">
        <f t="array" aca="1" ref="P157" ca="1">INDIRECT(P$2&amp;"!F40")</f>
        <v>0</v>
      </c>
      <c r="Q157" s="89" cm="1">
        <f t="array" aca="1" ref="Q157" ca="1">INDIRECT(Q$2&amp;"!F40")</f>
        <v>0</v>
      </c>
      <c r="R157" s="89" cm="1">
        <f t="array" aca="1" ref="R157" ca="1">INDIRECT(R$2&amp;"!F40")</f>
        <v>0</v>
      </c>
      <c r="S157" s="89" cm="1">
        <f t="array" aca="1" ref="S157" ca="1">INDIRECT(S$2&amp;"!F40")</f>
        <v>0</v>
      </c>
      <c r="T157" s="89" cm="1">
        <f t="array" aca="1" ref="T157" ca="1">INDIRECT(T$2&amp;"!F40")</f>
        <v>0</v>
      </c>
      <c r="U157" s="89" cm="1">
        <f t="array" aca="1" ref="U157" ca="1">INDIRECT(U$2&amp;"!F40")</f>
        <v>0</v>
      </c>
      <c r="V157" s="89" cm="1">
        <f t="array" aca="1" ref="V157" ca="1">INDIRECT(V$2&amp;"!F40")</f>
        <v>0</v>
      </c>
      <c r="W157" s="89" cm="1">
        <f t="array" aca="1" ref="W157" ca="1">INDIRECT(W$2&amp;"!F40")</f>
        <v>0</v>
      </c>
      <c r="X157" s="89" cm="1">
        <f t="array" aca="1" ref="X157" ca="1">INDIRECT(X$2&amp;"!F40")</f>
        <v>0</v>
      </c>
      <c r="Y157" s="89" cm="1">
        <f t="array" aca="1" ref="Y157" ca="1">INDIRECT(Y$2&amp;"!F40")</f>
        <v>0</v>
      </c>
      <c r="Z157" s="89" cm="1">
        <f t="array" aca="1" ref="Z157" ca="1">INDIRECT(Z$2&amp;"!F40")</f>
        <v>0</v>
      </c>
      <c r="AA157" s="89" cm="1">
        <f t="array" aca="1" ref="AA157" ca="1">INDIRECT(AA$2&amp;"!F40")</f>
        <v>0</v>
      </c>
      <c r="AB157" s="89" cm="1">
        <f t="array" aca="1" ref="AB157" ca="1">INDIRECT(AB$2&amp;"!F40")</f>
        <v>0</v>
      </c>
      <c r="AC157" s="89" cm="1">
        <f t="array" aca="1" ref="AC157" ca="1">INDIRECT(AC$2&amp;"!F40")</f>
        <v>0</v>
      </c>
      <c r="AD157" s="89" cm="1">
        <f t="array" aca="1" ref="AD157" ca="1">INDIRECT(AD$2&amp;"!F40")</f>
        <v>0</v>
      </c>
      <c r="AE157" s="89" cm="1">
        <f t="array" aca="1" ref="AE157" ca="1">INDIRECT(AE$2&amp;"!F40")</f>
        <v>0</v>
      </c>
      <c r="AF157" s="89" cm="1">
        <f t="array" aca="1" ref="AF157" ca="1">INDIRECT(AF$2&amp;"!F40")</f>
        <v>0</v>
      </c>
      <c r="AG157" s="89" cm="1">
        <f t="array" aca="1" ref="AG157" ca="1">INDIRECT(AG$2&amp;"!F40")</f>
        <v>0</v>
      </c>
      <c r="AH157" s="89" cm="1">
        <f t="array" aca="1" ref="AH157" ca="1">INDIRECT(AH$2&amp;"!F40")</f>
        <v>0</v>
      </c>
      <c r="AJ157" s="75" t="str">
        <f t="shared" si="22"/>
        <v>MPI_22</v>
      </c>
      <c r="AK157" s="75" t="str">
        <f t="shared" si="23"/>
        <v>Q2.3</v>
      </c>
      <c r="AL157" t="s">
        <v>850</v>
      </c>
      <c r="AM157">
        <f t="shared" ca="1" si="24"/>
        <v>0</v>
      </c>
      <c r="AN157">
        <f t="shared" ca="1" si="25"/>
        <v>0</v>
      </c>
      <c r="AP157">
        <f t="shared" ca="1" si="31"/>
        <v>0</v>
      </c>
      <c r="AQ157">
        <f t="shared" ca="1" si="32"/>
        <v>0</v>
      </c>
      <c r="AT157">
        <f t="shared" ca="1" si="26"/>
        <v>0</v>
      </c>
      <c r="AU157">
        <f t="shared" ca="1" si="27"/>
        <v>0</v>
      </c>
      <c r="AV157">
        <f t="shared" ca="1" si="28"/>
        <v>0</v>
      </c>
      <c r="AW157">
        <f t="shared" ca="1" si="29"/>
        <v>0</v>
      </c>
      <c r="AX157">
        <f t="shared" ca="1" si="30"/>
        <v>0</v>
      </c>
    </row>
    <row r="158" spans="2:50" ht="16.5" thickBot="1">
      <c r="B158" s="779"/>
      <c r="C158" s="54" t="s">
        <v>78</v>
      </c>
      <c r="D158" s="50" t="s">
        <v>27</v>
      </c>
      <c r="E158" s="89" cm="1">
        <f t="array" aca="1" ref="E158" ca="1">INDIRECT(E$2&amp;"!G40")</f>
        <v>0</v>
      </c>
      <c r="F158" s="89" cm="1">
        <f t="array" aca="1" ref="F158" ca="1">INDIRECT(F$2&amp;"!G40")</f>
        <v>0</v>
      </c>
      <c r="G158" s="89" cm="1">
        <f t="array" aca="1" ref="G158" ca="1">INDIRECT(G$2&amp;"!G40")</f>
        <v>0</v>
      </c>
      <c r="H158" s="89" cm="1">
        <f t="array" aca="1" ref="H158" ca="1">INDIRECT(H$2&amp;"!G40")</f>
        <v>0</v>
      </c>
      <c r="I158" s="89" cm="1">
        <f t="array" aca="1" ref="I158" ca="1">INDIRECT(I$2&amp;"!G40")</f>
        <v>0</v>
      </c>
      <c r="J158" s="89" cm="1">
        <f t="array" aca="1" ref="J158" ca="1">INDIRECT(J$2&amp;"!G40")</f>
        <v>0</v>
      </c>
      <c r="K158" s="89" cm="1">
        <f t="array" aca="1" ref="K158" ca="1">INDIRECT(K$2&amp;"!G40")</f>
        <v>0</v>
      </c>
      <c r="L158" s="89" cm="1">
        <f t="array" aca="1" ref="L158" ca="1">INDIRECT(L$2&amp;"!G40")</f>
        <v>0</v>
      </c>
      <c r="M158" s="89" cm="1">
        <f t="array" aca="1" ref="M158" ca="1">INDIRECT(M$2&amp;"!G40")</f>
        <v>0</v>
      </c>
      <c r="N158" s="89" cm="1">
        <f t="array" aca="1" ref="N158" ca="1">INDIRECT(N$2&amp;"!G40")</f>
        <v>0</v>
      </c>
      <c r="O158" s="89" cm="1">
        <f t="array" aca="1" ref="O158" ca="1">INDIRECT(O$2&amp;"!G40")</f>
        <v>0</v>
      </c>
      <c r="P158" s="89" cm="1">
        <f t="array" aca="1" ref="P158" ca="1">INDIRECT(P$2&amp;"!G40")</f>
        <v>0</v>
      </c>
      <c r="Q158" s="89" cm="1">
        <f t="array" aca="1" ref="Q158" ca="1">INDIRECT(Q$2&amp;"!G40")</f>
        <v>0</v>
      </c>
      <c r="R158" s="89" cm="1">
        <f t="array" aca="1" ref="R158" ca="1">INDIRECT(R$2&amp;"!G40")</f>
        <v>0</v>
      </c>
      <c r="S158" s="89" cm="1">
        <f t="array" aca="1" ref="S158" ca="1">INDIRECT(S$2&amp;"!G40")</f>
        <v>0</v>
      </c>
      <c r="T158" s="89" cm="1">
        <f t="array" aca="1" ref="T158" ca="1">INDIRECT(T$2&amp;"!G40")</f>
        <v>0</v>
      </c>
      <c r="U158" s="89" cm="1">
        <f t="array" aca="1" ref="U158" ca="1">INDIRECT(U$2&amp;"!G40")</f>
        <v>0</v>
      </c>
      <c r="V158" s="89" cm="1">
        <f t="array" aca="1" ref="V158" ca="1">INDIRECT(V$2&amp;"!G40")</f>
        <v>0</v>
      </c>
      <c r="W158" s="89" cm="1">
        <f t="array" aca="1" ref="W158" ca="1">INDIRECT(W$2&amp;"!G40")</f>
        <v>0</v>
      </c>
      <c r="X158" s="89" cm="1">
        <f t="array" aca="1" ref="X158" ca="1">INDIRECT(X$2&amp;"!G40")</f>
        <v>0</v>
      </c>
      <c r="Y158" s="89" cm="1">
        <f t="array" aca="1" ref="Y158" ca="1">INDIRECT(Y$2&amp;"!G40")</f>
        <v>0</v>
      </c>
      <c r="Z158" s="89" cm="1">
        <f t="array" aca="1" ref="Z158" ca="1">INDIRECT(Z$2&amp;"!G40")</f>
        <v>0</v>
      </c>
      <c r="AA158" s="89" cm="1">
        <f t="array" aca="1" ref="AA158" ca="1">INDIRECT(AA$2&amp;"!G40")</f>
        <v>0</v>
      </c>
      <c r="AB158" s="89" cm="1">
        <f t="array" aca="1" ref="AB158" ca="1">INDIRECT(AB$2&amp;"!G40")</f>
        <v>0</v>
      </c>
      <c r="AC158" s="89" cm="1">
        <f t="array" aca="1" ref="AC158" ca="1">INDIRECT(AC$2&amp;"!G40")</f>
        <v>0</v>
      </c>
      <c r="AD158" s="89" cm="1">
        <f t="array" aca="1" ref="AD158" ca="1">INDIRECT(AD$2&amp;"!G40")</f>
        <v>0</v>
      </c>
      <c r="AE158" s="89" cm="1">
        <f t="array" aca="1" ref="AE158" ca="1">INDIRECT(AE$2&amp;"!G40")</f>
        <v>0</v>
      </c>
      <c r="AF158" s="89" cm="1">
        <f t="array" aca="1" ref="AF158" ca="1">INDIRECT(AF$2&amp;"!G40")</f>
        <v>0</v>
      </c>
      <c r="AG158" s="89" cm="1">
        <f t="array" aca="1" ref="AG158" ca="1">INDIRECT(AG$2&amp;"!G40")</f>
        <v>0</v>
      </c>
      <c r="AH158" s="89" cm="1">
        <f t="array" aca="1" ref="AH158" ca="1">INDIRECT(AH$2&amp;"!G40")</f>
        <v>0</v>
      </c>
      <c r="AJ158" s="75" t="str">
        <f t="shared" si="22"/>
        <v>MPI_22</v>
      </c>
      <c r="AK158" s="75" t="str">
        <f t="shared" si="23"/>
        <v>Q2.4</v>
      </c>
      <c r="AL158" t="s">
        <v>495</v>
      </c>
      <c r="AM158">
        <f t="shared" ca="1" si="24"/>
        <v>0</v>
      </c>
      <c r="AN158">
        <f t="shared" ca="1" si="25"/>
        <v>0</v>
      </c>
      <c r="AP158">
        <f t="shared" ca="1" si="31"/>
        <v>0</v>
      </c>
      <c r="AQ158">
        <f t="shared" ca="1" si="32"/>
        <v>0</v>
      </c>
      <c r="AT158">
        <f t="shared" ca="1" si="26"/>
        <v>0</v>
      </c>
      <c r="AU158">
        <f t="shared" ca="1" si="27"/>
        <v>0</v>
      </c>
      <c r="AV158">
        <f t="shared" ca="1" si="28"/>
        <v>0</v>
      </c>
      <c r="AW158">
        <f t="shared" ca="1" si="29"/>
        <v>0</v>
      </c>
      <c r="AX158">
        <f t="shared" ca="1" si="30"/>
        <v>0</v>
      </c>
    </row>
    <row r="159" spans="2:50" ht="16.5" thickBot="1">
      <c r="B159" s="779"/>
      <c r="C159" s="54" t="s">
        <v>78</v>
      </c>
      <c r="D159" s="50" t="s">
        <v>28</v>
      </c>
      <c r="E159" s="89" cm="1">
        <f t="array" aca="1" ref="E159" ca="1">INDIRECT(E$2&amp;"!H40")</f>
        <v>0</v>
      </c>
      <c r="F159" s="89" cm="1">
        <f t="array" aca="1" ref="F159" ca="1">INDIRECT(F$2&amp;"!H40")</f>
        <v>0</v>
      </c>
      <c r="G159" s="89" cm="1">
        <f t="array" aca="1" ref="G159" ca="1">INDIRECT(G$2&amp;"!H40")</f>
        <v>0</v>
      </c>
      <c r="H159" s="89" cm="1">
        <f t="array" aca="1" ref="H159" ca="1">INDIRECT(H$2&amp;"!H40")</f>
        <v>0</v>
      </c>
      <c r="I159" s="89" cm="1">
        <f t="array" aca="1" ref="I159" ca="1">INDIRECT(I$2&amp;"!H40")</f>
        <v>0</v>
      </c>
      <c r="J159" s="89" cm="1">
        <f t="array" aca="1" ref="J159" ca="1">INDIRECT(J$2&amp;"!H40")</f>
        <v>0</v>
      </c>
      <c r="K159" s="89" cm="1">
        <f t="array" aca="1" ref="K159" ca="1">INDIRECT(K$2&amp;"!H40")</f>
        <v>0</v>
      </c>
      <c r="L159" s="89" cm="1">
        <f t="array" aca="1" ref="L159" ca="1">INDIRECT(L$2&amp;"!H40")</f>
        <v>0</v>
      </c>
      <c r="M159" s="89" cm="1">
        <f t="array" aca="1" ref="M159" ca="1">INDIRECT(M$2&amp;"!H40")</f>
        <v>0</v>
      </c>
      <c r="N159" s="89" cm="1">
        <f t="array" aca="1" ref="N159" ca="1">INDIRECT(N$2&amp;"!H40")</f>
        <v>0</v>
      </c>
      <c r="O159" s="89" cm="1">
        <f t="array" aca="1" ref="O159" ca="1">INDIRECT(O$2&amp;"!H40")</f>
        <v>0</v>
      </c>
      <c r="P159" s="89" cm="1">
        <f t="array" aca="1" ref="P159" ca="1">INDIRECT(P$2&amp;"!H40")</f>
        <v>0</v>
      </c>
      <c r="Q159" s="89" cm="1">
        <f t="array" aca="1" ref="Q159" ca="1">INDIRECT(Q$2&amp;"!H40")</f>
        <v>0</v>
      </c>
      <c r="R159" s="89" cm="1">
        <f t="array" aca="1" ref="R159" ca="1">INDIRECT(R$2&amp;"!H40")</f>
        <v>0</v>
      </c>
      <c r="S159" s="89" cm="1">
        <f t="array" aca="1" ref="S159" ca="1">INDIRECT(S$2&amp;"!H40")</f>
        <v>0</v>
      </c>
      <c r="T159" s="89" cm="1">
        <f t="array" aca="1" ref="T159" ca="1">INDIRECT(T$2&amp;"!H40")</f>
        <v>0</v>
      </c>
      <c r="U159" s="89" cm="1">
        <f t="array" aca="1" ref="U159" ca="1">INDIRECT(U$2&amp;"!H40")</f>
        <v>0</v>
      </c>
      <c r="V159" s="89" cm="1">
        <f t="array" aca="1" ref="V159" ca="1">INDIRECT(V$2&amp;"!H40")</f>
        <v>0</v>
      </c>
      <c r="W159" s="89" cm="1">
        <f t="array" aca="1" ref="W159" ca="1">INDIRECT(W$2&amp;"!H40")</f>
        <v>0</v>
      </c>
      <c r="X159" s="89" cm="1">
        <f t="array" aca="1" ref="X159" ca="1">INDIRECT(X$2&amp;"!H40")</f>
        <v>0</v>
      </c>
      <c r="Y159" s="89" cm="1">
        <f t="array" aca="1" ref="Y159" ca="1">INDIRECT(Y$2&amp;"!H40")</f>
        <v>0</v>
      </c>
      <c r="Z159" s="89" cm="1">
        <f t="array" aca="1" ref="Z159" ca="1">INDIRECT(Z$2&amp;"!H40")</f>
        <v>0</v>
      </c>
      <c r="AA159" s="89" cm="1">
        <f t="array" aca="1" ref="AA159" ca="1">INDIRECT(AA$2&amp;"!H40")</f>
        <v>0</v>
      </c>
      <c r="AB159" s="89" cm="1">
        <f t="array" aca="1" ref="AB159" ca="1">INDIRECT(AB$2&amp;"!H40")</f>
        <v>0</v>
      </c>
      <c r="AC159" s="89" cm="1">
        <f t="array" aca="1" ref="AC159" ca="1">INDIRECT(AC$2&amp;"!H40")</f>
        <v>0</v>
      </c>
      <c r="AD159" s="89" cm="1">
        <f t="array" aca="1" ref="AD159" ca="1">INDIRECT(AD$2&amp;"!H40")</f>
        <v>0</v>
      </c>
      <c r="AE159" s="89" cm="1">
        <f t="array" aca="1" ref="AE159" ca="1">INDIRECT(AE$2&amp;"!H40")</f>
        <v>0</v>
      </c>
      <c r="AF159" s="89" cm="1">
        <f t="array" aca="1" ref="AF159" ca="1">INDIRECT(AF$2&amp;"!H40")</f>
        <v>0</v>
      </c>
      <c r="AG159" s="89" cm="1">
        <f t="array" aca="1" ref="AG159" ca="1">INDIRECT(AG$2&amp;"!H40")</f>
        <v>0</v>
      </c>
      <c r="AH159" s="89" cm="1">
        <f t="array" aca="1" ref="AH159" ca="1">INDIRECT(AH$2&amp;"!H40")</f>
        <v>0</v>
      </c>
      <c r="AJ159" s="75" t="str">
        <f t="shared" si="22"/>
        <v>MPI_22</v>
      </c>
      <c r="AK159" s="75" t="str">
        <f t="shared" si="23"/>
        <v>Q3.1</v>
      </c>
      <c r="AL159" t="s">
        <v>456</v>
      </c>
      <c r="AM159">
        <f t="shared" ca="1" si="24"/>
        <v>0</v>
      </c>
      <c r="AN159">
        <f t="shared" ca="1" si="25"/>
        <v>0</v>
      </c>
      <c r="AP159">
        <f t="shared" ca="1" si="31"/>
        <v>0</v>
      </c>
      <c r="AQ159">
        <f t="shared" ca="1" si="32"/>
        <v>0</v>
      </c>
      <c r="AT159">
        <f t="shared" ca="1" si="26"/>
        <v>0</v>
      </c>
      <c r="AU159">
        <f t="shared" ca="1" si="27"/>
        <v>0</v>
      </c>
      <c r="AV159">
        <f t="shared" ca="1" si="28"/>
        <v>0</v>
      </c>
      <c r="AW159">
        <f t="shared" ca="1" si="29"/>
        <v>0</v>
      </c>
      <c r="AX159">
        <f t="shared" ca="1" si="30"/>
        <v>0</v>
      </c>
    </row>
    <row r="160" spans="2:50" ht="16.5" thickBot="1">
      <c r="B160" s="779"/>
      <c r="C160" s="17" t="s">
        <v>78</v>
      </c>
      <c r="D160" s="66" t="s">
        <v>29</v>
      </c>
      <c r="E160" s="89" cm="1">
        <f t="array" aca="1" ref="E160" ca="1">INDIRECT(E$2&amp;"!I40")</f>
        <v>0</v>
      </c>
      <c r="F160" s="89" cm="1">
        <f t="array" aca="1" ref="F160" ca="1">INDIRECT(F$2&amp;"!I40")</f>
        <v>0</v>
      </c>
      <c r="G160" s="89" cm="1">
        <f t="array" aca="1" ref="G160" ca="1">INDIRECT(G$2&amp;"!I40")</f>
        <v>0</v>
      </c>
      <c r="H160" s="89" cm="1">
        <f t="array" aca="1" ref="H160" ca="1">INDIRECT(H$2&amp;"!I40")</f>
        <v>0</v>
      </c>
      <c r="I160" s="89" cm="1">
        <f t="array" aca="1" ref="I160" ca="1">INDIRECT(I$2&amp;"!I40")</f>
        <v>0</v>
      </c>
      <c r="J160" s="89" cm="1">
        <f t="array" aca="1" ref="J160" ca="1">INDIRECT(J$2&amp;"!I40")</f>
        <v>0</v>
      </c>
      <c r="K160" s="89" cm="1">
        <f t="array" aca="1" ref="K160" ca="1">INDIRECT(K$2&amp;"!I40")</f>
        <v>0</v>
      </c>
      <c r="L160" s="89" cm="1">
        <f t="array" aca="1" ref="L160" ca="1">INDIRECT(L$2&amp;"!I40")</f>
        <v>0</v>
      </c>
      <c r="M160" s="89" cm="1">
        <f t="array" aca="1" ref="M160" ca="1">INDIRECT(M$2&amp;"!I40")</f>
        <v>0</v>
      </c>
      <c r="N160" s="89" cm="1">
        <f t="array" aca="1" ref="N160" ca="1">INDIRECT(N$2&amp;"!I40")</f>
        <v>0</v>
      </c>
      <c r="O160" s="89" cm="1">
        <f t="array" aca="1" ref="O160" ca="1">INDIRECT(O$2&amp;"!I40")</f>
        <v>0</v>
      </c>
      <c r="P160" s="89" cm="1">
        <f t="array" aca="1" ref="P160" ca="1">INDIRECT(P$2&amp;"!I40")</f>
        <v>0</v>
      </c>
      <c r="Q160" s="89" cm="1">
        <f t="array" aca="1" ref="Q160" ca="1">INDIRECT(Q$2&amp;"!I40")</f>
        <v>0</v>
      </c>
      <c r="R160" s="89" cm="1">
        <f t="array" aca="1" ref="R160" ca="1">INDIRECT(R$2&amp;"!I40")</f>
        <v>0</v>
      </c>
      <c r="S160" s="89" cm="1">
        <f t="array" aca="1" ref="S160" ca="1">INDIRECT(S$2&amp;"!I40")</f>
        <v>0</v>
      </c>
      <c r="T160" s="89" cm="1">
        <f t="array" aca="1" ref="T160" ca="1">INDIRECT(T$2&amp;"!I40")</f>
        <v>0</v>
      </c>
      <c r="U160" s="89" cm="1">
        <f t="array" aca="1" ref="U160" ca="1">INDIRECT(U$2&amp;"!I40")</f>
        <v>0</v>
      </c>
      <c r="V160" s="89" cm="1">
        <f t="array" aca="1" ref="V160" ca="1">INDIRECT(V$2&amp;"!I40")</f>
        <v>0</v>
      </c>
      <c r="W160" s="89" cm="1">
        <f t="array" aca="1" ref="W160" ca="1">INDIRECT(W$2&amp;"!I40")</f>
        <v>0</v>
      </c>
      <c r="X160" s="89" cm="1">
        <f t="array" aca="1" ref="X160" ca="1">INDIRECT(X$2&amp;"!I40")</f>
        <v>0</v>
      </c>
      <c r="Y160" s="89" cm="1">
        <f t="array" aca="1" ref="Y160" ca="1">INDIRECT(Y$2&amp;"!I40")</f>
        <v>0</v>
      </c>
      <c r="Z160" s="89" cm="1">
        <f t="array" aca="1" ref="Z160" ca="1">INDIRECT(Z$2&amp;"!I40")</f>
        <v>0</v>
      </c>
      <c r="AA160" s="89" cm="1">
        <f t="array" aca="1" ref="AA160" ca="1">INDIRECT(AA$2&amp;"!I40")</f>
        <v>0</v>
      </c>
      <c r="AB160" s="89" cm="1">
        <f t="array" aca="1" ref="AB160" ca="1">INDIRECT(AB$2&amp;"!I40")</f>
        <v>0</v>
      </c>
      <c r="AC160" s="89" cm="1">
        <f t="array" aca="1" ref="AC160" ca="1">INDIRECT(AC$2&amp;"!I40")</f>
        <v>0</v>
      </c>
      <c r="AD160" s="89" cm="1">
        <f t="array" aca="1" ref="AD160" ca="1">INDIRECT(AD$2&amp;"!I40")</f>
        <v>0</v>
      </c>
      <c r="AE160" s="89" cm="1">
        <f t="array" aca="1" ref="AE160" ca="1">INDIRECT(AE$2&amp;"!I40")</f>
        <v>0</v>
      </c>
      <c r="AF160" s="89" cm="1">
        <f t="array" aca="1" ref="AF160" ca="1">INDIRECT(AF$2&amp;"!I40")</f>
        <v>0</v>
      </c>
      <c r="AG160" s="89" cm="1">
        <f t="array" aca="1" ref="AG160" ca="1">INDIRECT(AG$2&amp;"!I40")</f>
        <v>0</v>
      </c>
      <c r="AH160" s="89" cm="1">
        <f t="array" aca="1" ref="AH160" ca="1">INDIRECT(AH$2&amp;"!I40")</f>
        <v>0</v>
      </c>
      <c r="AJ160" s="75" t="str">
        <f t="shared" si="22"/>
        <v>MPI_22</v>
      </c>
      <c r="AK160" s="75" t="str">
        <f t="shared" si="23"/>
        <v>Q3.2</v>
      </c>
      <c r="AL160" t="s">
        <v>851</v>
      </c>
      <c r="AM160">
        <f t="shared" ca="1" si="24"/>
        <v>0</v>
      </c>
      <c r="AN160">
        <f t="shared" ca="1" si="25"/>
        <v>0</v>
      </c>
      <c r="AP160">
        <f t="shared" ca="1" si="31"/>
        <v>0</v>
      </c>
      <c r="AQ160">
        <f t="shared" ca="1" si="32"/>
        <v>0</v>
      </c>
      <c r="AT160">
        <f t="shared" ca="1" si="26"/>
        <v>0</v>
      </c>
      <c r="AU160">
        <f t="shared" ca="1" si="27"/>
        <v>0</v>
      </c>
      <c r="AV160">
        <f t="shared" ca="1" si="28"/>
        <v>0</v>
      </c>
      <c r="AW160">
        <f t="shared" ca="1" si="29"/>
        <v>0</v>
      </c>
      <c r="AX160">
        <f t="shared" ca="1" si="30"/>
        <v>0</v>
      </c>
    </row>
    <row r="161" spans="2:50" ht="16.5" thickBot="1">
      <c r="B161" s="780" t="s">
        <v>80</v>
      </c>
      <c r="C161" s="54" t="s">
        <v>81</v>
      </c>
      <c r="D161" s="48" t="s">
        <v>23</v>
      </c>
      <c r="E161" s="144" t="str" cm="1">
        <f t="array" aca="1" ref="E161" ca="1">INDIRECT(E$2&amp;"!C43")</f>
        <v>Non concerné</v>
      </c>
      <c r="F161" s="144" t="str" cm="1">
        <f t="array" aca="1" ref="F161" ca="1">INDIRECT(F$2&amp;"!C43")</f>
        <v>Non concerné</v>
      </c>
      <c r="G161" s="144" t="str" cm="1">
        <f t="array" aca="1" ref="G161" ca="1">INDIRECT(G$2&amp;"!C43")</f>
        <v>Non concerné</v>
      </c>
      <c r="H161" s="144" t="str" cm="1">
        <f t="array" aca="1" ref="H161" ca="1">INDIRECT(H$2&amp;"!C43")</f>
        <v>Non concerné</v>
      </c>
      <c r="I161" s="144" t="str" cm="1">
        <f t="array" aca="1" ref="I161" ca="1">INDIRECT(I$2&amp;"!C43")</f>
        <v>Non concerné</v>
      </c>
      <c r="J161" s="144" t="str" cm="1">
        <f t="array" aca="1" ref="J161" ca="1">INDIRECT(J$2&amp;"!C43")</f>
        <v>Non concerné</v>
      </c>
      <c r="K161" s="144" t="str" cm="1">
        <f t="array" aca="1" ref="K161" ca="1">INDIRECT(K$2&amp;"!C43")</f>
        <v>Non concerné</v>
      </c>
      <c r="L161" s="144" t="str" cm="1">
        <f t="array" aca="1" ref="L161" ca="1">INDIRECT(L$2&amp;"!C43")</f>
        <v>Non concerné</v>
      </c>
      <c r="M161" s="144" t="str" cm="1">
        <f t="array" aca="1" ref="M161" ca="1">INDIRECT(M$2&amp;"!C43")</f>
        <v>Non concerné</v>
      </c>
      <c r="N161" s="144" t="str" cm="1">
        <f t="array" aca="1" ref="N161" ca="1">INDIRECT(N$2&amp;"!C43")</f>
        <v>Non concerné</v>
      </c>
      <c r="O161" s="144" t="str" cm="1">
        <f t="array" aca="1" ref="O161" ca="1">INDIRECT(O$2&amp;"!C43")</f>
        <v>Non concerné</v>
      </c>
      <c r="P161" s="144" t="str" cm="1">
        <f t="array" aca="1" ref="P161" ca="1">INDIRECT(P$2&amp;"!C43")</f>
        <v>Non concerné</v>
      </c>
      <c r="Q161" s="144" t="str" cm="1">
        <f t="array" aca="1" ref="Q161" ca="1">INDIRECT(Q$2&amp;"!C43")</f>
        <v>Non concerné</v>
      </c>
      <c r="R161" s="144" t="str" cm="1">
        <f t="array" aca="1" ref="R161" ca="1">INDIRECT(R$2&amp;"!C43")</f>
        <v>Non concerné</v>
      </c>
      <c r="S161" s="144" t="str" cm="1">
        <f t="array" aca="1" ref="S161" ca="1">INDIRECT(S$2&amp;"!C43")</f>
        <v>Non concerné</v>
      </c>
      <c r="T161" s="144" t="str" cm="1">
        <f t="array" aca="1" ref="T161" ca="1">INDIRECT(T$2&amp;"!C43")</f>
        <v>Non concerné</v>
      </c>
      <c r="U161" s="144" t="str" cm="1">
        <f t="array" aca="1" ref="U161" ca="1">INDIRECT(U$2&amp;"!C43")</f>
        <v>Non concerné</v>
      </c>
      <c r="V161" s="144" t="str" cm="1">
        <f t="array" aca="1" ref="V161" ca="1">INDIRECT(V$2&amp;"!C43")</f>
        <v>Non concerné</v>
      </c>
      <c r="W161" s="144" t="str" cm="1">
        <f t="array" aca="1" ref="W161" ca="1">INDIRECT(W$2&amp;"!C43")</f>
        <v>Non concerné</v>
      </c>
      <c r="X161" s="144" t="str" cm="1">
        <f t="array" aca="1" ref="X161" ca="1">INDIRECT(X$2&amp;"!C43")</f>
        <v>Non concerné</v>
      </c>
      <c r="Y161" s="144" t="str" cm="1">
        <f t="array" aca="1" ref="Y161" ca="1">INDIRECT(Y$2&amp;"!C43")</f>
        <v>Non concerné</v>
      </c>
      <c r="Z161" s="144" t="str" cm="1">
        <f t="array" aca="1" ref="Z161" ca="1">INDIRECT(Z$2&amp;"!C43")</f>
        <v>Non concerné</v>
      </c>
      <c r="AA161" s="144" t="str" cm="1">
        <f t="array" aca="1" ref="AA161" ca="1">INDIRECT(AA$2&amp;"!C43")</f>
        <v>Non concerné</v>
      </c>
      <c r="AB161" s="144" t="str" cm="1">
        <f t="array" aca="1" ref="AB161" ca="1">INDIRECT(AB$2&amp;"!C43")</f>
        <v>Non concerné</v>
      </c>
      <c r="AC161" s="144" t="str" cm="1">
        <f t="array" aca="1" ref="AC161" ca="1">INDIRECT(AC$2&amp;"!C43")</f>
        <v>Non concerné</v>
      </c>
      <c r="AD161" s="144" t="str" cm="1">
        <f t="array" aca="1" ref="AD161" ca="1">INDIRECT(AD$2&amp;"!C43")</f>
        <v>Non concerné</v>
      </c>
      <c r="AE161" s="144" t="str" cm="1">
        <f t="array" aca="1" ref="AE161" ca="1">INDIRECT(AE$2&amp;"!C43")</f>
        <v>Non concerné</v>
      </c>
      <c r="AF161" s="144" t="str" cm="1">
        <f t="array" aca="1" ref="AF161" ca="1">INDIRECT(AF$2&amp;"!C43")</f>
        <v>Non concerné</v>
      </c>
      <c r="AG161" s="144" t="str" cm="1">
        <f t="array" aca="1" ref="AG161" ca="1">INDIRECT(AG$2&amp;"!C43")</f>
        <v>Non concerné</v>
      </c>
      <c r="AH161" s="144" t="str" cm="1">
        <f t="array" aca="1" ref="AH161" ca="1">INDIRECT(AH$2&amp;"!C43")</f>
        <v>Non concerné</v>
      </c>
      <c r="AJ161" s="75" t="str">
        <f t="shared" si="22"/>
        <v>MPI_23</v>
      </c>
      <c r="AK161" s="75" t="str">
        <f t="shared" si="23"/>
        <v>Q1</v>
      </c>
      <c r="AL161" t="s">
        <v>373</v>
      </c>
      <c r="AM161">
        <f t="shared" ca="1" si="24"/>
        <v>0</v>
      </c>
      <c r="AN161">
        <f t="shared" ca="1" si="25"/>
        <v>0</v>
      </c>
      <c r="AP161">
        <f t="shared" ca="1" si="31"/>
        <v>0</v>
      </c>
      <c r="AQ161">
        <f t="shared" ca="1" si="32"/>
        <v>0</v>
      </c>
      <c r="AT161">
        <f t="shared" ca="1" si="26"/>
        <v>0</v>
      </c>
      <c r="AU161">
        <f t="shared" ca="1" si="27"/>
        <v>0</v>
      </c>
      <c r="AV161">
        <f t="shared" ca="1" si="28"/>
        <v>0</v>
      </c>
      <c r="AW161">
        <f t="shared" ca="1" si="29"/>
        <v>0</v>
      </c>
      <c r="AX161">
        <f t="shared" ca="1" si="30"/>
        <v>0</v>
      </c>
    </row>
    <row r="162" spans="2:50" ht="16.5" thickBot="1">
      <c r="B162" s="780"/>
      <c r="C162" s="54" t="s">
        <v>81</v>
      </c>
      <c r="D162" s="50" t="s">
        <v>24</v>
      </c>
      <c r="E162" s="144" cm="1">
        <f t="array" aca="1" ref="E162" ca="1">INDIRECT(E$2&amp;"!D43")</f>
        <v>0</v>
      </c>
      <c r="F162" s="144" cm="1">
        <f t="array" aca="1" ref="F162" ca="1">INDIRECT(F$2&amp;"!D43")</f>
        <v>0</v>
      </c>
      <c r="G162" s="144" cm="1">
        <f t="array" aca="1" ref="G162" ca="1">INDIRECT(G$2&amp;"!D43")</f>
        <v>0</v>
      </c>
      <c r="H162" s="144" cm="1">
        <f t="array" aca="1" ref="H162" ca="1">INDIRECT(H$2&amp;"!D43")</f>
        <v>0</v>
      </c>
      <c r="I162" s="144" cm="1">
        <f t="array" aca="1" ref="I162" ca="1">INDIRECT(I$2&amp;"!D43")</f>
        <v>0</v>
      </c>
      <c r="J162" s="144" cm="1">
        <f t="array" aca="1" ref="J162" ca="1">INDIRECT(J$2&amp;"!D43")</f>
        <v>0</v>
      </c>
      <c r="K162" s="144" cm="1">
        <f t="array" aca="1" ref="K162" ca="1">INDIRECT(K$2&amp;"!D43")</f>
        <v>0</v>
      </c>
      <c r="L162" s="144" cm="1">
        <f t="array" aca="1" ref="L162" ca="1">INDIRECT(L$2&amp;"!D43")</f>
        <v>0</v>
      </c>
      <c r="M162" s="144" cm="1">
        <f t="array" aca="1" ref="M162" ca="1">INDIRECT(M$2&amp;"!D43")</f>
        <v>0</v>
      </c>
      <c r="N162" s="144" cm="1">
        <f t="array" aca="1" ref="N162" ca="1">INDIRECT(N$2&amp;"!D43")</f>
        <v>0</v>
      </c>
      <c r="O162" s="144" cm="1">
        <f t="array" aca="1" ref="O162" ca="1">INDIRECT(O$2&amp;"!D43")</f>
        <v>0</v>
      </c>
      <c r="P162" s="144" cm="1">
        <f t="array" aca="1" ref="P162" ca="1">INDIRECT(P$2&amp;"!D43")</f>
        <v>0</v>
      </c>
      <c r="Q162" s="144" cm="1">
        <f t="array" aca="1" ref="Q162" ca="1">INDIRECT(Q$2&amp;"!D43")</f>
        <v>0</v>
      </c>
      <c r="R162" s="144" cm="1">
        <f t="array" aca="1" ref="R162" ca="1">INDIRECT(R$2&amp;"!D43")</f>
        <v>0</v>
      </c>
      <c r="S162" s="144" cm="1">
        <f t="array" aca="1" ref="S162" ca="1">INDIRECT(S$2&amp;"!D43")</f>
        <v>0</v>
      </c>
      <c r="T162" s="144" cm="1">
        <f t="array" aca="1" ref="T162" ca="1">INDIRECT(T$2&amp;"!D43")</f>
        <v>0</v>
      </c>
      <c r="U162" s="144" cm="1">
        <f t="array" aca="1" ref="U162" ca="1">INDIRECT(U$2&amp;"!D43")</f>
        <v>0</v>
      </c>
      <c r="V162" s="144" cm="1">
        <f t="array" aca="1" ref="V162" ca="1">INDIRECT(V$2&amp;"!D43")</f>
        <v>0</v>
      </c>
      <c r="W162" s="144" cm="1">
        <f t="array" aca="1" ref="W162" ca="1">INDIRECT(W$2&amp;"!D43")</f>
        <v>0</v>
      </c>
      <c r="X162" s="144" cm="1">
        <f t="array" aca="1" ref="X162" ca="1">INDIRECT(X$2&amp;"!D43")</f>
        <v>0</v>
      </c>
      <c r="Y162" s="144" cm="1">
        <f t="array" aca="1" ref="Y162" ca="1">INDIRECT(Y$2&amp;"!D43")</f>
        <v>0</v>
      </c>
      <c r="Z162" s="144" cm="1">
        <f t="array" aca="1" ref="Z162" ca="1">INDIRECT(Z$2&amp;"!D43")</f>
        <v>0</v>
      </c>
      <c r="AA162" s="144" cm="1">
        <f t="array" aca="1" ref="AA162" ca="1">INDIRECT(AA$2&amp;"!D43")</f>
        <v>0</v>
      </c>
      <c r="AB162" s="144" cm="1">
        <f t="array" aca="1" ref="AB162" ca="1">INDIRECT(AB$2&amp;"!D43")</f>
        <v>0</v>
      </c>
      <c r="AC162" s="144" cm="1">
        <f t="array" aca="1" ref="AC162" ca="1">INDIRECT(AC$2&amp;"!D43")</f>
        <v>0</v>
      </c>
      <c r="AD162" s="144" cm="1">
        <f t="array" aca="1" ref="AD162" ca="1">INDIRECT(AD$2&amp;"!D43")</f>
        <v>0</v>
      </c>
      <c r="AE162" s="144" cm="1">
        <f t="array" aca="1" ref="AE162" ca="1">INDIRECT(AE$2&amp;"!D43")</f>
        <v>0</v>
      </c>
      <c r="AF162" s="144" cm="1">
        <f t="array" aca="1" ref="AF162" ca="1">INDIRECT(AF$2&amp;"!D43")</f>
        <v>0</v>
      </c>
      <c r="AG162" s="144" cm="1">
        <f t="array" aca="1" ref="AG162" ca="1">INDIRECT(AG$2&amp;"!D43")</f>
        <v>0</v>
      </c>
      <c r="AH162" s="144" cm="1">
        <f t="array" aca="1" ref="AH162" ca="1">INDIRECT(AH$2&amp;"!D43")</f>
        <v>0</v>
      </c>
      <c r="AJ162" s="75" t="str">
        <f t="shared" si="22"/>
        <v>MPI_23</v>
      </c>
      <c r="AK162" s="75" t="str">
        <f t="shared" si="23"/>
        <v>Q2.1</v>
      </c>
      <c r="AL162" t="s">
        <v>332</v>
      </c>
      <c r="AM162">
        <f t="shared" ca="1" si="24"/>
        <v>0</v>
      </c>
      <c r="AN162">
        <f t="shared" ca="1" si="25"/>
        <v>0</v>
      </c>
      <c r="AP162">
        <f t="shared" ca="1" si="31"/>
        <v>0</v>
      </c>
      <c r="AQ162">
        <f t="shared" ca="1" si="32"/>
        <v>0</v>
      </c>
      <c r="AT162">
        <f t="shared" ca="1" si="26"/>
        <v>0</v>
      </c>
      <c r="AU162">
        <f t="shared" ca="1" si="27"/>
        <v>0</v>
      </c>
      <c r="AV162">
        <f t="shared" ca="1" si="28"/>
        <v>0</v>
      </c>
      <c r="AW162">
        <f t="shared" ca="1" si="29"/>
        <v>0</v>
      </c>
      <c r="AX162">
        <f t="shared" ca="1" si="30"/>
        <v>0</v>
      </c>
    </row>
    <row r="163" spans="2:50" ht="16.5" thickBot="1">
      <c r="B163" s="780"/>
      <c r="C163" s="54" t="s">
        <v>81</v>
      </c>
      <c r="D163" s="50" t="s">
        <v>25</v>
      </c>
      <c r="E163" s="144" cm="1">
        <f t="array" aca="1" ref="E163" ca="1">INDIRECT(E$2&amp;"!E43")</f>
        <v>0</v>
      </c>
      <c r="F163" s="144" cm="1">
        <f t="array" aca="1" ref="F163" ca="1">INDIRECT(F$2&amp;"!E43")</f>
        <v>0</v>
      </c>
      <c r="G163" s="144" cm="1">
        <f t="array" aca="1" ref="G163" ca="1">INDIRECT(G$2&amp;"!E43")</f>
        <v>0</v>
      </c>
      <c r="H163" s="144" cm="1">
        <f t="array" aca="1" ref="H163" ca="1">INDIRECT(H$2&amp;"!E43")</f>
        <v>0</v>
      </c>
      <c r="I163" s="144" cm="1">
        <f t="array" aca="1" ref="I163" ca="1">INDIRECT(I$2&amp;"!E43")</f>
        <v>0</v>
      </c>
      <c r="J163" s="144" cm="1">
        <f t="array" aca="1" ref="J163" ca="1">INDIRECT(J$2&amp;"!E43")</f>
        <v>0</v>
      </c>
      <c r="K163" s="144" cm="1">
        <f t="array" aca="1" ref="K163" ca="1">INDIRECT(K$2&amp;"!E43")</f>
        <v>0</v>
      </c>
      <c r="L163" s="144" cm="1">
        <f t="array" aca="1" ref="L163" ca="1">INDIRECT(L$2&amp;"!E43")</f>
        <v>0</v>
      </c>
      <c r="M163" s="144" cm="1">
        <f t="array" aca="1" ref="M163" ca="1">INDIRECT(M$2&amp;"!E43")</f>
        <v>0</v>
      </c>
      <c r="N163" s="144" cm="1">
        <f t="array" aca="1" ref="N163" ca="1">INDIRECT(N$2&amp;"!E43")</f>
        <v>0</v>
      </c>
      <c r="O163" s="144" cm="1">
        <f t="array" aca="1" ref="O163" ca="1">INDIRECT(O$2&amp;"!E43")</f>
        <v>0</v>
      </c>
      <c r="P163" s="144" cm="1">
        <f t="array" aca="1" ref="P163" ca="1">INDIRECT(P$2&amp;"!E43")</f>
        <v>0</v>
      </c>
      <c r="Q163" s="144" cm="1">
        <f t="array" aca="1" ref="Q163" ca="1">INDIRECT(Q$2&amp;"!E43")</f>
        <v>0</v>
      </c>
      <c r="R163" s="144" cm="1">
        <f t="array" aca="1" ref="R163" ca="1">INDIRECT(R$2&amp;"!E43")</f>
        <v>0</v>
      </c>
      <c r="S163" s="144" cm="1">
        <f t="array" aca="1" ref="S163" ca="1">INDIRECT(S$2&amp;"!E43")</f>
        <v>0</v>
      </c>
      <c r="T163" s="144" cm="1">
        <f t="array" aca="1" ref="T163" ca="1">INDIRECT(T$2&amp;"!E43")</f>
        <v>0</v>
      </c>
      <c r="U163" s="144" cm="1">
        <f t="array" aca="1" ref="U163" ca="1">INDIRECT(U$2&amp;"!E43")</f>
        <v>0</v>
      </c>
      <c r="V163" s="144" cm="1">
        <f t="array" aca="1" ref="V163" ca="1">INDIRECT(V$2&amp;"!E43")</f>
        <v>0</v>
      </c>
      <c r="W163" s="144" cm="1">
        <f t="array" aca="1" ref="W163" ca="1">INDIRECT(W$2&amp;"!E43")</f>
        <v>0</v>
      </c>
      <c r="X163" s="144" cm="1">
        <f t="array" aca="1" ref="X163" ca="1">INDIRECT(X$2&amp;"!E43")</f>
        <v>0</v>
      </c>
      <c r="Y163" s="144" cm="1">
        <f t="array" aca="1" ref="Y163" ca="1">INDIRECT(Y$2&amp;"!E43")</f>
        <v>0</v>
      </c>
      <c r="Z163" s="144" cm="1">
        <f t="array" aca="1" ref="Z163" ca="1">INDIRECT(Z$2&amp;"!E43")</f>
        <v>0</v>
      </c>
      <c r="AA163" s="144" cm="1">
        <f t="array" aca="1" ref="AA163" ca="1">INDIRECT(AA$2&amp;"!E43")</f>
        <v>0</v>
      </c>
      <c r="AB163" s="144" cm="1">
        <f t="array" aca="1" ref="AB163" ca="1">INDIRECT(AB$2&amp;"!E43")</f>
        <v>0</v>
      </c>
      <c r="AC163" s="144" cm="1">
        <f t="array" aca="1" ref="AC163" ca="1">INDIRECT(AC$2&amp;"!E43")</f>
        <v>0</v>
      </c>
      <c r="AD163" s="144" cm="1">
        <f t="array" aca="1" ref="AD163" ca="1">INDIRECT(AD$2&amp;"!E43")</f>
        <v>0</v>
      </c>
      <c r="AE163" s="144" cm="1">
        <f t="array" aca="1" ref="AE163" ca="1">INDIRECT(AE$2&amp;"!E43")</f>
        <v>0</v>
      </c>
      <c r="AF163" s="144" cm="1">
        <f t="array" aca="1" ref="AF163" ca="1">INDIRECT(AF$2&amp;"!E43")</f>
        <v>0</v>
      </c>
      <c r="AG163" s="144" cm="1">
        <f t="array" aca="1" ref="AG163" ca="1">INDIRECT(AG$2&amp;"!E43")</f>
        <v>0</v>
      </c>
      <c r="AH163" s="144" cm="1">
        <f t="array" aca="1" ref="AH163" ca="1">INDIRECT(AH$2&amp;"!E43")</f>
        <v>0</v>
      </c>
      <c r="AJ163" s="75" t="str">
        <f t="shared" si="22"/>
        <v>MPI_23</v>
      </c>
      <c r="AK163" s="75" t="str">
        <f t="shared" si="23"/>
        <v>Q2.2</v>
      </c>
      <c r="AL163" t="s">
        <v>852</v>
      </c>
      <c r="AM163">
        <f t="shared" ca="1" si="24"/>
        <v>0</v>
      </c>
      <c r="AN163">
        <f t="shared" ca="1" si="25"/>
        <v>0</v>
      </c>
      <c r="AP163">
        <f t="shared" ca="1" si="31"/>
        <v>0</v>
      </c>
      <c r="AQ163">
        <f t="shared" ca="1" si="32"/>
        <v>0</v>
      </c>
      <c r="AT163">
        <f t="shared" ca="1" si="26"/>
        <v>0</v>
      </c>
      <c r="AU163">
        <f t="shared" ca="1" si="27"/>
        <v>0</v>
      </c>
      <c r="AV163">
        <f t="shared" ca="1" si="28"/>
        <v>0</v>
      </c>
      <c r="AW163">
        <f t="shared" ca="1" si="29"/>
        <v>0</v>
      </c>
      <c r="AX163">
        <f t="shared" ca="1" si="30"/>
        <v>0</v>
      </c>
    </row>
    <row r="164" spans="2:50" ht="16.5" thickBot="1">
      <c r="B164" s="780"/>
      <c r="C164" s="54" t="s">
        <v>81</v>
      </c>
      <c r="D164" s="50" t="s">
        <v>26</v>
      </c>
      <c r="E164" s="144" cm="1">
        <f t="array" aca="1" ref="E164" ca="1">INDIRECT(E$2&amp;"!F43")</f>
        <v>0</v>
      </c>
      <c r="F164" s="144" cm="1">
        <f t="array" aca="1" ref="F164" ca="1">INDIRECT(F$2&amp;"!F43")</f>
        <v>0</v>
      </c>
      <c r="G164" s="144" cm="1">
        <f t="array" aca="1" ref="G164" ca="1">INDIRECT(G$2&amp;"!F43")</f>
        <v>0</v>
      </c>
      <c r="H164" s="144" cm="1">
        <f t="array" aca="1" ref="H164" ca="1">INDIRECT(H$2&amp;"!F43")</f>
        <v>0</v>
      </c>
      <c r="I164" s="144" cm="1">
        <f t="array" aca="1" ref="I164" ca="1">INDIRECT(I$2&amp;"!F43")</f>
        <v>0</v>
      </c>
      <c r="J164" s="144" cm="1">
        <f t="array" aca="1" ref="J164" ca="1">INDIRECT(J$2&amp;"!F43")</f>
        <v>0</v>
      </c>
      <c r="K164" s="144" cm="1">
        <f t="array" aca="1" ref="K164" ca="1">INDIRECT(K$2&amp;"!F43")</f>
        <v>0</v>
      </c>
      <c r="L164" s="144" cm="1">
        <f t="array" aca="1" ref="L164" ca="1">INDIRECT(L$2&amp;"!F43")</f>
        <v>0</v>
      </c>
      <c r="M164" s="144" cm="1">
        <f t="array" aca="1" ref="M164" ca="1">INDIRECT(M$2&amp;"!F43")</f>
        <v>0</v>
      </c>
      <c r="N164" s="144" cm="1">
        <f t="array" aca="1" ref="N164" ca="1">INDIRECT(N$2&amp;"!F43")</f>
        <v>0</v>
      </c>
      <c r="O164" s="144" cm="1">
        <f t="array" aca="1" ref="O164" ca="1">INDIRECT(O$2&amp;"!F43")</f>
        <v>0</v>
      </c>
      <c r="P164" s="144" cm="1">
        <f t="array" aca="1" ref="P164" ca="1">INDIRECT(P$2&amp;"!F43")</f>
        <v>0</v>
      </c>
      <c r="Q164" s="144" cm="1">
        <f t="array" aca="1" ref="Q164" ca="1">INDIRECT(Q$2&amp;"!F43")</f>
        <v>0</v>
      </c>
      <c r="R164" s="144" cm="1">
        <f t="array" aca="1" ref="R164" ca="1">INDIRECT(R$2&amp;"!F43")</f>
        <v>0</v>
      </c>
      <c r="S164" s="144" cm="1">
        <f t="array" aca="1" ref="S164" ca="1">INDIRECT(S$2&amp;"!F43")</f>
        <v>0</v>
      </c>
      <c r="T164" s="144" cm="1">
        <f t="array" aca="1" ref="T164" ca="1">INDIRECT(T$2&amp;"!F43")</f>
        <v>0</v>
      </c>
      <c r="U164" s="144" cm="1">
        <f t="array" aca="1" ref="U164" ca="1">INDIRECT(U$2&amp;"!F43")</f>
        <v>0</v>
      </c>
      <c r="V164" s="144" cm="1">
        <f t="array" aca="1" ref="V164" ca="1">INDIRECT(V$2&amp;"!F43")</f>
        <v>0</v>
      </c>
      <c r="W164" s="144" cm="1">
        <f t="array" aca="1" ref="W164" ca="1">INDIRECT(W$2&amp;"!F43")</f>
        <v>0</v>
      </c>
      <c r="X164" s="144" cm="1">
        <f t="array" aca="1" ref="X164" ca="1">INDIRECT(X$2&amp;"!F43")</f>
        <v>0</v>
      </c>
      <c r="Y164" s="144" cm="1">
        <f t="array" aca="1" ref="Y164" ca="1">INDIRECT(Y$2&amp;"!F43")</f>
        <v>0</v>
      </c>
      <c r="Z164" s="144" cm="1">
        <f t="array" aca="1" ref="Z164" ca="1">INDIRECT(Z$2&amp;"!F43")</f>
        <v>0</v>
      </c>
      <c r="AA164" s="144" cm="1">
        <f t="array" aca="1" ref="AA164" ca="1">INDIRECT(AA$2&amp;"!F43")</f>
        <v>0</v>
      </c>
      <c r="AB164" s="144" cm="1">
        <f t="array" aca="1" ref="AB164" ca="1">INDIRECT(AB$2&amp;"!F43")</f>
        <v>0</v>
      </c>
      <c r="AC164" s="144" cm="1">
        <f t="array" aca="1" ref="AC164" ca="1">INDIRECT(AC$2&amp;"!F43")</f>
        <v>0</v>
      </c>
      <c r="AD164" s="144" cm="1">
        <f t="array" aca="1" ref="AD164" ca="1">INDIRECT(AD$2&amp;"!F43")</f>
        <v>0</v>
      </c>
      <c r="AE164" s="144" cm="1">
        <f t="array" aca="1" ref="AE164" ca="1">INDIRECT(AE$2&amp;"!F43")</f>
        <v>0</v>
      </c>
      <c r="AF164" s="144" cm="1">
        <f t="array" aca="1" ref="AF164" ca="1">INDIRECT(AF$2&amp;"!F43")</f>
        <v>0</v>
      </c>
      <c r="AG164" s="144" cm="1">
        <f t="array" aca="1" ref="AG164" ca="1">INDIRECT(AG$2&amp;"!F43")</f>
        <v>0</v>
      </c>
      <c r="AH164" s="144" cm="1">
        <f t="array" aca="1" ref="AH164" ca="1">INDIRECT(AH$2&amp;"!F43")</f>
        <v>0</v>
      </c>
      <c r="AJ164" s="75" t="str">
        <f t="shared" si="22"/>
        <v>MPI_23</v>
      </c>
      <c r="AK164" s="75" t="str">
        <f t="shared" si="23"/>
        <v>Q2.3</v>
      </c>
      <c r="AL164" t="s">
        <v>853</v>
      </c>
      <c r="AM164">
        <f t="shared" ca="1" si="24"/>
        <v>0</v>
      </c>
      <c r="AN164">
        <f t="shared" ca="1" si="25"/>
        <v>0</v>
      </c>
      <c r="AP164">
        <f t="shared" ca="1" si="31"/>
        <v>0</v>
      </c>
      <c r="AQ164">
        <f t="shared" ca="1" si="32"/>
        <v>0</v>
      </c>
      <c r="AT164">
        <f t="shared" ca="1" si="26"/>
        <v>0</v>
      </c>
      <c r="AU164">
        <f t="shared" ca="1" si="27"/>
        <v>0</v>
      </c>
      <c r="AV164">
        <f t="shared" ca="1" si="28"/>
        <v>0</v>
      </c>
      <c r="AW164">
        <f t="shared" ca="1" si="29"/>
        <v>0</v>
      </c>
      <c r="AX164">
        <f t="shared" ca="1" si="30"/>
        <v>0</v>
      </c>
    </row>
    <row r="165" spans="2:50" ht="16.5" thickBot="1">
      <c r="B165" s="780"/>
      <c r="C165" s="54" t="s">
        <v>81</v>
      </c>
      <c r="D165" s="50" t="s">
        <v>27</v>
      </c>
      <c r="E165" s="144" cm="1">
        <f t="array" aca="1" ref="E165" ca="1">INDIRECT(E$2&amp;"!G43")</f>
        <v>0</v>
      </c>
      <c r="F165" s="144" cm="1">
        <f t="array" aca="1" ref="F165" ca="1">INDIRECT(F$2&amp;"!G43")</f>
        <v>0</v>
      </c>
      <c r="G165" s="144" cm="1">
        <f t="array" aca="1" ref="G165" ca="1">INDIRECT(G$2&amp;"!G43")</f>
        <v>0</v>
      </c>
      <c r="H165" s="144" cm="1">
        <f t="array" aca="1" ref="H165" ca="1">INDIRECT(H$2&amp;"!G43")</f>
        <v>0</v>
      </c>
      <c r="I165" s="144" cm="1">
        <f t="array" aca="1" ref="I165" ca="1">INDIRECT(I$2&amp;"!G43")</f>
        <v>0</v>
      </c>
      <c r="J165" s="144" cm="1">
        <f t="array" aca="1" ref="J165" ca="1">INDIRECT(J$2&amp;"!G43")</f>
        <v>0</v>
      </c>
      <c r="K165" s="144" cm="1">
        <f t="array" aca="1" ref="K165" ca="1">INDIRECT(K$2&amp;"!G43")</f>
        <v>0</v>
      </c>
      <c r="L165" s="144" cm="1">
        <f t="array" aca="1" ref="L165" ca="1">INDIRECT(L$2&amp;"!G43")</f>
        <v>0</v>
      </c>
      <c r="M165" s="144" cm="1">
        <f t="array" aca="1" ref="M165" ca="1">INDIRECT(M$2&amp;"!G43")</f>
        <v>0</v>
      </c>
      <c r="N165" s="144" cm="1">
        <f t="array" aca="1" ref="N165" ca="1">INDIRECT(N$2&amp;"!G43")</f>
        <v>0</v>
      </c>
      <c r="O165" s="144" cm="1">
        <f t="array" aca="1" ref="O165" ca="1">INDIRECT(O$2&amp;"!G43")</f>
        <v>0</v>
      </c>
      <c r="P165" s="144" cm="1">
        <f t="array" aca="1" ref="P165" ca="1">INDIRECT(P$2&amp;"!G43")</f>
        <v>0</v>
      </c>
      <c r="Q165" s="144" cm="1">
        <f t="array" aca="1" ref="Q165" ca="1">INDIRECT(Q$2&amp;"!G43")</f>
        <v>0</v>
      </c>
      <c r="R165" s="144" cm="1">
        <f t="array" aca="1" ref="R165" ca="1">INDIRECT(R$2&amp;"!G43")</f>
        <v>0</v>
      </c>
      <c r="S165" s="144" cm="1">
        <f t="array" aca="1" ref="S165" ca="1">INDIRECT(S$2&amp;"!G43")</f>
        <v>0</v>
      </c>
      <c r="T165" s="144" cm="1">
        <f t="array" aca="1" ref="T165" ca="1">INDIRECT(T$2&amp;"!G43")</f>
        <v>0</v>
      </c>
      <c r="U165" s="144" cm="1">
        <f t="array" aca="1" ref="U165" ca="1">INDIRECT(U$2&amp;"!G43")</f>
        <v>0</v>
      </c>
      <c r="V165" s="144" cm="1">
        <f t="array" aca="1" ref="V165" ca="1">INDIRECT(V$2&amp;"!G43")</f>
        <v>0</v>
      </c>
      <c r="W165" s="144" cm="1">
        <f t="array" aca="1" ref="W165" ca="1">INDIRECT(W$2&amp;"!G43")</f>
        <v>0</v>
      </c>
      <c r="X165" s="144" cm="1">
        <f t="array" aca="1" ref="X165" ca="1">INDIRECT(X$2&amp;"!G43")</f>
        <v>0</v>
      </c>
      <c r="Y165" s="144" cm="1">
        <f t="array" aca="1" ref="Y165" ca="1">INDIRECT(Y$2&amp;"!G43")</f>
        <v>0</v>
      </c>
      <c r="Z165" s="144" cm="1">
        <f t="array" aca="1" ref="Z165" ca="1">INDIRECT(Z$2&amp;"!G43")</f>
        <v>0</v>
      </c>
      <c r="AA165" s="144" cm="1">
        <f t="array" aca="1" ref="AA165" ca="1">INDIRECT(AA$2&amp;"!G43")</f>
        <v>0</v>
      </c>
      <c r="AB165" s="144" cm="1">
        <f t="array" aca="1" ref="AB165" ca="1">INDIRECT(AB$2&amp;"!G43")</f>
        <v>0</v>
      </c>
      <c r="AC165" s="144" cm="1">
        <f t="array" aca="1" ref="AC165" ca="1">INDIRECT(AC$2&amp;"!G43")</f>
        <v>0</v>
      </c>
      <c r="AD165" s="144" cm="1">
        <f t="array" aca="1" ref="AD165" ca="1">INDIRECT(AD$2&amp;"!G43")</f>
        <v>0</v>
      </c>
      <c r="AE165" s="144" cm="1">
        <f t="array" aca="1" ref="AE165" ca="1">INDIRECT(AE$2&amp;"!G43")</f>
        <v>0</v>
      </c>
      <c r="AF165" s="144" cm="1">
        <f t="array" aca="1" ref="AF165" ca="1">INDIRECT(AF$2&amp;"!G43")</f>
        <v>0</v>
      </c>
      <c r="AG165" s="144" cm="1">
        <f t="array" aca="1" ref="AG165" ca="1">INDIRECT(AG$2&amp;"!G43")</f>
        <v>0</v>
      </c>
      <c r="AH165" s="144" cm="1">
        <f t="array" aca="1" ref="AH165" ca="1">INDIRECT(AH$2&amp;"!G43")</f>
        <v>0</v>
      </c>
      <c r="AJ165" s="75" t="str">
        <f t="shared" si="22"/>
        <v>MPI_23</v>
      </c>
      <c r="AK165" s="75" t="str">
        <f t="shared" si="23"/>
        <v>Q2.4</v>
      </c>
      <c r="AL165" t="s">
        <v>496</v>
      </c>
      <c r="AM165">
        <f t="shared" ca="1" si="24"/>
        <v>0</v>
      </c>
      <c r="AN165">
        <f t="shared" ca="1" si="25"/>
        <v>0</v>
      </c>
      <c r="AP165">
        <f t="shared" ca="1" si="31"/>
        <v>0</v>
      </c>
      <c r="AQ165">
        <f t="shared" ca="1" si="32"/>
        <v>0</v>
      </c>
      <c r="AT165">
        <f t="shared" ca="1" si="26"/>
        <v>0</v>
      </c>
      <c r="AU165">
        <f t="shared" ca="1" si="27"/>
        <v>0</v>
      </c>
      <c r="AV165">
        <f t="shared" ca="1" si="28"/>
        <v>0</v>
      </c>
      <c r="AW165">
        <f t="shared" ca="1" si="29"/>
        <v>0</v>
      </c>
      <c r="AX165">
        <f t="shared" ca="1" si="30"/>
        <v>0</v>
      </c>
    </row>
    <row r="166" spans="2:50" ht="16.5" thickBot="1">
      <c r="B166" s="780"/>
      <c r="C166" s="54" t="s">
        <v>81</v>
      </c>
      <c r="D166" s="50" t="s">
        <v>28</v>
      </c>
      <c r="E166" s="144" cm="1">
        <f t="array" aca="1" ref="E166" ca="1">INDIRECT(E$2&amp;"!H43")</f>
        <v>0</v>
      </c>
      <c r="F166" s="144" cm="1">
        <f t="array" aca="1" ref="F166" ca="1">INDIRECT(F$2&amp;"!H43")</f>
        <v>0</v>
      </c>
      <c r="G166" s="144" cm="1">
        <f t="array" aca="1" ref="G166" ca="1">INDIRECT(G$2&amp;"!H43")</f>
        <v>0</v>
      </c>
      <c r="H166" s="144" cm="1">
        <f t="array" aca="1" ref="H166" ca="1">INDIRECT(H$2&amp;"!H43")</f>
        <v>0</v>
      </c>
      <c r="I166" s="144" cm="1">
        <f t="array" aca="1" ref="I166" ca="1">INDIRECT(I$2&amp;"!H43")</f>
        <v>0</v>
      </c>
      <c r="J166" s="144" cm="1">
        <f t="array" aca="1" ref="J166" ca="1">INDIRECT(J$2&amp;"!H43")</f>
        <v>0</v>
      </c>
      <c r="K166" s="144" cm="1">
        <f t="array" aca="1" ref="K166" ca="1">INDIRECT(K$2&amp;"!H43")</f>
        <v>0</v>
      </c>
      <c r="L166" s="144" cm="1">
        <f t="array" aca="1" ref="L166" ca="1">INDIRECT(L$2&amp;"!H43")</f>
        <v>0</v>
      </c>
      <c r="M166" s="144" cm="1">
        <f t="array" aca="1" ref="M166" ca="1">INDIRECT(M$2&amp;"!H43")</f>
        <v>0</v>
      </c>
      <c r="N166" s="144" cm="1">
        <f t="array" aca="1" ref="N166" ca="1">INDIRECT(N$2&amp;"!H43")</f>
        <v>0</v>
      </c>
      <c r="O166" s="144" cm="1">
        <f t="array" aca="1" ref="O166" ca="1">INDIRECT(O$2&amp;"!H43")</f>
        <v>0</v>
      </c>
      <c r="P166" s="144" cm="1">
        <f t="array" aca="1" ref="P166" ca="1">INDIRECT(P$2&amp;"!H43")</f>
        <v>0</v>
      </c>
      <c r="Q166" s="144" cm="1">
        <f t="array" aca="1" ref="Q166" ca="1">INDIRECT(Q$2&amp;"!H43")</f>
        <v>0</v>
      </c>
      <c r="R166" s="144" cm="1">
        <f t="array" aca="1" ref="R166" ca="1">INDIRECT(R$2&amp;"!H43")</f>
        <v>0</v>
      </c>
      <c r="S166" s="144" cm="1">
        <f t="array" aca="1" ref="S166" ca="1">INDIRECT(S$2&amp;"!H43")</f>
        <v>0</v>
      </c>
      <c r="T166" s="144" cm="1">
        <f t="array" aca="1" ref="T166" ca="1">INDIRECT(T$2&amp;"!H43")</f>
        <v>0</v>
      </c>
      <c r="U166" s="144" cm="1">
        <f t="array" aca="1" ref="U166" ca="1">INDIRECT(U$2&amp;"!H43")</f>
        <v>0</v>
      </c>
      <c r="V166" s="144" cm="1">
        <f t="array" aca="1" ref="V166" ca="1">INDIRECT(V$2&amp;"!H43")</f>
        <v>0</v>
      </c>
      <c r="W166" s="144" cm="1">
        <f t="array" aca="1" ref="W166" ca="1">INDIRECT(W$2&amp;"!H43")</f>
        <v>0</v>
      </c>
      <c r="X166" s="144" cm="1">
        <f t="array" aca="1" ref="X166" ca="1">INDIRECT(X$2&amp;"!H43")</f>
        <v>0</v>
      </c>
      <c r="Y166" s="144" cm="1">
        <f t="array" aca="1" ref="Y166" ca="1">INDIRECT(Y$2&amp;"!H43")</f>
        <v>0</v>
      </c>
      <c r="Z166" s="144" cm="1">
        <f t="array" aca="1" ref="Z166" ca="1">INDIRECT(Z$2&amp;"!H43")</f>
        <v>0</v>
      </c>
      <c r="AA166" s="144" cm="1">
        <f t="array" aca="1" ref="AA166" ca="1">INDIRECT(AA$2&amp;"!H43")</f>
        <v>0</v>
      </c>
      <c r="AB166" s="144" cm="1">
        <f t="array" aca="1" ref="AB166" ca="1">INDIRECT(AB$2&amp;"!H43")</f>
        <v>0</v>
      </c>
      <c r="AC166" s="144" cm="1">
        <f t="array" aca="1" ref="AC166" ca="1">INDIRECT(AC$2&amp;"!H43")</f>
        <v>0</v>
      </c>
      <c r="AD166" s="144" cm="1">
        <f t="array" aca="1" ref="AD166" ca="1">INDIRECT(AD$2&amp;"!H43")</f>
        <v>0</v>
      </c>
      <c r="AE166" s="144" cm="1">
        <f t="array" aca="1" ref="AE166" ca="1">INDIRECT(AE$2&amp;"!H43")</f>
        <v>0</v>
      </c>
      <c r="AF166" s="144" cm="1">
        <f t="array" aca="1" ref="AF166" ca="1">INDIRECT(AF$2&amp;"!H43")</f>
        <v>0</v>
      </c>
      <c r="AG166" s="144" cm="1">
        <f t="array" aca="1" ref="AG166" ca="1">INDIRECT(AG$2&amp;"!H43")</f>
        <v>0</v>
      </c>
      <c r="AH166" s="144" cm="1">
        <f t="array" aca="1" ref="AH166" ca="1">INDIRECT(AH$2&amp;"!H43")</f>
        <v>0</v>
      </c>
      <c r="AJ166" s="75" t="str">
        <f t="shared" si="22"/>
        <v>MPI_23</v>
      </c>
      <c r="AK166" s="75" t="str">
        <f t="shared" si="23"/>
        <v>Q3.1</v>
      </c>
      <c r="AL166" t="s">
        <v>457</v>
      </c>
      <c r="AM166">
        <f t="shared" ca="1" si="24"/>
        <v>0</v>
      </c>
      <c r="AN166">
        <f t="shared" ca="1" si="25"/>
        <v>0</v>
      </c>
      <c r="AP166">
        <f t="shared" ca="1" si="31"/>
        <v>0</v>
      </c>
      <c r="AQ166">
        <f t="shared" ca="1" si="32"/>
        <v>0</v>
      </c>
      <c r="AT166">
        <f t="shared" ca="1" si="26"/>
        <v>0</v>
      </c>
      <c r="AU166">
        <f t="shared" ca="1" si="27"/>
        <v>0</v>
      </c>
      <c r="AV166">
        <f t="shared" ca="1" si="28"/>
        <v>0</v>
      </c>
      <c r="AW166">
        <f t="shared" ca="1" si="29"/>
        <v>0</v>
      </c>
      <c r="AX166">
        <f t="shared" ca="1" si="30"/>
        <v>0</v>
      </c>
    </row>
    <row r="167" spans="2:50" ht="16.5" thickBot="1">
      <c r="B167" s="780"/>
      <c r="C167" s="17" t="s">
        <v>81</v>
      </c>
      <c r="D167" s="66" t="s">
        <v>29</v>
      </c>
      <c r="E167" s="144" cm="1">
        <f t="array" aca="1" ref="E167" ca="1">INDIRECT(E$2&amp;"!I43")</f>
        <v>0</v>
      </c>
      <c r="F167" s="144" cm="1">
        <f t="array" aca="1" ref="F167" ca="1">INDIRECT(F$2&amp;"!I43")</f>
        <v>0</v>
      </c>
      <c r="G167" s="144" cm="1">
        <f t="array" aca="1" ref="G167" ca="1">INDIRECT(G$2&amp;"!I43")</f>
        <v>0</v>
      </c>
      <c r="H167" s="144" cm="1">
        <f t="array" aca="1" ref="H167" ca="1">INDIRECT(H$2&amp;"!I43")</f>
        <v>0</v>
      </c>
      <c r="I167" s="144" cm="1">
        <f t="array" aca="1" ref="I167" ca="1">INDIRECT(I$2&amp;"!I43")</f>
        <v>0</v>
      </c>
      <c r="J167" s="144" cm="1">
        <f t="array" aca="1" ref="J167" ca="1">INDIRECT(J$2&amp;"!I43")</f>
        <v>0</v>
      </c>
      <c r="K167" s="144" cm="1">
        <f t="array" aca="1" ref="K167" ca="1">INDIRECT(K$2&amp;"!I43")</f>
        <v>0</v>
      </c>
      <c r="L167" s="144" cm="1">
        <f t="array" aca="1" ref="L167" ca="1">INDIRECT(L$2&amp;"!I43")</f>
        <v>0</v>
      </c>
      <c r="M167" s="144" cm="1">
        <f t="array" aca="1" ref="M167" ca="1">INDIRECT(M$2&amp;"!I43")</f>
        <v>0</v>
      </c>
      <c r="N167" s="144" cm="1">
        <f t="array" aca="1" ref="N167" ca="1">INDIRECT(N$2&amp;"!I43")</f>
        <v>0</v>
      </c>
      <c r="O167" s="144" cm="1">
        <f t="array" aca="1" ref="O167" ca="1">INDIRECT(O$2&amp;"!I43")</f>
        <v>0</v>
      </c>
      <c r="P167" s="144" cm="1">
        <f t="array" aca="1" ref="P167" ca="1">INDIRECT(P$2&amp;"!I43")</f>
        <v>0</v>
      </c>
      <c r="Q167" s="144" cm="1">
        <f t="array" aca="1" ref="Q167" ca="1">INDIRECT(Q$2&amp;"!I43")</f>
        <v>0</v>
      </c>
      <c r="R167" s="144" cm="1">
        <f t="array" aca="1" ref="R167" ca="1">INDIRECT(R$2&amp;"!I43")</f>
        <v>0</v>
      </c>
      <c r="S167" s="144" cm="1">
        <f t="array" aca="1" ref="S167" ca="1">INDIRECT(S$2&amp;"!I43")</f>
        <v>0</v>
      </c>
      <c r="T167" s="144" cm="1">
        <f t="array" aca="1" ref="T167" ca="1">INDIRECT(T$2&amp;"!I43")</f>
        <v>0</v>
      </c>
      <c r="U167" s="144" cm="1">
        <f t="array" aca="1" ref="U167" ca="1">INDIRECT(U$2&amp;"!I43")</f>
        <v>0</v>
      </c>
      <c r="V167" s="144" cm="1">
        <f t="array" aca="1" ref="V167" ca="1">INDIRECT(V$2&amp;"!I43")</f>
        <v>0</v>
      </c>
      <c r="W167" s="144" cm="1">
        <f t="array" aca="1" ref="W167" ca="1">INDIRECT(W$2&amp;"!I43")</f>
        <v>0</v>
      </c>
      <c r="X167" s="144" cm="1">
        <f t="array" aca="1" ref="X167" ca="1">INDIRECT(X$2&amp;"!I43")</f>
        <v>0</v>
      </c>
      <c r="Y167" s="144" cm="1">
        <f t="array" aca="1" ref="Y167" ca="1">INDIRECT(Y$2&amp;"!I43")</f>
        <v>0</v>
      </c>
      <c r="Z167" s="144" cm="1">
        <f t="array" aca="1" ref="Z167" ca="1">INDIRECT(Z$2&amp;"!I43")</f>
        <v>0</v>
      </c>
      <c r="AA167" s="144" cm="1">
        <f t="array" aca="1" ref="AA167" ca="1">INDIRECT(AA$2&amp;"!I43")</f>
        <v>0</v>
      </c>
      <c r="AB167" s="144" cm="1">
        <f t="array" aca="1" ref="AB167" ca="1">INDIRECT(AB$2&amp;"!I43")</f>
        <v>0</v>
      </c>
      <c r="AC167" s="144" cm="1">
        <f t="array" aca="1" ref="AC167" ca="1">INDIRECT(AC$2&amp;"!I43")</f>
        <v>0</v>
      </c>
      <c r="AD167" s="144" cm="1">
        <f t="array" aca="1" ref="AD167" ca="1">INDIRECT(AD$2&amp;"!I43")</f>
        <v>0</v>
      </c>
      <c r="AE167" s="144" cm="1">
        <f t="array" aca="1" ref="AE167" ca="1">INDIRECT(AE$2&amp;"!I43")</f>
        <v>0</v>
      </c>
      <c r="AF167" s="144" cm="1">
        <f t="array" aca="1" ref="AF167" ca="1">INDIRECT(AF$2&amp;"!I43")</f>
        <v>0</v>
      </c>
      <c r="AG167" s="144" cm="1">
        <f t="array" aca="1" ref="AG167" ca="1">INDIRECT(AG$2&amp;"!I43")</f>
        <v>0</v>
      </c>
      <c r="AH167" s="144" cm="1">
        <f t="array" aca="1" ref="AH167" ca="1">INDIRECT(AH$2&amp;"!I43")</f>
        <v>0</v>
      </c>
      <c r="AJ167" s="75" t="str">
        <f t="shared" si="22"/>
        <v>MPI_23</v>
      </c>
      <c r="AK167" s="75" t="str">
        <f t="shared" si="23"/>
        <v>Q3.2</v>
      </c>
      <c r="AL167" t="s">
        <v>854</v>
      </c>
      <c r="AM167">
        <f t="shared" ca="1" si="24"/>
        <v>0</v>
      </c>
      <c r="AN167">
        <f t="shared" ca="1" si="25"/>
        <v>0</v>
      </c>
      <c r="AP167">
        <f t="shared" ca="1" si="31"/>
        <v>0</v>
      </c>
      <c r="AQ167">
        <f t="shared" ca="1" si="32"/>
        <v>0</v>
      </c>
      <c r="AT167">
        <f t="shared" ca="1" si="26"/>
        <v>0</v>
      </c>
      <c r="AU167">
        <f t="shared" ca="1" si="27"/>
        <v>0</v>
      </c>
      <c r="AV167">
        <f t="shared" ca="1" si="28"/>
        <v>0</v>
      </c>
      <c r="AW167">
        <f t="shared" ca="1" si="29"/>
        <v>0</v>
      </c>
      <c r="AX167">
        <f t="shared" ca="1" si="30"/>
        <v>0</v>
      </c>
    </row>
    <row r="168" spans="2:50" ht="16.5" thickBot="1">
      <c r="B168" s="780"/>
      <c r="C168" s="54" t="s">
        <v>83</v>
      </c>
      <c r="D168" s="48" t="s">
        <v>23</v>
      </c>
      <c r="E168" s="85" t="str" cm="1">
        <f t="array" aca="1" ref="E168" ca="1">INDIRECT(E$2&amp;"!C44")</f>
        <v>Non concerné</v>
      </c>
      <c r="F168" s="85" t="str" cm="1">
        <f t="array" aca="1" ref="F168" ca="1">INDIRECT(F$2&amp;"!C44")</f>
        <v>Non concerné</v>
      </c>
      <c r="G168" s="85" t="str" cm="1">
        <f t="array" aca="1" ref="G168" ca="1">INDIRECT(G$2&amp;"!C44")</f>
        <v>Non concerné</v>
      </c>
      <c r="H168" s="85" t="str" cm="1">
        <f t="array" aca="1" ref="H168" ca="1">INDIRECT(H$2&amp;"!C44")</f>
        <v>Non concerné</v>
      </c>
      <c r="I168" s="85" t="str" cm="1">
        <f t="array" aca="1" ref="I168" ca="1">INDIRECT(I$2&amp;"!C44")</f>
        <v>Non concerné</v>
      </c>
      <c r="J168" s="85" t="str" cm="1">
        <f t="array" aca="1" ref="J168" ca="1">INDIRECT(J$2&amp;"!C44")</f>
        <v>Non concerné</v>
      </c>
      <c r="K168" s="85" t="str" cm="1">
        <f t="array" aca="1" ref="K168" ca="1">INDIRECT(K$2&amp;"!C44")</f>
        <v>Non concerné</v>
      </c>
      <c r="L168" s="85" t="str" cm="1">
        <f t="array" aca="1" ref="L168" ca="1">INDIRECT(L$2&amp;"!C44")</f>
        <v>Non concerné</v>
      </c>
      <c r="M168" s="85" t="str" cm="1">
        <f t="array" aca="1" ref="M168" ca="1">INDIRECT(M$2&amp;"!C44")</f>
        <v>Non concerné</v>
      </c>
      <c r="N168" s="85" t="str" cm="1">
        <f t="array" aca="1" ref="N168" ca="1">INDIRECT(N$2&amp;"!C44")</f>
        <v>Non concerné</v>
      </c>
      <c r="O168" s="85" t="str" cm="1">
        <f t="array" aca="1" ref="O168" ca="1">INDIRECT(O$2&amp;"!C44")</f>
        <v>Non concerné</v>
      </c>
      <c r="P168" s="85" t="str" cm="1">
        <f t="array" aca="1" ref="P168" ca="1">INDIRECT(P$2&amp;"!C44")</f>
        <v>Non concerné</v>
      </c>
      <c r="Q168" s="85" t="str" cm="1">
        <f t="array" aca="1" ref="Q168" ca="1">INDIRECT(Q$2&amp;"!C44")</f>
        <v>Non concerné</v>
      </c>
      <c r="R168" s="85" t="str" cm="1">
        <f t="array" aca="1" ref="R168" ca="1">INDIRECT(R$2&amp;"!C44")</f>
        <v>Non concerné</v>
      </c>
      <c r="S168" s="85" t="str" cm="1">
        <f t="array" aca="1" ref="S168" ca="1">INDIRECT(S$2&amp;"!C44")</f>
        <v>Non concerné</v>
      </c>
      <c r="T168" s="85" t="str" cm="1">
        <f t="array" aca="1" ref="T168" ca="1">INDIRECT(T$2&amp;"!C44")</f>
        <v>Non concerné</v>
      </c>
      <c r="U168" s="85" t="str" cm="1">
        <f t="array" aca="1" ref="U168" ca="1">INDIRECT(U$2&amp;"!C44")</f>
        <v>Non concerné</v>
      </c>
      <c r="V168" s="85" t="str" cm="1">
        <f t="array" aca="1" ref="V168" ca="1">INDIRECT(V$2&amp;"!C44")</f>
        <v>Non concerné</v>
      </c>
      <c r="W168" s="85" t="str" cm="1">
        <f t="array" aca="1" ref="W168" ca="1">INDIRECT(W$2&amp;"!C44")</f>
        <v>Non concerné</v>
      </c>
      <c r="X168" s="85" t="str" cm="1">
        <f t="array" aca="1" ref="X168" ca="1">INDIRECT(X$2&amp;"!C44")</f>
        <v>Non concerné</v>
      </c>
      <c r="Y168" s="85" t="str" cm="1">
        <f t="array" aca="1" ref="Y168" ca="1">INDIRECT(Y$2&amp;"!C44")</f>
        <v>Non concerné</v>
      </c>
      <c r="Z168" s="85" t="str" cm="1">
        <f t="array" aca="1" ref="Z168" ca="1">INDIRECT(Z$2&amp;"!C44")</f>
        <v>Non concerné</v>
      </c>
      <c r="AA168" s="85" t="str" cm="1">
        <f t="array" aca="1" ref="AA168" ca="1">INDIRECT(AA$2&amp;"!C44")</f>
        <v>Non concerné</v>
      </c>
      <c r="AB168" s="85" t="str" cm="1">
        <f t="array" aca="1" ref="AB168" ca="1">INDIRECT(AB$2&amp;"!C44")</f>
        <v>Non concerné</v>
      </c>
      <c r="AC168" s="85" t="str" cm="1">
        <f t="array" aca="1" ref="AC168" ca="1">INDIRECT(AC$2&amp;"!C44")</f>
        <v>Non concerné</v>
      </c>
      <c r="AD168" s="85" t="str" cm="1">
        <f t="array" aca="1" ref="AD168" ca="1">INDIRECT(AD$2&amp;"!C44")</f>
        <v>Non concerné</v>
      </c>
      <c r="AE168" s="85" t="str" cm="1">
        <f t="array" aca="1" ref="AE168" ca="1">INDIRECT(AE$2&amp;"!C44")</f>
        <v>Non concerné</v>
      </c>
      <c r="AF168" s="85" t="str" cm="1">
        <f t="array" aca="1" ref="AF168" ca="1">INDIRECT(AF$2&amp;"!C44")</f>
        <v>Non concerné</v>
      </c>
      <c r="AG168" s="85" t="str" cm="1">
        <f t="array" aca="1" ref="AG168" ca="1">INDIRECT(AG$2&amp;"!C44")</f>
        <v>Non concerné</v>
      </c>
      <c r="AH168" s="85" t="str" cm="1">
        <f t="array" aca="1" ref="AH168" ca="1">INDIRECT(AH$2&amp;"!C44")</f>
        <v>Non concerné</v>
      </c>
      <c r="AJ168" s="75" t="str">
        <f t="shared" si="22"/>
        <v>MPI_24</v>
      </c>
      <c r="AK168" s="75" t="str">
        <f t="shared" si="23"/>
        <v>Q1</v>
      </c>
      <c r="AL168" t="s">
        <v>374</v>
      </c>
      <c r="AM168">
        <f t="shared" ca="1" si="24"/>
        <v>0</v>
      </c>
      <c r="AN168">
        <f t="shared" ca="1" si="25"/>
        <v>0</v>
      </c>
      <c r="AP168">
        <f t="shared" ca="1" si="31"/>
        <v>0</v>
      </c>
      <c r="AQ168">
        <f t="shared" ca="1" si="32"/>
        <v>0</v>
      </c>
      <c r="AT168">
        <f t="shared" ca="1" si="26"/>
        <v>0</v>
      </c>
      <c r="AU168">
        <f t="shared" ca="1" si="27"/>
        <v>0</v>
      </c>
      <c r="AV168">
        <f t="shared" ca="1" si="28"/>
        <v>0</v>
      </c>
      <c r="AW168">
        <f t="shared" ca="1" si="29"/>
        <v>0</v>
      </c>
      <c r="AX168">
        <f t="shared" ca="1" si="30"/>
        <v>0</v>
      </c>
    </row>
    <row r="169" spans="2:50" ht="16.5" thickBot="1">
      <c r="B169" s="780"/>
      <c r="C169" s="54" t="s">
        <v>83</v>
      </c>
      <c r="D169" s="50" t="s">
        <v>24</v>
      </c>
      <c r="E169" s="85" cm="1">
        <f t="array" aca="1" ref="E169" ca="1">INDIRECT(E$2&amp;"!D44")</f>
        <v>0</v>
      </c>
      <c r="F169" s="85" cm="1">
        <f t="array" aca="1" ref="F169" ca="1">INDIRECT(F$2&amp;"!D44")</f>
        <v>0</v>
      </c>
      <c r="G169" s="85" cm="1">
        <f t="array" aca="1" ref="G169" ca="1">INDIRECT(G$2&amp;"!D44")</f>
        <v>0</v>
      </c>
      <c r="H169" s="85" cm="1">
        <f t="array" aca="1" ref="H169" ca="1">INDIRECT(H$2&amp;"!D44")</f>
        <v>0</v>
      </c>
      <c r="I169" s="85" cm="1">
        <f t="array" aca="1" ref="I169" ca="1">INDIRECT(I$2&amp;"!D44")</f>
        <v>0</v>
      </c>
      <c r="J169" s="85" cm="1">
        <f t="array" aca="1" ref="J169" ca="1">INDIRECT(J$2&amp;"!D44")</f>
        <v>0</v>
      </c>
      <c r="K169" s="85" cm="1">
        <f t="array" aca="1" ref="K169" ca="1">INDIRECT(K$2&amp;"!D44")</f>
        <v>0</v>
      </c>
      <c r="L169" s="85" cm="1">
        <f t="array" aca="1" ref="L169" ca="1">INDIRECT(L$2&amp;"!D44")</f>
        <v>0</v>
      </c>
      <c r="M169" s="85" cm="1">
        <f t="array" aca="1" ref="M169" ca="1">INDIRECT(M$2&amp;"!D44")</f>
        <v>0</v>
      </c>
      <c r="N169" s="85" cm="1">
        <f t="array" aca="1" ref="N169" ca="1">INDIRECT(N$2&amp;"!D44")</f>
        <v>0</v>
      </c>
      <c r="O169" s="85" cm="1">
        <f t="array" aca="1" ref="O169" ca="1">INDIRECT(O$2&amp;"!D44")</f>
        <v>0</v>
      </c>
      <c r="P169" s="85" cm="1">
        <f t="array" aca="1" ref="P169" ca="1">INDIRECT(P$2&amp;"!D44")</f>
        <v>0</v>
      </c>
      <c r="Q169" s="85" cm="1">
        <f t="array" aca="1" ref="Q169" ca="1">INDIRECT(Q$2&amp;"!D44")</f>
        <v>0</v>
      </c>
      <c r="R169" s="85" cm="1">
        <f t="array" aca="1" ref="R169" ca="1">INDIRECT(R$2&amp;"!D44")</f>
        <v>0</v>
      </c>
      <c r="S169" s="85" cm="1">
        <f t="array" aca="1" ref="S169" ca="1">INDIRECT(S$2&amp;"!D44")</f>
        <v>0</v>
      </c>
      <c r="T169" s="85" cm="1">
        <f t="array" aca="1" ref="T169" ca="1">INDIRECT(T$2&amp;"!D44")</f>
        <v>0</v>
      </c>
      <c r="U169" s="85" cm="1">
        <f t="array" aca="1" ref="U169" ca="1">INDIRECT(U$2&amp;"!D44")</f>
        <v>0</v>
      </c>
      <c r="V169" s="85" cm="1">
        <f t="array" aca="1" ref="V169" ca="1">INDIRECT(V$2&amp;"!D44")</f>
        <v>0</v>
      </c>
      <c r="W169" s="85" cm="1">
        <f t="array" aca="1" ref="W169" ca="1">INDIRECT(W$2&amp;"!D44")</f>
        <v>0</v>
      </c>
      <c r="X169" s="85" cm="1">
        <f t="array" aca="1" ref="X169" ca="1">INDIRECT(X$2&amp;"!D44")</f>
        <v>0</v>
      </c>
      <c r="Y169" s="85" cm="1">
        <f t="array" aca="1" ref="Y169" ca="1">INDIRECT(Y$2&amp;"!D44")</f>
        <v>0</v>
      </c>
      <c r="Z169" s="85" cm="1">
        <f t="array" aca="1" ref="Z169" ca="1">INDIRECT(Z$2&amp;"!D44")</f>
        <v>0</v>
      </c>
      <c r="AA169" s="85" cm="1">
        <f t="array" aca="1" ref="AA169" ca="1">INDIRECT(AA$2&amp;"!D44")</f>
        <v>0</v>
      </c>
      <c r="AB169" s="85" cm="1">
        <f t="array" aca="1" ref="AB169" ca="1">INDIRECT(AB$2&amp;"!D44")</f>
        <v>0</v>
      </c>
      <c r="AC169" s="85" cm="1">
        <f t="array" aca="1" ref="AC169" ca="1">INDIRECT(AC$2&amp;"!D44")</f>
        <v>0</v>
      </c>
      <c r="AD169" s="85" cm="1">
        <f t="array" aca="1" ref="AD169" ca="1">INDIRECT(AD$2&amp;"!D44")</f>
        <v>0</v>
      </c>
      <c r="AE169" s="85" cm="1">
        <f t="array" aca="1" ref="AE169" ca="1">INDIRECT(AE$2&amp;"!D44")</f>
        <v>0</v>
      </c>
      <c r="AF169" s="85" cm="1">
        <f t="array" aca="1" ref="AF169" ca="1">INDIRECT(AF$2&amp;"!D44")</f>
        <v>0</v>
      </c>
      <c r="AG169" s="85" cm="1">
        <f t="array" aca="1" ref="AG169" ca="1">INDIRECT(AG$2&amp;"!D44")</f>
        <v>0</v>
      </c>
      <c r="AH169" s="85" cm="1">
        <f t="array" aca="1" ref="AH169" ca="1">INDIRECT(AH$2&amp;"!D44")</f>
        <v>0</v>
      </c>
      <c r="AJ169" s="75" t="str">
        <f t="shared" si="22"/>
        <v>MPI_24</v>
      </c>
      <c r="AK169" s="75" t="str">
        <f t="shared" si="23"/>
        <v>Q2.1</v>
      </c>
      <c r="AL169" t="s">
        <v>333</v>
      </c>
      <c r="AM169">
        <f t="shared" ca="1" si="24"/>
        <v>0</v>
      </c>
      <c r="AN169">
        <f t="shared" ca="1" si="25"/>
        <v>0</v>
      </c>
      <c r="AP169">
        <f t="shared" ca="1" si="31"/>
        <v>0</v>
      </c>
      <c r="AQ169">
        <f t="shared" ca="1" si="32"/>
        <v>0</v>
      </c>
      <c r="AT169">
        <f t="shared" ca="1" si="26"/>
        <v>0</v>
      </c>
      <c r="AU169">
        <f t="shared" ca="1" si="27"/>
        <v>0</v>
      </c>
      <c r="AV169">
        <f t="shared" ca="1" si="28"/>
        <v>0</v>
      </c>
      <c r="AW169">
        <f t="shared" ca="1" si="29"/>
        <v>0</v>
      </c>
      <c r="AX169">
        <f t="shared" ca="1" si="30"/>
        <v>0</v>
      </c>
    </row>
    <row r="170" spans="2:50" ht="16.5" thickBot="1">
      <c r="B170" s="780"/>
      <c r="C170" s="54" t="s">
        <v>83</v>
      </c>
      <c r="D170" s="50" t="s">
        <v>25</v>
      </c>
      <c r="E170" s="85" cm="1">
        <f t="array" aca="1" ref="E170" ca="1">INDIRECT(E$2&amp;"!E44")</f>
        <v>0</v>
      </c>
      <c r="F170" s="85" cm="1">
        <f t="array" aca="1" ref="F170" ca="1">INDIRECT(F$2&amp;"!E44")</f>
        <v>0</v>
      </c>
      <c r="G170" s="85" cm="1">
        <f t="array" aca="1" ref="G170" ca="1">INDIRECT(G$2&amp;"!E44")</f>
        <v>0</v>
      </c>
      <c r="H170" s="85" cm="1">
        <f t="array" aca="1" ref="H170" ca="1">INDIRECT(H$2&amp;"!E44")</f>
        <v>0</v>
      </c>
      <c r="I170" s="85" cm="1">
        <f t="array" aca="1" ref="I170" ca="1">INDIRECT(I$2&amp;"!E44")</f>
        <v>0</v>
      </c>
      <c r="J170" s="85" cm="1">
        <f t="array" aca="1" ref="J170" ca="1">INDIRECT(J$2&amp;"!E44")</f>
        <v>0</v>
      </c>
      <c r="K170" s="85" cm="1">
        <f t="array" aca="1" ref="K170" ca="1">INDIRECT(K$2&amp;"!E44")</f>
        <v>0</v>
      </c>
      <c r="L170" s="85" cm="1">
        <f t="array" aca="1" ref="L170" ca="1">INDIRECT(L$2&amp;"!E44")</f>
        <v>0</v>
      </c>
      <c r="M170" s="85" cm="1">
        <f t="array" aca="1" ref="M170" ca="1">INDIRECT(M$2&amp;"!E44")</f>
        <v>0</v>
      </c>
      <c r="N170" s="85" cm="1">
        <f t="array" aca="1" ref="N170" ca="1">INDIRECT(N$2&amp;"!E44")</f>
        <v>0</v>
      </c>
      <c r="O170" s="85" cm="1">
        <f t="array" aca="1" ref="O170" ca="1">INDIRECT(O$2&amp;"!E44")</f>
        <v>0</v>
      </c>
      <c r="P170" s="85" cm="1">
        <f t="array" aca="1" ref="P170" ca="1">INDIRECT(P$2&amp;"!E44")</f>
        <v>0</v>
      </c>
      <c r="Q170" s="85" cm="1">
        <f t="array" aca="1" ref="Q170" ca="1">INDIRECT(Q$2&amp;"!E44")</f>
        <v>0</v>
      </c>
      <c r="R170" s="85" cm="1">
        <f t="array" aca="1" ref="R170" ca="1">INDIRECT(R$2&amp;"!E44")</f>
        <v>0</v>
      </c>
      <c r="S170" s="85" cm="1">
        <f t="array" aca="1" ref="S170" ca="1">INDIRECT(S$2&amp;"!E44")</f>
        <v>0</v>
      </c>
      <c r="T170" s="85" cm="1">
        <f t="array" aca="1" ref="T170" ca="1">INDIRECT(T$2&amp;"!E44")</f>
        <v>0</v>
      </c>
      <c r="U170" s="85" cm="1">
        <f t="array" aca="1" ref="U170" ca="1">INDIRECT(U$2&amp;"!E44")</f>
        <v>0</v>
      </c>
      <c r="V170" s="85" cm="1">
        <f t="array" aca="1" ref="V170" ca="1">INDIRECT(V$2&amp;"!E44")</f>
        <v>0</v>
      </c>
      <c r="W170" s="85" cm="1">
        <f t="array" aca="1" ref="W170" ca="1">INDIRECT(W$2&amp;"!E44")</f>
        <v>0</v>
      </c>
      <c r="X170" s="85" cm="1">
        <f t="array" aca="1" ref="X170" ca="1">INDIRECT(X$2&amp;"!E44")</f>
        <v>0</v>
      </c>
      <c r="Y170" s="85" cm="1">
        <f t="array" aca="1" ref="Y170" ca="1">INDIRECT(Y$2&amp;"!E44")</f>
        <v>0</v>
      </c>
      <c r="Z170" s="85" cm="1">
        <f t="array" aca="1" ref="Z170" ca="1">INDIRECT(Z$2&amp;"!E44")</f>
        <v>0</v>
      </c>
      <c r="AA170" s="85" cm="1">
        <f t="array" aca="1" ref="AA170" ca="1">INDIRECT(AA$2&amp;"!E44")</f>
        <v>0</v>
      </c>
      <c r="AB170" s="85" cm="1">
        <f t="array" aca="1" ref="AB170" ca="1">INDIRECT(AB$2&amp;"!E44")</f>
        <v>0</v>
      </c>
      <c r="AC170" s="85" cm="1">
        <f t="array" aca="1" ref="AC170" ca="1">INDIRECT(AC$2&amp;"!E44")</f>
        <v>0</v>
      </c>
      <c r="AD170" s="85" cm="1">
        <f t="array" aca="1" ref="AD170" ca="1">INDIRECT(AD$2&amp;"!E44")</f>
        <v>0</v>
      </c>
      <c r="AE170" s="85" cm="1">
        <f t="array" aca="1" ref="AE170" ca="1">INDIRECT(AE$2&amp;"!E44")</f>
        <v>0</v>
      </c>
      <c r="AF170" s="85" cm="1">
        <f t="array" aca="1" ref="AF170" ca="1">INDIRECT(AF$2&amp;"!E44")</f>
        <v>0</v>
      </c>
      <c r="AG170" s="85" cm="1">
        <f t="array" aca="1" ref="AG170" ca="1">INDIRECT(AG$2&amp;"!E44")</f>
        <v>0</v>
      </c>
      <c r="AH170" s="85" cm="1">
        <f t="array" aca="1" ref="AH170" ca="1">INDIRECT(AH$2&amp;"!E44")</f>
        <v>0</v>
      </c>
      <c r="AJ170" s="75" t="str">
        <f t="shared" si="22"/>
        <v>MPI_24</v>
      </c>
      <c r="AK170" s="75" t="str">
        <f t="shared" si="23"/>
        <v>Q2.2</v>
      </c>
      <c r="AL170" t="s">
        <v>855</v>
      </c>
      <c r="AM170">
        <f t="shared" ca="1" si="24"/>
        <v>0</v>
      </c>
      <c r="AN170">
        <f t="shared" ca="1" si="25"/>
        <v>0</v>
      </c>
      <c r="AP170">
        <f t="shared" ca="1" si="31"/>
        <v>0</v>
      </c>
      <c r="AQ170">
        <f t="shared" ca="1" si="32"/>
        <v>0</v>
      </c>
      <c r="AT170">
        <f t="shared" ca="1" si="26"/>
        <v>0</v>
      </c>
      <c r="AU170">
        <f t="shared" ca="1" si="27"/>
        <v>0</v>
      </c>
      <c r="AV170">
        <f t="shared" ca="1" si="28"/>
        <v>0</v>
      </c>
      <c r="AW170">
        <f t="shared" ca="1" si="29"/>
        <v>0</v>
      </c>
      <c r="AX170">
        <f t="shared" ca="1" si="30"/>
        <v>0</v>
      </c>
    </row>
    <row r="171" spans="2:50" ht="16.5" thickBot="1">
      <c r="B171" s="780"/>
      <c r="C171" s="54" t="s">
        <v>83</v>
      </c>
      <c r="D171" s="50" t="s">
        <v>26</v>
      </c>
      <c r="E171" s="85" cm="1">
        <f t="array" aca="1" ref="E171" ca="1">INDIRECT(E$2&amp;"!F44")</f>
        <v>0</v>
      </c>
      <c r="F171" s="85" cm="1">
        <f t="array" aca="1" ref="F171" ca="1">INDIRECT(F$2&amp;"!F44")</f>
        <v>0</v>
      </c>
      <c r="G171" s="85" cm="1">
        <f t="array" aca="1" ref="G171" ca="1">INDIRECT(G$2&amp;"!F44")</f>
        <v>0</v>
      </c>
      <c r="H171" s="85" cm="1">
        <f t="array" aca="1" ref="H171" ca="1">INDIRECT(H$2&amp;"!F44")</f>
        <v>0</v>
      </c>
      <c r="I171" s="85" cm="1">
        <f t="array" aca="1" ref="I171" ca="1">INDIRECT(I$2&amp;"!F44")</f>
        <v>0</v>
      </c>
      <c r="J171" s="85" cm="1">
        <f t="array" aca="1" ref="J171" ca="1">INDIRECT(J$2&amp;"!F44")</f>
        <v>0</v>
      </c>
      <c r="K171" s="85" cm="1">
        <f t="array" aca="1" ref="K171" ca="1">INDIRECT(K$2&amp;"!F44")</f>
        <v>0</v>
      </c>
      <c r="L171" s="85" cm="1">
        <f t="array" aca="1" ref="L171" ca="1">INDIRECT(L$2&amp;"!F44")</f>
        <v>0</v>
      </c>
      <c r="M171" s="85" cm="1">
        <f t="array" aca="1" ref="M171" ca="1">INDIRECT(M$2&amp;"!F44")</f>
        <v>0</v>
      </c>
      <c r="N171" s="85" cm="1">
        <f t="array" aca="1" ref="N171" ca="1">INDIRECT(N$2&amp;"!F44")</f>
        <v>0</v>
      </c>
      <c r="O171" s="85" cm="1">
        <f t="array" aca="1" ref="O171" ca="1">INDIRECT(O$2&amp;"!F44")</f>
        <v>0</v>
      </c>
      <c r="P171" s="85" cm="1">
        <f t="array" aca="1" ref="P171" ca="1">INDIRECT(P$2&amp;"!F44")</f>
        <v>0</v>
      </c>
      <c r="Q171" s="85" cm="1">
        <f t="array" aca="1" ref="Q171" ca="1">INDIRECT(Q$2&amp;"!F44")</f>
        <v>0</v>
      </c>
      <c r="R171" s="85" cm="1">
        <f t="array" aca="1" ref="R171" ca="1">INDIRECT(R$2&amp;"!F44")</f>
        <v>0</v>
      </c>
      <c r="S171" s="85" cm="1">
        <f t="array" aca="1" ref="S171" ca="1">INDIRECT(S$2&amp;"!F44")</f>
        <v>0</v>
      </c>
      <c r="T171" s="85" cm="1">
        <f t="array" aca="1" ref="T171" ca="1">INDIRECT(T$2&amp;"!F44")</f>
        <v>0</v>
      </c>
      <c r="U171" s="85" cm="1">
        <f t="array" aca="1" ref="U171" ca="1">INDIRECT(U$2&amp;"!F44")</f>
        <v>0</v>
      </c>
      <c r="V171" s="85" cm="1">
        <f t="array" aca="1" ref="V171" ca="1">INDIRECT(V$2&amp;"!F44")</f>
        <v>0</v>
      </c>
      <c r="W171" s="85" cm="1">
        <f t="array" aca="1" ref="W171" ca="1">INDIRECT(W$2&amp;"!F44")</f>
        <v>0</v>
      </c>
      <c r="X171" s="85" cm="1">
        <f t="array" aca="1" ref="X171" ca="1">INDIRECT(X$2&amp;"!F44")</f>
        <v>0</v>
      </c>
      <c r="Y171" s="85" cm="1">
        <f t="array" aca="1" ref="Y171" ca="1">INDIRECT(Y$2&amp;"!F44")</f>
        <v>0</v>
      </c>
      <c r="Z171" s="85" cm="1">
        <f t="array" aca="1" ref="Z171" ca="1">INDIRECT(Z$2&amp;"!F44")</f>
        <v>0</v>
      </c>
      <c r="AA171" s="85" cm="1">
        <f t="array" aca="1" ref="AA171" ca="1">INDIRECT(AA$2&amp;"!F44")</f>
        <v>0</v>
      </c>
      <c r="AB171" s="85" cm="1">
        <f t="array" aca="1" ref="AB171" ca="1">INDIRECT(AB$2&amp;"!F44")</f>
        <v>0</v>
      </c>
      <c r="AC171" s="85" cm="1">
        <f t="array" aca="1" ref="AC171" ca="1">INDIRECT(AC$2&amp;"!F44")</f>
        <v>0</v>
      </c>
      <c r="AD171" s="85" cm="1">
        <f t="array" aca="1" ref="AD171" ca="1">INDIRECT(AD$2&amp;"!F44")</f>
        <v>0</v>
      </c>
      <c r="AE171" s="85" cm="1">
        <f t="array" aca="1" ref="AE171" ca="1">INDIRECT(AE$2&amp;"!F44")</f>
        <v>0</v>
      </c>
      <c r="AF171" s="85" cm="1">
        <f t="array" aca="1" ref="AF171" ca="1">INDIRECT(AF$2&amp;"!F44")</f>
        <v>0</v>
      </c>
      <c r="AG171" s="85" cm="1">
        <f t="array" aca="1" ref="AG171" ca="1">INDIRECT(AG$2&amp;"!F44")</f>
        <v>0</v>
      </c>
      <c r="AH171" s="85" cm="1">
        <f t="array" aca="1" ref="AH171" ca="1">INDIRECT(AH$2&amp;"!F44")</f>
        <v>0</v>
      </c>
      <c r="AJ171" s="75" t="str">
        <f t="shared" si="22"/>
        <v>MPI_24</v>
      </c>
      <c r="AK171" s="75" t="str">
        <f t="shared" si="23"/>
        <v>Q2.3</v>
      </c>
      <c r="AL171" t="s">
        <v>856</v>
      </c>
      <c r="AM171">
        <f t="shared" ca="1" si="24"/>
        <v>0</v>
      </c>
      <c r="AN171">
        <f t="shared" ca="1" si="25"/>
        <v>0</v>
      </c>
      <c r="AP171">
        <f t="shared" ca="1" si="31"/>
        <v>0</v>
      </c>
      <c r="AQ171">
        <f t="shared" ca="1" si="32"/>
        <v>0</v>
      </c>
      <c r="AT171">
        <f t="shared" ca="1" si="26"/>
        <v>0</v>
      </c>
      <c r="AU171">
        <f t="shared" ca="1" si="27"/>
        <v>0</v>
      </c>
      <c r="AV171">
        <f t="shared" ca="1" si="28"/>
        <v>0</v>
      </c>
      <c r="AW171">
        <f t="shared" ca="1" si="29"/>
        <v>0</v>
      </c>
      <c r="AX171">
        <f t="shared" ca="1" si="30"/>
        <v>0</v>
      </c>
    </row>
    <row r="172" spans="2:50" ht="16.5" thickBot="1">
      <c r="B172" s="780"/>
      <c r="C172" s="54" t="s">
        <v>83</v>
      </c>
      <c r="D172" s="50" t="s">
        <v>27</v>
      </c>
      <c r="E172" s="85" cm="1">
        <f t="array" aca="1" ref="E172" ca="1">INDIRECT(E$2&amp;"!G44")</f>
        <v>0</v>
      </c>
      <c r="F172" s="85" cm="1">
        <f t="array" aca="1" ref="F172" ca="1">INDIRECT(F$2&amp;"!G44")</f>
        <v>0</v>
      </c>
      <c r="G172" s="85" cm="1">
        <f t="array" aca="1" ref="G172" ca="1">INDIRECT(G$2&amp;"!G44")</f>
        <v>0</v>
      </c>
      <c r="H172" s="85" cm="1">
        <f t="array" aca="1" ref="H172" ca="1">INDIRECT(H$2&amp;"!G44")</f>
        <v>0</v>
      </c>
      <c r="I172" s="85" cm="1">
        <f t="array" aca="1" ref="I172" ca="1">INDIRECT(I$2&amp;"!G44")</f>
        <v>0</v>
      </c>
      <c r="J172" s="85" cm="1">
        <f t="array" aca="1" ref="J172" ca="1">INDIRECT(J$2&amp;"!G44")</f>
        <v>0</v>
      </c>
      <c r="K172" s="85" cm="1">
        <f t="array" aca="1" ref="K172" ca="1">INDIRECT(K$2&amp;"!G44")</f>
        <v>0</v>
      </c>
      <c r="L172" s="85" cm="1">
        <f t="array" aca="1" ref="L172" ca="1">INDIRECT(L$2&amp;"!G44")</f>
        <v>0</v>
      </c>
      <c r="M172" s="85" cm="1">
        <f t="array" aca="1" ref="M172" ca="1">INDIRECT(M$2&amp;"!G44")</f>
        <v>0</v>
      </c>
      <c r="N172" s="85" cm="1">
        <f t="array" aca="1" ref="N172" ca="1">INDIRECT(N$2&amp;"!G44")</f>
        <v>0</v>
      </c>
      <c r="O172" s="85" cm="1">
        <f t="array" aca="1" ref="O172" ca="1">INDIRECT(O$2&amp;"!G44")</f>
        <v>0</v>
      </c>
      <c r="P172" s="85" cm="1">
        <f t="array" aca="1" ref="P172" ca="1">INDIRECT(P$2&amp;"!G44")</f>
        <v>0</v>
      </c>
      <c r="Q172" s="85" cm="1">
        <f t="array" aca="1" ref="Q172" ca="1">INDIRECT(Q$2&amp;"!G44")</f>
        <v>0</v>
      </c>
      <c r="R172" s="85" cm="1">
        <f t="array" aca="1" ref="R172" ca="1">INDIRECT(R$2&amp;"!G44")</f>
        <v>0</v>
      </c>
      <c r="S172" s="85" cm="1">
        <f t="array" aca="1" ref="S172" ca="1">INDIRECT(S$2&amp;"!G44")</f>
        <v>0</v>
      </c>
      <c r="T172" s="85" cm="1">
        <f t="array" aca="1" ref="T172" ca="1">INDIRECT(T$2&amp;"!G44")</f>
        <v>0</v>
      </c>
      <c r="U172" s="85" cm="1">
        <f t="array" aca="1" ref="U172" ca="1">INDIRECT(U$2&amp;"!G44")</f>
        <v>0</v>
      </c>
      <c r="V172" s="85" cm="1">
        <f t="array" aca="1" ref="V172" ca="1">INDIRECT(V$2&amp;"!G44")</f>
        <v>0</v>
      </c>
      <c r="W172" s="85" cm="1">
        <f t="array" aca="1" ref="W172" ca="1">INDIRECT(W$2&amp;"!G44")</f>
        <v>0</v>
      </c>
      <c r="X172" s="85" cm="1">
        <f t="array" aca="1" ref="X172" ca="1">INDIRECT(X$2&amp;"!G44")</f>
        <v>0</v>
      </c>
      <c r="Y172" s="85" cm="1">
        <f t="array" aca="1" ref="Y172" ca="1">INDIRECT(Y$2&amp;"!G44")</f>
        <v>0</v>
      </c>
      <c r="Z172" s="85" cm="1">
        <f t="array" aca="1" ref="Z172" ca="1">INDIRECT(Z$2&amp;"!G44")</f>
        <v>0</v>
      </c>
      <c r="AA172" s="85" cm="1">
        <f t="array" aca="1" ref="AA172" ca="1">INDIRECT(AA$2&amp;"!G44")</f>
        <v>0</v>
      </c>
      <c r="AB172" s="85" cm="1">
        <f t="array" aca="1" ref="AB172" ca="1">INDIRECT(AB$2&amp;"!G44")</f>
        <v>0</v>
      </c>
      <c r="AC172" s="85" cm="1">
        <f t="array" aca="1" ref="AC172" ca="1">INDIRECT(AC$2&amp;"!G44")</f>
        <v>0</v>
      </c>
      <c r="AD172" s="85" cm="1">
        <f t="array" aca="1" ref="AD172" ca="1">INDIRECT(AD$2&amp;"!G44")</f>
        <v>0</v>
      </c>
      <c r="AE172" s="85" cm="1">
        <f t="array" aca="1" ref="AE172" ca="1">INDIRECT(AE$2&amp;"!G44")</f>
        <v>0</v>
      </c>
      <c r="AF172" s="85" cm="1">
        <f t="array" aca="1" ref="AF172" ca="1">INDIRECT(AF$2&amp;"!G44")</f>
        <v>0</v>
      </c>
      <c r="AG172" s="85" cm="1">
        <f t="array" aca="1" ref="AG172" ca="1">INDIRECT(AG$2&amp;"!G44")</f>
        <v>0</v>
      </c>
      <c r="AH172" s="85" cm="1">
        <f t="array" aca="1" ref="AH172" ca="1">INDIRECT(AH$2&amp;"!G44")</f>
        <v>0</v>
      </c>
      <c r="AJ172" s="75" t="str">
        <f t="shared" si="22"/>
        <v>MPI_24</v>
      </c>
      <c r="AK172" s="75" t="str">
        <f t="shared" si="23"/>
        <v>Q2.4</v>
      </c>
      <c r="AL172" t="s">
        <v>497</v>
      </c>
      <c r="AM172">
        <f t="shared" ca="1" si="24"/>
        <v>0</v>
      </c>
      <c r="AN172">
        <f t="shared" ca="1" si="25"/>
        <v>0</v>
      </c>
      <c r="AP172">
        <f t="shared" ca="1" si="31"/>
        <v>0</v>
      </c>
      <c r="AQ172">
        <f t="shared" ca="1" si="32"/>
        <v>0</v>
      </c>
      <c r="AT172">
        <f t="shared" ca="1" si="26"/>
        <v>0</v>
      </c>
      <c r="AU172">
        <f t="shared" ca="1" si="27"/>
        <v>0</v>
      </c>
      <c r="AV172">
        <f t="shared" ca="1" si="28"/>
        <v>0</v>
      </c>
      <c r="AW172">
        <f t="shared" ca="1" si="29"/>
        <v>0</v>
      </c>
      <c r="AX172">
        <f t="shared" ca="1" si="30"/>
        <v>0</v>
      </c>
    </row>
    <row r="173" spans="2:50" ht="16.5" thickBot="1">
      <c r="B173" s="780"/>
      <c r="C173" s="54" t="s">
        <v>83</v>
      </c>
      <c r="D173" s="50" t="s">
        <v>28</v>
      </c>
      <c r="E173" s="85" cm="1">
        <f t="array" aca="1" ref="E173" ca="1">INDIRECT(E$2&amp;"!H44")</f>
        <v>0</v>
      </c>
      <c r="F173" s="85" cm="1">
        <f t="array" aca="1" ref="F173" ca="1">INDIRECT(F$2&amp;"!H44")</f>
        <v>0</v>
      </c>
      <c r="G173" s="85" cm="1">
        <f t="array" aca="1" ref="G173" ca="1">INDIRECT(G$2&amp;"!H44")</f>
        <v>0</v>
      </c>
      <c r="H173" s="85" cm="1">
        <f t="array" aca="1" ref="H173" ca="1">INDIRECT(H$2&amp;"!H44")</f>
        <v>0</v>
      </c>
      <c r="I173" s="85" cm="1">
        <f t="array" aca="1" ref="I173" ca="1">INDIRECT(I$2&amp;"!H44")</f>
        <v>0</v>
      </c>
      <c r="J173" s="85" cm="1">
        <f t="array" aca="1" ref="J173" ca="1">INDIRECT(J$2&amp;"!H44")</f>
        <v>0</v>
      </c>
      <c r="K173" s="85" cm="1">
        <f t="array" aca="1" ref="K173" ca="1">INDIRECT(K$2&amp;"!H44")</f>
        <v>0</v>
      </c>
      <c r="L173" s="85" cm="1">
        <f t="array" aca="1" ref="L173" ca="1">INDIRECT(L$2&amp;"!H44")</f>
        <v>0</v>
      </c>
      <c r="M173" s="85" cm="1">
        <f t="array" aca="1" ref="M173" ca="1">INDIRECT(M$2&amp;"!H44")</f>
        <v>0</v>
      </c>
      <c r="N173" s="85" cm="1">
        <f t="array" aca="1" ref="N173" ca="1">INDIRECT(N$2&amp;"!H44")</f>
        <v>0</v>
      </c>
      <c r="O173" s="85" cm="1">
        <f t="array" aca="1" ref="O173" ca="1">INDIRECT(O$2&amp;"!H44")</f>
        <v>0</v>
      </c>
      <c r="P173" s="85" cm="1">
        <f t="array" aca="1" ref="P173" ca="1">INDIRECT(P$2&amp;"!H44")</f>
        <v>0</v>
      </c>
      <c r="Q173" s="85" cm="1">
        <f t="array" aca="1" ref="Q173" ca="1">INDIRECT(Q$2&amp;"!H44")</f>
        <v>0</v>
      </c>
      <c r="R173" s="85" cm="1">
        <f t="array" aca="1" ref="R173" ca="1">INDIRECT(R$2&amp;"!H44")</f>
        <v>0</v>
      </c>
      <c r="S173" s="85" cm="1">
        <f t="array" aca="1" ref="S173" ca="1">INDIRECT(S$2&amp;"!H44")</f>
        <v>0</v>
      </c>
      <c r="T173" s="85" cm="1">
        <f t="array" aca="1" ref="T173" ca="1">INDIRECT(T$2&amp;"!H44")</f>
        <v>0</v>
      </c>
      <c r="U173" s="85" cm="1">
        <f t="array" aca="1" ref="U173" ca="1">INDIRECT(U$2&amp;"!H44")</f>
        <v>0</v>
      </c>
      <c r="V173" s="85" cm="1">
        <f t="array" aca="1" ref="V173" ca="1">INDIRECT(V$2&amp;"!H44")</f>
        <v>0</v>
      </c>
      <c r="W173" s="85" cm="1">
        <f t="array" aca="1" ref="W173" ca="1">INDIRECT(W$2&amp;"!H44")</f>
        <v>0</v>
      </c>
      <c r="X173" s="85" cm="1">
        <f t="array" aca="1" ref="X173" ca="1">INDIRECT(X$2&amp;"!H44")</f>
        <v>0</v>
      </c>
      <c r="Y173" s="85" cm="1">
        <f t="array" aca="1" ref="Y173" ca="1">INDIRECT(Y$2&amp;"!H44")</f>
        <v>0</v>
      </c>
      <c r="Z173" s="85" cm="1">
        <f t="array" aca="1" ref="Z173" ca="1">INDIRECT(Z$2&amp;"!H44")</f>
        <v>0</v>
      </c>
      <c r="AA173" s="85" cm="1">
        <f t="array" aca="1" ref="AA173" ca="1">INDIRECT(AA$2&amp;"!H44")</f>
        <v>0</v>
      </c>
      <c r="AB173" s="85" cm="1">
        <f t="array" aca="1" ref="AB173" ca="1">INDIRECT(AB$2&amp;"!H44")</f>
        <v>0</v>
      </c>
      <c r="AC173" s="85" cm="1">
        <f t="array" aca="1" ref="AC173" ca="1">INDIRECT(AC$2&amp;"!H44")</f>
        <v>0</v>
      </c>
      <c r="AD173" s="85" cm="1">
        <f t="array" aca="1" ref="AD173" ca="1">INDIRECT(AD$2&amp;"!H44")</f>
        <v>0</v>
      </c>
      <c r="AE173" s="85" cm="1">
        <f t="array" aca="1" ref="AE173" ca="1">INDIRECT(AE$2&amp;"!H44")</f>
        <v>0</v>
      </c>
      <c r="AF173" s="85" cm="1">
        <f t="array" aca="1" ref="AF173" ca="1">INDIRECT(AF$2&amp;"!H44")</f>
        <v>0</v>
      </c>
      <c r="AG173" s="85" cm="1">
        <f t="array" aca="1" ref="AG173" ca="1">INDIRECT(AG$2&amp;"!H44")</f>
        <v>0</v>
      </c>
      <c r="AH173" s="85" cm="1">
        <f t="array" aca="1" ref="AH173" ca="1">INDIRECT(AH$2&amp;"!H44")</f>
        <v>0</v>
      </c>
      <c r="AJ173" s="75" t="str">
        <f t="shared" si="22"/>
        <v>MPI_24</v>
      </c>
      <c r="AK173" s="75" t="str">
        <f t="shared" si="23"/>
        <v>Q3.1</v>
      </c>
      <c r="AL173" t="s">
        <v>458</v>
      </c>
      <c r="AM173">
        <f t="shared" ca="1" si="24"/>
        <v>0</v>
      </c>
      <c r="AN173">
        <f t="shared" ca="1" si="25"/>
        <v>0</v>
      </c>
      <c r="AP173">
        <f t="shared" ca="1" si="31"/>
        <v>0</v>
      </c>
      <c r="AQ173">
        <f t="shared" ca="1" si="32"/>
        <v>0</v>
      </c>
      <c r="AT173">
        <f t="shared" ca="1" si="26"/>
        <v>0</v>
      </c>
      <c r="AU173">
        <f t="shared" ca="1" si="27"/>
        <v>0</v>
      </c>
      <c r="AV173">
        <f t="shared" ca="1" si="28"/>
        <v>0</v>
      </c>
      <c r="AW173">
        <f t="shared" ca="1" si="29"/>
        <v>0</v>
      </c>
      <c r="AX173">
        <f t="shared" ca="1" si="30"/>
        <v>0</v>
      </c>
    </row>
    <row r="174" spans="2:50" ht="16.5" thickBot="1">
      <c r="B174" s="780"/>
      <c r="C174" s="17" t="s">
        <v>83</v>
      </c>
      <c r="D174" s="66" t="s">
        <v>29</v>
      </c>
      <c r="E174" s="85" cm="1">
        <f t="array" aca="1" ref="E174" ca="1">INDIRECT(E$2&amp;"!I44")</f>
        <v>0</v>
      </c>
      <c r="F174" s="85" cm="1">
        <f t="array" aca="1" ref="F174" ca="1">INDIRECT(F$2&amp;"!I44")</f>
        <v>0</v>
      </c>
      <c r="G174" s="85" cm="1">
        <f t="array" aca="1" ref="G174" ca="1">INDIRECT(G$2&amp;"!I44")</f>
        <v>0</v>
      </c>
      <c r="H174" s="85" cm="1">
        <f t="array" aca="1" ref="H174" ca="1">INDIRECT(H$2&amp;"!I44")</f>
        <v>0</v>
      </c>
      <c r="I174" s="85" cm="1">
        <f t="array" aca="1" ref="I174" ca="1">INDIRECT(I$2&amp;"!I44")</f>
        <v>0</v>
      </c>
      <c r="J174" s="85" cm="1">
        <f t="array" aca="1" ref="J174" ca="1">INDIRECT(J$2&amp;"!I44")</f>
        <v>0</v>
      </c>
      <c r="K174" s="85" cm="1">
        <f t="array" aca="1" ref="K174" ca="1">INDIRECT(K$2&amp;"!I44")</f>
        <v>0</v>
      </c>
      <c r="L174" s="85" cm="1">
        <f t="array" aca="1" ref="L174" ca="1">INDIRECT(L$2&amp;"!I44")</f>
        <v>0</v>
      </c>
      <c r="M174" s="85" cm="1">
        <f t="array" aca="1" ref="M174" ca="1">INDIRECT(M$2&amp;"!I44")</f>
        <v>0</v>
      </c>
      <c r="N174" s="85" cm="1">
        <f t="array" aca="1" ref="N174" ca="1">INDIRECT(N$2&amp;"!I44")</f>
        <v>0</v>
      </c>
      <c r="O174" s="85" cm="1">
        <f t="array" aca="1" ref="O174" ca="1">INDIRECT(O$2&amp;"!I44")</f>
        <v>0</v>
      </c>
      <c r="P174" s="85" cm="1">
        <f t="array" aca="1" ref="P174" ca="1">INDIRECT(P$2&amp;"!I44")</f>
        <v>0</v>
      </c>
      <c r="Q174" s="85" cm="1">
        <f t="array" aca="1" ref="Q174" ca="1">INDIRECT(Q$2&amp;"!I44")</f>
        <v>0</v>
      </c>
      <c r="R174" s="85" cm="1">
        <f t="array" aca="1" ref="R174" ca="1">INDIRECT(R$2&amp;"!I44")</f>
        <v>0</v>
      </c>
      <c r="S174" s="85" cm="1">
        <f t="array" aca="1" ref="S174" ca="1">INDIRECT(S$2&amp;"!I44")</f>
        <v>0</v>
      </c>
      <c r="T174" s="85" cm="1">
        <f t="array" aca="1" ref="T174" ca="1">INDIRECT(T$2&amp;"!I44")</f>
        <v>0</v>
      </c>
      <c r="U174" s="85" cm="1">
        <f t="array" aca="1" ref="U174" ca="1">INDIRECT(U$2&amp;"!I44")</f>
        <v>0</v>
      </c>
      <c r="V174" s="85" cm="1">
        <f t="array" aca="1" ref="V174" ca="1">INDIRECT(V$2&amp;"!I44")</f>
        <v>0</v>
      </c>
      <c r="W174" s="85" cm="1">
        <f t="array" aca="1" ref="W174" ca="1">INDIRECT(W$2&amp;"!I44")</f>
        <v>0</v>
      </c>
      <c r="X174" s="85" cm="1">
        <f t="array" aca="1" ref="X174" ca="1">INDIRECT(X$2&amp;"!I44")</f>
        <v>0</v>
      </c>
      <c r="Y174" s="85" cm="1">
        <f t="array" aca="1" ref="Y174" ca="1">INDIRECT(Y$2&amp;"!I44")</f>
        <v>0</v>
      </c>
      <c r="Z174" s="85" cm="1">
        <f t="array" aca="1" ref="Z174" ca="1">INDIRECT(Z$2&amp;"!I44")</f>
        <v>0</v>
      </c>
      <c r="AA174" s="85" cm="1">
        <f t="array" aca="1" ref="AA174" ca="1">INDIRECT(AA$2&amp;"!I44")</f>
        <v>0</v>
      </c>
      <c r="AB174" s="85" cm="1">
        <f t="array" aca="1" ref="AB174" ca="1">INDIRECT(AB$2&amp;"!I44")</f>
        <v>0</v>
      </c>
      <c r="AC174" s="85" cm="1">
        <f t="array" aca="1" ref="AC174" ca="1">INDIRECT(AC$2&amp;"!I44")</f>
        <v>0</v>
      </c>
      <c r="AD174" s="85" cm="1">
        <f t="array" aca="1" ref="AD174" ca="1">INDIRECT(AD$2&amp;"!I44")</f>
        <v>0</v>
      </c>
      <c r="AE174" s="85" cm="1">
        <f t="array" aca="1" ref="AE174" ca="1">INDIRECT(AE$2&amp;"!I44")</f>
        <v>0</v>
      </c>
      <c r="AF174" s="85" cm="1">
        <f t="array" aca="1" ref="AF174" ca="1">INDIRECT(AF$2&amp;"!I44")</f>
        <v>0</v>
      </c>
      <c r="AG174" s="85" cm="1">
        <f t="array" aca="1" ref="AG174" ca="1">INDIRECT(AG$2&amp;"!I44")</f>
        <v>0</v>
      </c>
      <c r="AH174" s="85" cm="1">
        <f t="array" aca="1" ref="AH174" ca="1">INDIRECT(AH$2&amp;"!I44")</f>
        <v>0</v>
      </c>
      <c r="AJ174" s="75" t="str">
        <f t="shared" si="22"/>
        <v>MPI_24</v>
      </c>
      <c r="AK174" s="75" t="str">
        <f t="shared" si="23"/>
        <v>Q3.2</v>
      </c>
      <c r="AL174" t="s">
        <v>857</v>
      </c>
      <c r="AM174">
        <f t="shared" ca="1" si="24"/>
        <v>0</v>
      </c>
      <c r="AN174">
        <f t="shared" ca="1" si="25"/>
        <v>0</v>
      </c>
      <c r="AP174">
        <f t="shared" ca="1" si="31"/>
        <v>0</v>
      </c>
      <c r="AQ174">
        <f t="shared" ca="1" si="32"/>
        <v>0</v>
      </c>
      <c r="AT174">
        <f t="shared" ca="1" si="26"/>
        <v>0</v>
      </c>
      <c r="AU174">
        <f t="shared" ca="1" si="27"/>
        <v>0</v>
      </c>
      <c r="AV174">
        <f t="shared" ca="1" si="28"/>
        <v>0</v>
      </c>
      <c r="AW174">
        <f t="shared" ca="1" si="29"/>
        <v>0</v>
      </c>
      <c r="AX174">
        <f t="shared" ca="1" si="30"/>
        <v>0</v>
      </c>
    </row>
    <row r="175" spans="2:50" ht="16.149999999999999" customHeight="1" thickBot="1">
      <c r="B175" s="781" t="s">
        <v>85</v>
      </c>
      <c r="C175" s="54" t="s">
        <v>86</v>
      </c>
      <c r="D175" s="48" t="s">
        <v>23</v>
      </c>
      <c r="E175" s="91" t="str" cm="1">
        <f t="array" aca="1" ref="E175" ca="1">INDIRECT(E$2&amp;"!C47")</f>
        <v>Non concerné</v>
      </c>
      <c r="F175" s="91" t="str" cm="1">
        <f t="array" aca="1" ref="F175" ca="1">INDIRECT(F$2&amp;"!C47")</f>
        <v>Non concerné</v>
      </c>
      <c r="G175" s="91" t="str" cm="1">
        <f t="array" aca="1" ref="G175" ca="1">INDIRECT(G$2&amp;"!C47")</f>
        <v>Non concerné</v>
      </c>
      <c r="H175" s="91" t="str" cm="1">
        <f t="array" aca="1" ref="H175" ca="1">INDIRECT(H$2&amp;"!C47")</f>
        <v>Non concerné</v>
      </c>
      <c r="I175" s="91" t="str" cm="1">
        <f t="array" aca="1" ref="I175" ca="1">INDIRECT(I$2&amp;"!C47")</f>
        <v>Non concerné</v>
      </c>
      <c r="J175" s="91" t="str" cm="1">
        <f t="array" aca="1" ref="J175" ca="1">INDIRECT(J$2&amp;"!C47")</f>
        <v>Non concerné</v>
      </c>
      <c r="K175" s="91" t="str" cm="1">
        <f t="array" aca="1" ref="K175" ca="1">INDIRECT(K$2&amp;"!C47")</f>
        <v>Non concerné</v>
      </c>
      <c r="L175" s="91" t="str" cm="1">
        <f t="array" aca="1" ref="L175" ca="1">INDIRECT(L$2&amp;"!C47")</f>
        <v>Non concerné</v>
      </c>
      <c r="M175" s="91" t="str" cm="1">
        <f t="array" aca="1" ref="M175" ca="1">INDIRECT(M$2&amp;"!C47")</f>
        <v>Non concerné</v>
      </c>
      <c r="N175" s="91" t="str" cm="1">
        <f t="array" aca="1" ref="N175" ca="1">INDIRECT(N$2&amp;"!C47")</f>
        <v>Non concerné</v>
      </c>
      <c r="O175" s="91" t="str" cm="1">
        <f t="array" aca="1" ref="O175" ca="1">INDIRECT(O$2&amp;"!C47")</f>
        <v>Non concerné</v>
      </c>
      <c r="P175" s="91" t="str" cm="1">
        <f t="array" aca="1" ref="P175" ca="1">INDIRECT(P$2&amp;"!C47")</f>
        <v>Non concerné</v>
      </c>
      <c r="Q175" s="91" t="str" cm="1">
        <f t="array" aca="1" ref="Q175" ca="1">INDIRECT(Q$2&amp;"!C47")</f>
        <v>Non concerné</v>
      </c>
      <c r="R175" s="91" t="str" cm="1">
        <f t="array" aca="1" ref="R175" ca="1">INDIRECT(R$2&amp;"!C47")</f>
        <v>Non concerné</v>
      </c>
      <c r="S175" s="91" t="str" cm="1">
        <f t="array" aca="1" ref="S175" ca="1">INDIRECT(S$2&amp;"!C47")</f>
        <v>Non concerné</v>
      </c>
      <c r="T175" s="91" t="str" cm="1">
        <f t="array" aca="1" ref="T175" ca="1">INDIRECT(T$2&amp;"!C47")</f>
        <v>Non concerné</v>
      </c>
      <c r="U175" s="91" t="str" cm="1">
        <f t="array" aca="1" ref="U175" ca="1">INDIRECT(U$2&amp;"!C47")</f>
        <v>Non concerné</v>
      </c>
      <c r="V175" s="91" t="str" cm="1">
        <f t="array" aca="1" ref="V175" ca="1">INDIRECT(V$2&amp;"!C47")</f>
        <v>Non concerné</v>
      </c>
      <c r="W175" s="91" t="str" cm="1">
        <f t="array" aca="1" ref="W175" ca="1">INDIRECT(W$2&amp;"!C47")</f>
        <v>Non concerné</v>
      </c>
      <c r="X175" s="91" t="str" cm="1">
        <f t="array" aca="1" ref="X175" ca="1">INDIRECT(X$2&amp;"!C47")</f>
        <v>Non concerné</v>
      </c>
      <c r="Y175" s="91" t="str" cm="1">
        <f t="array" aca="1" ref="Y175" ca="1">INDIRECT(Y$2&amp;"!C47")</f>
        <v>Non concerné</v>
      </c>
      <c r="Z175" s="91" t="str" cm="1">
        <f t="array" aca="1" ref="Z175" ca="1">INDIRECT(Z$2&amp;"!C47")</f>
        <v>Non concerné</v>
      </c>
      <c r="AA175" s="91" t="str" cm="1">
        <f t="array" aca="1" ref="AA175" ca="1">INDIRECT(AA$2&amp;"!C47")</f>
        <v>Non concerné</v>
      </c>
      <c r="AB175" s="91" t="str" cm="1">
        <f t="array" aca="1" ref="AB175" ca="1">INDIRECT(AB$2&amp;"!C47")</f>
        <v>Non concerné</v>
      </c>
      <c r="AC175" s="91" t="str" cm="1">
        <f t="array" aca="1" ref="AC175" ca="1">INDIRECT(AC$2&amp;"!C47")</f>
        <v>Non concerné</v>
      </c>
      <c r="AD175" s="91" t="str" cm="1">
        <f t="array" aca="1" ref="AD175" ca="1">INDIRECT(AD$2&amp;"!C47")</f>
        <v>Non concerné</v>
      </c>
      <c r="AE175" s="91" t="str" cm="1">
        <f t="array" aca="1" ref="AE175" ca="1">INDIRECT(AE$2&amp;"!C47")</f>
        <v>Non concerné</v>
      </c>
      <c r="AF175" s="91" t="str" cm="1">
        <f t="array" aca="1" ref="AF175" ca="1">INDIRECT(AF$2&amp;"!C47")</f>
        <v>Non concerné</v>
      </c>
      <c r="AG175" s="91" t="str" cm="1">
        <f t="array" aca="1" ref="AG175" ca="1">INDIRECT(AG$2&amp;"!C47")</f>
        <v>Non concerné</v>
      </c>
      <c r="AH175" s="91" t="str" cm="1">
        <f t="array" aca="1" ref="AH175" ca="1">INDIRECT(AH$2&amp;"!C47")</f>
        <v>Non concerné</v>
      </c>
      <c r="AJ175" s="75" t="str">
        <f t="shared" si="22"/>
        <v>MPI_25</v>
      </c>
      <c r="AK175" s="75" t="str">
        <f t="shared" si="23"/>
        <v>Q1</v>
      </c>
      <c r="AL175" t="s">
        <v>375</v>
      </c>
      <c r="AM175">
        <f t="shared" ca="1" si="24"/>
        <v>0</v>
      </c>
      <c r="AN175">
        <f t="shared" ca="1" si="25"/>
        <v>0</v>
      </c>
      <c r="AP175">
        <f t="shared" ca="1" si="31"/>
        <v>0</v>
      </c>
      <c r="AQ175">
        <f t="shared" ca="1" si="32"/>
        <v>0</v>
      </c>
      <c r="AT175">
        <f t="shared" ca="1" si="26"/>
        <v>0</v>
      </c>
      <c r="AU175">
        <f t="shared" ca="1" si="27"/>
        <v>0</v>
      </c>
      <c r="AV175">
        <f t="shared" ca="1" si="28"/>
        <v>0</v>
      </c>
      <c r="AW175">
        <f t="shared" ca="1" si="29"/>
        <v>0</v>
      </c>
      <c r="AX175">
        <f t="shared" ca="1" si="30"/>
        <v>0</v>
      </c>
    </row>
    <row r="176" spans="2:50" ht="16.5" thickBot="1">
      <c r="B176" s="781"/>
      <c r="C176" s="54" t="s">
        <v>86</v>
      </c>
      <c r="D176" s="50" t="s">
        <v>24</v>
      </c>
      <c r="E176" s="91" cm="1">
        <f t="array" aca="1" ref="E176" ca="1">INDIRECT(E$2&amp;"!D47")</f>
        <v>0</v>
      </c>
      <c r="F176" s="91" cm="1">
        <f t="array" aca="1" ref="F176" ca="1">INDIRECT(F$2&amp;"!D47")</f>
        <v>0</v>
      </c>
      <c r="G176" s="91" cm="1">
        <f t="array" aca="1" ref="G176" ca="1">INDIRECT(G$2&amp;"!D47")</f>
        <v>0</v>
      </c>
      <c r="H176" s="91" cm="1">
        <f t="array" aca="1" ref="H176" ca="1">INDIRECT(H$2&amp;"!D47")</f>
        <v>0</v>
      </c>
      <c r="I176" s="91" cm="1">
        <f t="array" aca="1" ref="I176" ca="1">INDIRECT(I$2&amp;"!D47")</f>
        <v>0</v>
      </c>
      <c r="J176" s="91" cm="1">
        <f t="array" aca="1" ref="J176" ca="1">INDIRECT(J$2&amp;"!D47")</f>
        <v>0</v>
      </c>
      <c r="K176" s="91" cm="1">
        <f t="array" aca="1" ref="K176" ca="1">INDIRECT(K$2&amp;"!D47")</f>
        <v>0</v>
      </c>
      <c r="L176" s="91" cm="1">
        <f t="array" aca="1" ref="L176" ca="1">INDIRECT(L$2&amp;"!D47")</f>
        <v>0</v>
      </c>
      <c r="M176" s="91" cm="1">
        <f t="array" aca="1" ref="M176" ca="1">INDIRECT(M$2&amp;"!D47")</f>
        <v>0</v>
      </c>
      <c r="N176" s="91" cm="1">
        <f t="array" aca="1" ref="N176" ca="1">INDIRECT(N$2&amp;"!D47")</f>
        <v>0</v>
      </c>
      <c r="O176" s="91" cm="1">
        <f t="array" aca="1" ref="O176" ca="1">INDIRECT(O$2&amp;"!D47")</f>
        <v>0</v>
      </c>
      <c r="P176" s="91" cm="1">
        <f t="array" aca="1" ref="P176" ca="1">INDIRECT(P$2&amp;"!D47")</f>
        <v>0</v>
      </c>
      <c r="Q176" s="91" cm="1">
        <f t="array" aca="1" ref="Q176" ca="1">INDIRECT(Q$2&amp;"!D47")</f>
        <v>0</v>
      </c>
      <c r="R176" s="91" cm="1">
        <f t="array" aca="1" ref="R176" ca="1">INDIRECT(R$2&amp;"!D47")</f>
        <v>0</v>
      </c>
      <c r="S176" s="91" cm="1">
        <f t="array" aca="1" ref="S176" ca="1">INDIRECT(S$2&amp;"!D47")</f>
        <v>0</v>
      </c>
      <c r="T176" s="91" cm="1">
        <f t="array" aca="1" ref="T176" ca="1">INDIRECT(T$2&amp;"!D47")</f>
        <v>0</v>
      </c>
      <c r="U176" s="91" cm="1">
        <f t="array" aca="1" ref="U176" ca="1">INDIRECT(U$2&amp;"!D47")</f>
        <v>0</v>
      </c>
      <c r="V176" s="91" cm="1">
        <f t="array" aca="1" ref="V176" ca="1">INDIRECT(V$2&amp;"!D47")</f>
        <v>0</v>
      </c>
      <c r="W176" s="91" cm="1">
        <f t="array" aca="1" ref="W176" ca="1">INDIRECT(W$2&amp;"!D47")</f>
        <v>0</v>
      </c>
      <c r="X176" s="91" cm="1">
        <f t="array" aca="1" ref="X176" ca="1">INDIRECT(X$2&amp;"!D47")</f>
        <v>0</v>
      </c>
      <c r="Y176" s="91" cm="1">
        <f t="array" aca="1" ref="Y176" ca="1">INDIRECT(Y$2&amp;"!D47")</f>
        <v>0</v>
      </c>
      <c r="Z176" s="91" cm="1">
        <f t="array" aca="1" ref="Z176" ca="1">INDIRECT(Z$2&amp;"!D47")</f>
        <v>0</v>
      </c>
      <c r="AA176" s="91" cm="1">
        <f t="array" aca="1" ref="AA176" ca="1">INDIRECT(AA$2&amp;"!D47")</f>
        <v>0</v>
      </c>
      <c r="AB176" s="91" cm="1">
        <f t="array" aca="1" ref="AB176" ca="1">INDIRECT(AB$2&amp;"!D47")</f>
        <v>0</v>
      </c>
      <c r="AC176" s="91" cm="1">
        <f t="array" aca="1" ref="AC176" ca="1">INDIRECT(AC$2&amp;"!D47")</f>
        <v>0</v>
      </c>
      <c r="AD176" s="91" cm="1">
        <f t="array" aca="1" ref="AD176" ca="1">INDIRECT(AD$2&amp;"!D47")</f>
        <v>0</v>
      </c>
      <c r="AE176" s="91" cm="1">
        <f t="array" aca="1" ref="AE176" ca="1">INDIRECT(AE$2&amp;"!D47")</f>
        <v>0</v>
      </c>
      <c r="AF176" s="91" cm="1">
        <f t="array" aca="1" ref="AF176" ca="1">INDIRECT(AF$2&amp;"!D47")</f>
        <v>0</v>
      </c>
      <c r="AG176" s="91" cm="1">
        <f t="array" aca="1" ref="AG176" ca="1">INDIRECT(AG$2&amp;"!D47")</f>
        <v>0</v>
      </c>
      <c r="AH176" s="91" cm="1">
        <f t="array" aca="1" ref="AH176" ca="1">INDIRECT(AH$2&amp;"!D47")</f>
        <v>0</v>
      </c>
      <c r="AJ176" s="75" t="str">
        <f t="shared" si="22"/>
        <v>MPI_25</v>
      </c>
      <c r="AK176" s="75" t="str">
        <f t="shared" si="23"/>
        <v>Q2.1</v>
      </c>
      <c r="AL176" t="s">
        <v>334</v>
      </c>
      <c r="AM176">
        <f t="shared" ca="1" si="24"/>
        <v>0</v>
      </c>
      <c r="AN176">
        <f t="shared" ca="1" si="25"/>
        <v>0</v>
      </c>
      <c r="AP176">
        <f t="shared" ca="1" si="31"/>
        <v>0</v>
      </c>
      <c r="AQ176">
        <f t="shared" ca="1" si="32"/>
        <v>0</v>
      </c>
      <c r="AT176">
        <f t="shared" ca="1" si="26"/>
        <v>0</v>
      </c>
      <c r="AU176">
        <f t="shared" ca="1" si="27"/>
        <v>0</v>
      </c>
      <c r="AV176">
        <f t="shared" ca="1" si="28"/>
        <v>0</v>
      </c>
      <c r="AW176">
        <f t="shared" ca="1" si="29"/>
        <v>0</v>
      </c>
      <c r="AX176">
        <f t="shared" ca="1" si="30"/>
        <v>0</v>
      </c>
    </row>
    <row r="177" spans="2:50" ht="16.5" thickBot="1">
      <c r="B177" s="781"/>
      <c r="C177" s="54" t="s">
        <v>86</v>
      </c>
      <c r="D177" s="50" t="s">
        <v>25</v>
      </c>
      <c r="E177" s="91" cm="1">
        <f t="array" aca="1" ref="E177" ca="1">INDIRECT(E$2&amp;"!E47")</f>
        <v>0</v>
      </c>
      <c r="F177" s="91" cm="1">
        <f t="array" aca="1" ref="F177" ca="1">INDIRECT(F$2&amp;"!E47")</f>
        <v>0</v>
      </c>
      <c r="G177" s="91" cm="1">
        <f t="array" aca="1" ref="G177" ca="1">INDIRECT(G$2&amp;"!E47")</f>
        <v>0</v>
      </c>
      <c r="H177" s="91" cm="1">
        <f t="array" aca="1" ref="H177" ca="1">INDIRECT(H$2&amp;"!E47")</f>
        <v>0</v>
      </c>
      <c r="I177" s="91" cm="1">
        <f t="array" aca="1" ref="I177" ca="1">INDIRECT(I$2&amp;"!E47")</f>
        <v>0</v>
      </c>
      <c r="J177" s="91" cm="1">
        <f t="array" aca="1" ref="J177" ca="1">INDIRECT(J$2&amp;"!E47")</f>
        <v>0</v>
      </c>
      <c r="K177" s="91" cm="1">
        <f t="array" aca="1" ref="K177" ca="1">INDIRECT(K$2&amp;"!E47")</f>
        <v>0</v>
      </c>
      <c r="L177" s="91" cm="1">
        <f t="array" aca="1" ref="L177" ca="1">INDIRECT(L$2&amp;"!E47")</f>
        <v>0</v>
      </c>
      <c r="M177" s="91" cm="1">
        <f t="array" aca="1" ref="M177" ca="1">INDIRECT(M$2&amp;"!E47")</f>
        <v>0</v>
      </c>
      <c r="N177" s="91" cm="1">
        <f t="array" aca="1" ref="N177" ca="1">INDIRECT(N$2&amp;"!E47")</f>
        <v>0</v>
      </c>
      <c r="O177" s="91" cm="1">
        <f t="array" aca="1" ref="O177" ca="1">INDIRECT(O$2&amp;"!E47")</f>
        <v>0</v>
      </c>
      <c r="P177" s="91" cm="1">
        <f t="array" aca="1" ref="P177" ca="1">INDIRECT(P$2&amp;"!E47")</f>
        <v>0</v>
      </c>
      <c r="Q177" s="91" cm="1">
        <f t="array" aca="1" ref="Q177" ca="1">INDIRECT(Q$2&amp;"!E47")</f>
        <v>0</v>
      </c>
      <c r="R177" s="91" cm="1">
        <f t="array" aca="1" ref="R177" ca="1">INDIRECT(R$2&amp;"!E47")</f>
        <v>0</v>
      </c>
      <c r="S177" s="91" cm="1">
        <f t="array" aca="1" ref="S177" ca="1">INDIRECT(S$2&amp;"!E47")</f>
        <v>0</v>
      </c>
      <c r="T177" s="91" cm="1">
        <f t="array" aca="1" ref="T177" ca="1">INDIRECT(T$2&amp;"!E47")</f>
        <v>0</v>
      </c>
      <c r="U177" s="91" cm="1">
        <f t="array" aca="1" ref="U177" ca="1">INDIRECT(U$2&amp;"!E47")</f>
        <v>0</v>
      </c>
      <c r="V177" s="91" cm="1">
        <f t="array" aca="1" ref="V177" ca="1">INDIRECT(V$2&amp;"!E47")</f>
        <v>0</v>
      </c>
      <c r="W177" s="91" cm="1">
        <f t="array" aca="1" ref="W177" ca="1">INDIRECT(W$2&amp;"!E47")</f>
        <v>0</v>
      </c>
      <c r="X177" s="91" cm="1">
        <f t="array" aca="1" ref="X177" ca="1">INDIRECT(X$2&amp;"!E47")</f>
        <v>0</v>
      </c>
      <c r="Y177" s="91" cm="1">
        <f t="array" aca="1" ref="Y177" ca="1">INDIRECT(Y$2&amp;"!E47")</f>
        <v>0</v>
      </c>
      <c r="Z177" s="91" cm="1">
        <f t="array" aca="1" ref="Z177" ca="1">INDIRECT(Z$2&amp;"!E47")</f>
        <v>0</v>
      </c>
      <c r="AA177" s="91" cm="1">
        <f t="array" aca="1" ref="AA177" ca="1">INDIRECT(AA$2&amp;"!E47")</f>
        <v>0</v>
      </c>
      <c r="AB177" s="91" cm="1">
        <f t="array" aca="1" ref="AB177" ca="1">INDIRECT(AB$2&amp;"!E47")</f>
        <v>0</v>
      </c>
      <c r="AC177" s="91" cm="1">
        <f t="array" aca="1" ref="AC177" ca="1">INDIRECT(AC$2&amp;"!E47")</f>
        <v>0</v>
      </c>
      <c r="AD177" s="91" cm="1">
        <f t="array" aca="1" ref="AD177" ca="1">INDIRECT(AD$2&amp;"!E47")</f>
        <v>0</v>
      </c>
      <c r="AE177" s="91" cm="1">
        <f t="array" aca="1" ref="AE177" ca="1">INDIRECT(AE$2&amp;"!E47")</f>
        <v>0</v>
      </c>
      <c r="AF177" s="91" cm="1">
        <f t="array" aca="1" ref="AF177" ca="1">INDIRECT(AF$2&amp;"!E47")</f>
        <v>0</v>
      </c>
      <c r="AG177" s="91" cm="1">
        <f t="array" aca="1" ref="AG177" ca="1">INDIRECT(AG$2&amp;"!E47")</f>
        <v>0</v>
      </c>
      <c r="AH177" s="91" cm="1">
        <f t="array" aca="1" ref="AH177" ca="1">INDIRECT(AH$2&amp;"!E47")</f>
        <v>0</v>
      </c>
      <c r="AJ177" s="75" t="str">
        <f t="shared" si="22"/>
        <v>MPI_25</v>
      </c>
      <c r="AK177" s="75" t="str">
        <f t="shared" si="23"/>
        <v>Q2.2</v>
      </c>
      <c r="AL177" t="s">
        <v>858</v>
      </c>
      <c r="AM177">
        <f t="shared" ca="1" si="24"/>
        <v>0</v>
      </c>
      <c r="AN177">
        <f t="shared" ca="1" si="25"/>
        <v>0</v>
      </c>
      <c r="AP177">
        <f t="shared" ca="1" si="31"/>
        <v>0</v>
      </c>
      <c r="AQ177">
        <f t="shared" ca="1" si="32"/>
        <v>0</v>
      </c>
      <c r="AT177">
        <f t="shared" ca="1" si="26"/>
        <v>0</v>
      </c>
      <c r="AU177">
        <f t="shared" ca="1" si="27"/>
        <v>0</v>
      </c>
      <c r="AV177">
        <f t="shared" ca="1" si="28"/>
        <v>0</v>
      </c>
      <c r="AW177">
        <f t="shared" ca="1" si="29"/>
        <v>0</v>
      </c>
      <c r="AX177">
        <f t="shared" ca="1" si="30"/>
        <v>0</v>
      </c>
    </row>
    <row r="178" spans="2:50" ht="16.5" thickBot="1">
      <c r="B178" s="781"/>
      <c r="C178" s="54" t="s">
        <v>86</v>
      </c>
      <c r="D178" s="50" t="s">
        <v>26</v>
      </c>
      <c r="E178" s="91" cm="1">
        <f t="array" aca="1" ref="E178" ca="1">INDIRECT(E$2&amp;"!F47")</f>
        <v>0</v>
      </c>
      <c r="F178" s="91" cm="1">
        <f t="array" aca="1" ref="F178" ca="1">INDIRECT(F$2&amp;"!F47")</f>
        <v>0</v>
      </c>
      <c r="G178" s="91" cm="1">
        <f t="array" aca="1" ref="G178" ca="1">INDIRECT(G$2&amp;"!F47")</f>
        <v>0</v>
      </c>
      <c r="H178" s="91" cm="1">
        <f t="array" aca="1" ref="H178" ca="1">INDIRECT(H$2&amp;"!F47")</f>
        <v>0</v>
      </c>
      <c r="I178" s="91" cm="1">
        <f t="array" aca="1" ref="I178" ca="1">INDIRECT(I$2&amp;"!F47")</f>
        <v>0</v>
      </c>
      <c r="J178" s="91" cm="1">
        <f t="array" aca="1" ref="J178" ca="1">INDIRECT(J$2&amp;"!F47")</f>
        <v>0</v>
      </c>
      <c r="K178" s="91" cm="1">
        <f t="array" aca="1" ref="K178" ca="1">INDIRECT(K$2&amp;"!F47")</f>
        <v>0</v>
      </c>
      <c r="L178" s="91" cm="1">
        <f t="array" aca="1" ref="L178" ca="1">INDIRECT(L$2&amp;"!F47")</f>
        <v>0</v>
      </c>
      <c r="M178" s="91" cm="1">
        <f t="array" aca="1" ref="M178" ca="1">INDIRECT(M$2&amp;"!F47")</f>
        <v>0</v>
      </c>
      <c r="N178" s="91" cm="1">
        <f t="array" aca="1" ref="N178" ca="1">INDIRECT(N$2&amp;"!F47")</f>
        <v>0</v>
      </c>
      <c r="O178" s="91" cm="1">
        <f t="array" aca="1" ref="O178" ca="1">INDIRECT(O$2&amp;"!F47")</f>
        <v>0</v>
      </c>
      <c r="P178" s="91" cm="1">
        <f t="array" aca="1" ref="P178" ca="1">INDIRECT(P$2&amp;"!F47")</f>
        <v>0</v>
      </c>
      <c r="Q178" s="91" cm="1">
        <f t="array" aca="1" ref="Q178" ca="1">INDIRECT(Q$2&amp;"!F47")</f>
        <v>0</v>
      </c>
      <c r="R178" s="91" cm="1">
        <f t="array" aca="1" ref="R178" ca="1">INDIRECT(R$2&amp;"!F47")</f>
        <v>0</v>
      </c>
      <c r="S178" s="91" cm="1">
        <f t="array" aca="1" ref="S178" ca="1">INDIRECT(S$2&amp;"!F47")</f>
        <v>0</v>
      </c>
      <c r="T178" s="91" cm="1">
        <f t="array" aca="1" ref="T178" ca="1">INDIRECT(T$2&amp;"!F47")</f>
        <v>0</v>
      </c>
      <c r="U178" s="91" cm="1">
        <f t="array" aca="1" ref="U178" ca="1">INDIRECT(U$2&amp;"!F47")</f>
        <v>0</v>
      </c>
      <c r="V178" s="91" cm="1">
        <f t="array" aca="1" ref="V178" ca="1">INDIRECT(V$2&amp;"!F47")</f>
        <v>0</v>
      </c>
      <c r="W178" s="91" cm="1">
        <f t="array" aca="1" ref="W178" ca="1">INDIRECT(W$2&amp;"!F47")</f>
        <v>0</v>
      </c>
      <c r="X178" s="91" cm="1">
        <f t="array" aca="1" ref="X178" ca="1">INDIRECT(X$2&amp;"!F47")</f>
        <v>0</v>
      </c>
      <c r="Y178" s="91" cm="1">
        <f t="array" aca="1" ref="Y178" ca="1">INDIRECT(Y$2&amp;"!F47")</f>
        <v>0</v>
      </c>
      <c r="Z178" s="91" cm="1">
        <f t="array" aca="1" ref="Z178" ca="1">INDIRECT(Z$2&amp;"!F47")</f>
        <v>0</v>
      </c>
      <c r="AA178" s="91" cm="1">
        <f t="array" aca="1" ref="AA178" ca="1">INDIRECT(AA$2&amp;"!F47")</f>
        <v>0</v>
      </c>
      <c r="AB178" s="91" cm="1">
        <f t="array" aca="1" ref="AB178" ca="1">INDIRECT(AB$2&amp;"!F47")</f>
        <v>0</v>
      </c>
      <c r="AC178" s="91" cm="1">
        <f t="array" aca="1" ref="AC178" ca="1">INDIRECT(AC$2&amp;"!F47")</f>
        <v>0</v>
      </c>
      <c r="AD178" s="91" cm="1">
        <f t="array" aca="1" ref="AD178" ca="1">INDIRECT(AD$2&amp;"!F47")</f>
        <v>0</v>
      </c>
      <c r="AE178" s="91" cm="1">
        <f t="array" aca="1" ref="AE178" ca="1">INDIRECT(AE$2&amp;"!F47")</f>
        <v>0</v>
      </c>
      <c r="AF178" s="91" cm="1">
        <f t="array" aca="1" ref="AF178" ca="1">INDIRECT(AF$2&amp;"!F47")</f>
        <v>0</v>
      </c>
      <c r="AG178" s="91" cm="1">
        <f t="array" aca="1" ref="AG178" ca="1">INDIRECT(AG$2&amp;"!F47")</f>
        <v>0</v>
      </c>
      <c r="AH178" s="91" cm="1">
        <f t="array" aca="1" ref="AH178" ca="1">INDIRECT(AH$2&amp;"!F47")</f>
        <v>0</v>
      </c>
      <c r="AJ178" s="75" t="str">
        <f t="shared" si="22"/>
        <v>MPI_25</v>
      </c>
      <c r="AK178" s="75" t="str">
        <f t="shared" si="23"/>
        <v>Q2.3</v>
      </c>
      <c r="AL178" t="s">
        <v>859</v>
      </c>
      <c r="AM178">
        <f t="shared" ca="1" si="24"/>
        <v>0</v>
      </c>
      <c r="AN178">
        <f t="shared" ca="1" si="25"/>
        <v>0</v>
      </c>
      <c r="AP178">
        <f t="shared" ca="1" si="31"/>
        <v>0</v>
      </c>
      <c r="AQ178">
        <f t="shared" ca="1" si="32"/>
        <v>0</v>
      </c>
      <c r="AT178">
        <f t="shared" ca="1" si="26"/>
        <v>0</v>
      </c>
      <c r="AU178">
        <f t="shared" ca="1" si="27"/>
        <v>0</v>
      </c>
      <c r="AV178">
        <f t="shared" ca="1" si="28"/>
        <v>0</v>
      </c>
      <c r="AW178">
        <f t="shared" ca="1" si="29"/>
        <v>0</v>
      </c>
      <c r="AX178">
        <f t="shared" ca="1" si="30"/>
        <v>0</v>
      </c>
    </row>
    <row r="179" spans="2:50" ht="16.5" thickBot="1">
      <c r="B179" s="781"/>
      <c r="C179" s="54" t="s">
        <v>86</v>
      </c>
      <c r="D179" s="50" t="s">
        <v>27</v>
      </c>
      <c r="E179" s="91" cm="1">
        <f t="array" aca="1" ref="E179" ca="1">INDIRECT(E$2&amp;"!G47")</f>
        <v>0</v>
      </c>
      <c r="F179" s="91" cm="1">
        <f t="array" aca="1" ref="F179" ca="1">INDIRECT(F$2&amp;"!G47")</f>
        <v>0</v>
      </c>
      <c r="G179" s="91" cm="1">
        <f t="array" aca="1" ref="G179" ca="1">INDIRECT(G$2&amp;"!G47")</f>
        <v>0</v>
      </c>
      <c r="H179" s="91" cm="1">
        <f t="array" aca="1" ref="H179" ca="1">INDIRECT(H$2&amp;"!G47")</f>
        <v>0</v>
      </c>
      <c r="I179" s="91" cm="1">
        <f t="array" aca="1" ref="I179" ca="1">INDIRECT(I$2&amp;"!G47")</f>
        <v>0</v>
      </c>
      <c r="J179" s="91" cm="1">
        <f t="array" aca="1" ref="J179" ca="1">INDIRECT(J$2&amp;"!G47")</f>
        <v>0</v>
      </c>
      <c r="K179" s="91" cm="1">
        <f t="array" aca="1" ref="K179" ca="1">INDIRECT(K$2&amp;"!G47")</f>
        <v>0</v>
      </c>
      <c r="L179" s="91" cm="1">
        <f t="array" aca="1" ref="L179" ca="1">INDIRECT(L$2&amp;"!G47")</f>
        <v>0</v>
      </c>
      <c r="M179" s="91" cm="1">
        <f t="array" aca="1" ref="M179" ca="1">INDIRECT(M$2&amp;"!G47")</f>
        <v>0</v>
      </c>
      <c r="N179" s="91" cm="1">
        <f t="array" aca="1" ref="N179" ca="1">INDIRECT(N$2&amp;"!G47")</f>
        <v>0</v>
      </c>
      <c r="O179" s="91" cm="1">
        <f t="array" aca="1" ref="O179" ca="1">INDIRECT(O$2&amp;"!G47")</f>
        <v>0</v>
      </c>
      <c r="P179" s="91" cm="1">
        <f t="array" aca="1" ref="P179" ca="1">INDIRECT(P$2&amp;"!G47")</f>
        <v>0</v>
      </c>
      <c r="Q179" s="91" cm="1">
        <f t="array" aca="1" ref="Q179" ca="1">INDIRECT(Q$2&amp;"!G47")</f>
        <v>0</v>
      </c>
      <c r="R179" s="91" cm="1">
        <f t="array" aca="1" ref="R179" ca="1">INDIRECT(R$2&amp;"!G47")</f>
        <v>0</v>
      </c>
      <c r="S179" s="91" cm="1">
        <f t="array" aca="1" ref="S179" ca="1">INDIRECT(S$2&amp;"!G47")</f>
        <v>0</v>
      </c>
      <c r="T179" s="91" cm="1">
        <f t="array" aca="1" ref="T179" ca="1">INDIRECT(T$2&amp;"!G47")</f>
        <v>0</v>
      </c>
      <c r="U179" s="91" cm="1">
        <f t="array" aca="1" ref="U179" ca="1">INDIRECT(U$2&amp;"!G47")</f>
        <v>0</v>
      </c>
      <c r="V179" s="91" cm="1">
        <f t="array" aca="1" ref="V179" ca="1">INDIRECT(V$2&amp;"!G47")</f>
        <v>0</v>
      </c>
      <c r="W179" s="91" cm="1">
        <f t="array" aca="1" ref="W179" ca="1">INDIRECT(W$2&amp;"!G47")</f>
        <v>0</v>
      </c>
      <c r="X179" s="91" cm="1">
        <f t="array" aca="1" ref="X179" ca="1">INDIRECT(X$2&amp;"!G47")</f>
        <v>0</v>
      </c>
      <c r="Y179" s="91" cm="1">
        <f t="array" aca="1" ref="Y179" ca="1">INDIRECT(Y$2&amp;"!G47")</f>
        <v>0</v>
      </c>
      <c r="Z179" s="91" cm="1">
        <f t="array" aca="1" ref="Z179" ca="1">INDIRECT(Z$2&amp;"!G47")</f>
        <v>0</v>
      </c>
      <c r="AA179" s="91" cm="1">
        <f t="array" aca="1" ref="AA179" ca="1">INDIRECT(AA$2&amp;"!G47")</f>
        <v>0</v>
      </c>
      <c r="AB179" s="91" cm="1">
        <f t="array" aca="1" ref="AB179" ca="1">INDIRECT(AB$2&amp;"!G47")</f>
        <v>0</v>
      </c>
      <c r="AC179" s="91" cm="1">
        <f t="array" aca="1" ref="AC179" ca="1">INDIRECT(AC$2&amp;"!G47")</f>
        <v>0</v>
      </c>
      <c r="AD179" s="91" cm="1">
        <f t="array" aca="1" ref="AD179" ca="1">INDIRECT(AD$2&amp;"!G47")</f>
        <v>0</v>
      </c>
      <c r="AE179" s="91" cm="1">
        <f t="array" aca="1" ref="AE179" ca="1">INDIRECT(AE$2&amp;"!G47")</f>
        <v>0</v>
      </c>
      <c r="AF179" s="91" cm="1">
        <f t="array" aca="1" ref="AF179" ca="1">INDIRECT(AF$2&amp;"!G47")</f>
        <v>0</v>
      </c>
      <c r="AG179" s="91" cm="1">
        <f t="array" aca="1" ref="AG179" ca="1">INDIRECT(AG$2&amp;"!G47")</f>
        <v>0</v>
      </c>
      <c r="AH179" s="91" cm="1">
        <f t="array" aca="1" ref="AH179" ca="1">INDIRECT(AH$2&amp;"!G47")</f>
        <v>0</v>
      </c>
      <c r="AJ179" s="75" t="str">
        <f t="shared" si="22"/>
        <v>MPI_25</v>
      </c>
      <c r="AK179" s="75" t="str">
        <f t="shared" si="23"/>
        <v>Q2.4</v>
      </c>
      <c r="AL179" t="s">
        <v>498</v>
      </c>
      <c r="AM179">
        <f t="shared" ca="1" si="24"/>
        <v>0</v>
      </c>
      <c r="AN179">
        <f t="shared" ca="1" si="25"/>
        <v>0</v>
      </c>
      <c r="AP179">
        <f t="shared" ca="1" si="31"/>
        <v>0</v>
      </c>
      <c r="AQ179">
        <f t="shared" ca="1" si="32"/>
        <v>0</v>
      </c>
      <c r="AT179">
        <f t="shared" ca="1" si="26"/>
        <v>0</v>
      </c>
      <c r="AU179">
        <f t="shared" ca="1" si="27"/>
        <v>0</v>
      </c>
      <c r="AV179">
        <f t="shared" ca="1" si="28"/>
        <v>0</v>
      </c>
      <c r="AW179">
        <f t="shared" ca="1" si="29"/>
        <v>0</v>
      </c>
      <c r="AX179">
        <f t="shared" ca="1" si="30"/>
        <v>0</v>
      </c>
    </row>
    <row r="180" spans="2:50" ht="16.5" thickBot="1">
      <c r="B180" s="781"/>
      <c r="C180" s="54" t="s">
        <v>86</v>
      </c>
      <c r="D180" s="50" t="s">
        <v>28</v>
      </c>
      <c r="E180" s="91" cm="1">
        <f t="array" aca="1" ref="E180" ca="1">INDIRECT(E$2&amp;"!H47")</f>
        <v>0</v>
      </c>
      <c r="F180" s="91" cm="1">
        <f t="array" aca="1" ref="F180" ca="1">INDIRECT(F$2&amp;"!H47")</f>
        <v>0</v>
      </c>
      <c r="G180" s="91" cm="1">
        <f t="array" aca="1" ref="G180" ca="1">INDIRECT(G$2&amp;"!H47")</f>
        <v>0</v>
      </c>
      <c r="H180" s="91" cm="1">
        <f t="array" aca="1" ref="H180" ca="1">INDIRECT(H$2&amp;"!H47")</f>
        <v>0</v>
      </c>
      <c r="I180" s="91" cm="1">
        <f t="array" aca="1" ref="I180" ca="1">INDIRECT(I$2&amp;"!H47")</f>
        <v>0</v>
      </c>
      <c r="J180" s="91" cm="1">
        <f t="array" aca="1" ref="J180" ca="1">INDIRECT(J$2&amp;"!H47")</f>
        <v>0</v>
      </c>
      <c r="K180" s="91" cm="1">
        <f t="array" aca="1" ref="K180" ca="1">INDIRECT(K$2&amp;"!H47")</f>
        <v>0</v>
      </c>
      <c r="L180" s="91" cm="1">
        <f t="array" aca="1" ref="L180" ca="1">INDIRECT(L$2&amp;"!H47")</f>
        <v>0</v>
      </c>
      <c r="M180" s="91" cm="1">
        <f t="array" aca="1" ref="M180" ca="1">INDIRECT(M$2&amp;"!H47")</f>
        <v>0</v>
      </c>
      <c r="N180" s="91" cm="1">
        <f t="array" aca="1" ref="N180" ca="1">INDIRECT(N$2&amp;"!H47")</f>
        <v>0</v>
      </c>
      <c r="O180" s="91" cm="1">
        <f t="array" aca="1" ref="O180" ca="1">INDIRECT(O$2&amp;"!H47")</f>
        <v>0</v>
      </c>
      <c r="P180" s="91" cm="1">
        <f t="array" aca="1" ref="P180" ca="1">INDIRECT(P$2&amp;"!H47")</f>
        <v>0</v>
      </c>
      <c r="Q180" s="91" cm="1">
        <f t="array" aca="1" ref="Q180" ca="1">INDIRECT(Q$2&amp;"!H47")</f>
        <v>0</v>
      </c>
      <c r="R180" s="91" cm="1">
        <f t="array" aca="1" ref="R180" ca="1">INDIRECT(R$2&amp;"!H47")</f>
        <v>0</v>
      </c>
      <c r="S180" s="91" cm="1">
        <f t="array" aca="1" ref="S180" ca="1">INDIRECT(S$2&amp;"!H47")</f>
        <v>0</v>
      </c>
      <c r="T180" s="91" cm="1">
        <f t="array" aca="1" ref="T180" ca="1">INDIRECT(T$2&amp;"!H47")</f>
        <v>0</v>
      </c>
      <c r="U180" s="91" cm="1">
        <f t="array" aca="1" ref="U180" ca="1">INDIRECT(U$2&amp;"!H47")</f>
        <v>0</v>
      </c>
      <c r="V180" s="91" cm="1">
        <f t="array" aca="1" ref="V180" ca="1">INDIRECT(V$2&amp;"!H47")</f>
        <v>0</v>
      </c>
      <c r="W180" s="91" cm="1">
        <f t="array" aca="1" ref="W180" ca="1">INDIRECT(W$2&amp;"!H47")</f>
        <v>0</v>
      </c>
      <c r="X180" s="91" cm="1">
        <f t="array" aca="1" ref="X180" ca="1">INDIRECT(X$2&amp;"!H47")</f>
        <v>0</v>
      </c>
      <c r="Y180" s="91" cm="1">
        <f t="array" aca="1" ref="Y180" ca="1">INDIRECT(Y$2&amp;"!H47")</f>
        <v>0</v>
      </c>
      <c r="Z180" s="91" cm="1">
        <f t="array" aca="1" ref="Z180" ca="1">INDIRECT(Z$2&amp;"!H47")</f>
        <v>0</v>
      </c>
      <c r="AA180" s="91" cm="1">
        <f t="array" aca="1" ref="AA180" ca="1">INDIRECT(AA$2&amp;"!H47")</f>
        <v>0</v>
      </c>
      <c r="AB180" s="91" cm="1">
        <f t="array" aca="1" ref="AB180" ca="1">INDIRECT(AB$2&amp;"!H47")</f>
        <v>0</v>
      </c>
      <c r="AC180" s="91" cm="1">
        <f t="array" aca="1" ref="AC180" ca="1">INDIRECT(AC$2&amp;"!H47")</f>
        <v>0</v>
      </c>
      <c r="AD180" s="91" cm="1">
        <f t="array" aca="1" ref="AD180" ca="1">INDIRECT(AD$2&amp;"!H47")</f>
        <v>0</v>
      </c>
      <c r="AE180" s="91" cm="1">
        <f t="array" aca="1" ref="AE180" ca="1">INDIRECT(AE$2&amp;"!H47")</f>
        <v>0</v>
      </c>
      <c r="AF180" s="91" cm="1">
        <f t="array" aca="1" ref="AF180" ca="1">INDIRECT(AF$2&amp;"!H47")</f>
        <v>0</v>
      </c>
      <c r="AG180" s="91" cm="1">
        <f t="array" aca="1" ref="AG180" ca="1">INDIRECT(AG$2&amp;"!H47")</f>
        <v>0</v>
      </c>
      <c r="AH180" s="91" cm="1">
        <f t="array" aca="1" ref="AH180" ca="1">INDIRECT(AH$2&amp;"!H47")</f>
        <v>0</v>
      </c>
      <c r="AJ180" s="75" t="str">
        <f t="shared" si="22"/>
        <v>MPI_25</v>
      </c>
      <c r="AK180" s="75" t="str">
        <f t="shared" si="23"/>
        <v>Q3.1</v>
      </c>
      <c r="AL180" t="s">
        <v>459</v>
      </c>
      <c r="AM180">
        <f t="shared" ca="1" si="24"/>
        <v>0</v>
      </c>
      <c r="AN180">
        <f t="shared" ca="1" si="25"/>
        <v>0</v>
      </c>
      <c r="AP180">
        <f t="shared" ca="1" si="31"/>
        <v>0</v>
      </c>
      <c r="AQ180">
        <f t="shared" ca="1" si="32"/>
        <v>0</v>
      </c>
      <c r="AT180">
        <f t="shared" ca="1" si="26"/>
        <v>0</v>
      </c>
      <c r="AU180">
        <f t="shared" ca="1" si="27"/>
        <v>0</v>
      </c>
      <c r="AV180">
        <f t="shared" ca="1" si="28"/>
        <v>0</v>
      </c>
      <c r="AW180">
        <f t="shared" ca="1" si="29"/>
        <v>0</v>
      </c>
      <c r="AX180">
        <f t="shared" ca="1" si="30"/>
        <v>0</v>
      </c>
    </row>
    <row r="181" spans="2:50" ht="16.5" thickBot="1">
      <c r="B181" s="781"/>
      <c r="C181" s="54" t="s">
        <v>86</v>
      </c>
      <c r="D181" s="53" t="s">
        <v>29</v>
      </c>
      <c r="E181" s="91" cm="1">
        <f t="array" aca="1" ref="E181" ca="1">INDIRECT(E$2&amp;"!I47")</f>
        <v>0</v>
      </c>
      <c r="F181" s="91" cm="1">
        <f t="array" aca="1" ref="F181" ca="1">INDIRECT(F$2&amp;"!I47")</f>
        <v>0</v>
      </c>
      <c r="G181" s="91" cm="1">
        <f t="array" aca="1" ref="G181" ca="1">INDIRECT(G$2&amp;"!I47")</f>
        <v>0</v>
      </c>
      <c r="H181" s="91" cm="1">
        <f t="array" aca="1" ref="H181" ca="1">INDIRECT(H$2&amp;"!I47")</f>
        <v>0</v>
      </c>
      <c r="I181" s="91" cm="1">
        <f t="array" aca="1" ref="I181" ca="1">INDIRECT(I$2&amp;"!I47")</f>
        <v>0</v>
      </c>
      <c r="J181" s="91" cm="1">
        <f t="array" aca="1" ref="J181" ca="1">INDIRECT(J$2&amp;"!I47")</f>
        <v>0</v>
      </c>
      <c r="K181" s="91" cm="1">
        <f t="array" aca="1" ref="K181" ca="1">INDIRECT(K$2&amp;"!I47")</f>
        <v>0</v>
      </c>
      <c r="L181" s="91" cm="1">
        <f t="array" aca="1" ref="L181" ca="1">INDIRECT(L$2&amp;"!I47")</f>
        <v>0</v>
      </c>
      <c r="M181" s="91" cm="1">
        <f t="array" aca="1" ref="M181" ca="1">INDIRECT(M$2&amp;"!I47")</f>
        <v>0</v>
      </c>
      <c r="N181" s="91" cm="1">
        <f t="array" aca="1" ref="N181" ca="1">INDIRECT(N$2&amp;"!I47")</f>
        <v>0</v>
      </c>
      <c r="O181" s="91" cm="1">
        <f t="array" aca="1" ref="O181" ca="1">INDIRECT(O$2&amp;"!I47")</f>
        <v>0</v>
      </c>
      <c r="P181" s="91" cm="1">
        <f t="array" aca="1" ref="P181" ca="1">INDIRECT(P$2&amp;"!I47")</f>
        <v>0</v>
      </c>
      <c r="Q181" s="91" cm="1">
        <f t="array" aca="1" ref="Q181" ca="1">INDIRECT(Q$2&amp;"!I47")</f>
        <v>0</v>
      </c>
      <c r="R181" s="91" cm="1">
        <f t="array" aca="1" ref="R181" ca="1">INDIRECT(R$2&amp;"!I47")</f>
        <v>0</v>
      </c>
      <c r="S181" s="91" cm="1">
        <f t="array" aca="1" ref="S181" ca="1">INDIRECT(S$2&amp;"!I47")</f>
        <v>0</v>
      </c>
      <c r="T181" s="91" cm="1">
        <f t="array" aca="1" ref="T181" ca="1">INDIRECT(T$2&amp;"!I47")</f>
        <v>0</v>
      </c>
      <c r="U181" s="91" cm="1">
        <f t="array" aca="1" ref="U181" ca="1">INDIRECT(U$2&amp;"!I47")</f>
        <v>0</v>
      </c>
      <c r="V181" s="91" cm="1">
        <f t="array" aca="1" ref="V181" ca="1">INDIRECT(V$2&amp;"!I47")</f>
        <v>0</v>
      </c>
      <c r="W181" s="91" cm="1">
        <f t="array" aca="1" ref="W181" ca="1">INDIRECT(W$2&amp;"!I47")</f>
        <v>0</v>
      </c>
      <c r="X181" s="91" cm="1">
        <f t="array" aca="1" ref="X181" ca="1">INDIRECT(X$2&amp;"!I47")</f>
        <v>0</v>
      </c>
      <c r="Y181" s="91" cm="1">
        <f t="array" aca="1" ref="Y181" ca="1">INDIRECT(Y$2&amp;"!I47")</f>
        <v>0</v>
      </c>
      <c r="Z181" s="91" cm="1">
        <f t="array" aca="1" ref="Z181" ca="1">INDIRECT(Z$2&amp;"!I47")</f>
        <v>0</v>
      </c>
      <c r="AA181" s="91" cm="1">
        <f t="array" aca="1" ref="AA181" ca="1">INDIRECT(AA$2&amp;"!I47")</f>
        <v>0</v>
      </c>
      <c r="AB181" s="91" cm="1">
        <f t="array" aca="1" ref="AB181" ca="1">INDIRECT(AB$2&amp;"!I47")</f>
        <v>0</v>
      </c>
      <c r="AC181" s="91" cm="1">
        <f t="array" aca="1" ref="AC181" ca="1">INDIRECT(AC$2&amp;"!I47")</f>
        <v>0</v>
      </c>
      <c r="AD181" s="91" cm="1">
        <f t="array" aca="1" ref="AD181" ca="1">INDIRECT(AD$2&amp;"!I47")</f>
        <v>0</v>
      </c>
      <c r="AE181" s="91" cm="1">
        <f t="array" aca="1" ref="AE181" ca="1">INDIRECT(AE$2&amp;"!I47")</f>
        <v>0</v>
      </c>
      <c r="AF181" s="91" cm="1">
        <f t="array" aca="1" ref="AF181" ca="1">INDIRECT(AF$2&amp;"!I47")</f>
        <v>0</v>
      </c>
      <c r="AG181" s="91" cm="1">
        <f t="array" aca="1" ref="AG181" ca="1">INDIRECT(AG$2&amp;"!I47")</f>
        <v>0</v>
      </c>
      <c r="AH181" s="91" cm="1">
        <f t="array" aca="1" ref="AH181" ca="1">INDIRECT(AH$2&amp;"!I47")</f>
        <v>0</v>
      </c>
      <c r="AJ181" s="75" t="str">
        <f t="shared" si="22"/>
        <v>MPI_25</v>
      </c>
      <c r="AK181" s="75" t="str">
        <f t="shared" si="23"/>
        <v>Q3.2</v>
      </c>
      <c r="AL181" t="s">
        <v>860</v>
      </c>
      <c r="AM181">
        <f t="shared" ca="1" si="24"/>
        <v>0</v>
      </c>
      <c r="AN181">
        <f t="shared" ca="1" si="25"/>
        <v>0</v>
      </c>
      <c r="AP181">
        <f t="shared" ca="1" si="31"/>
        <v>0</v>
      </c>
      <c r="AQ181">
        <f t="shared" ca="1" si="32"/>
        <v>0</v>
      </c>
      <c r="AT181">
        <f t="shared" ca="1" si="26"/>
        <v>0</v>
      </c>
      <c r="AU181">
        <f t="shared" ca="1" si="27"/>
        <v>0</v>
      </c>
      <c r="AV181">
        <f t="shared" ca="1" si="28"/>
        <v>0</v>
      </c>
      <c r="AW181">
        <f t="shared" ca="1" si="29"/>
        <v>0</v>
      </c>
      <c r="AX181">
        <f t="shared" ca="1" si="30"/>
        <v>0</v>
      </c>
    </row>
    <row r="182" spans="2:50" ht="16.5" thickBot="1">
      <c r="B182" s="781"/>
      <c r="C182" s="54" t="s">
        <v>88</v>
      </c>
      <c r="D182" s="48" t="s">
        <v>23</v>
      </c>
      <c r="E182" s="85" t="str" cm="1">
        <f t="array" aca="1" ref="E182" ca="1">INDIRECT(E$2&amp;"!C48")</f>
        <v>Non concerné</v>
      </c>
      <c r="F182" s="85" t="str" cm="1">
        <f t="array" aca="1" ref="F182" ca="1">INDIRECT(F$2&amp;"!C48")</f>
        <v>Non concerné</v>
      </c>
      <c r="G182" s="85" t="str" cm="1">
        <f t="array" aca="1" ref="G182" ca="1">INDIRECT(G$2&amp;"!C48")</f>
        <v>Non concerné</v>
      </c>
      <c r="H182" s="85" t="str" cm="1">
        <f t="array" aca="1" ref="H182" ca="1">INDIRECT(H$2&amp;"!C48")</f>
        <v>Non concerné</v>
      </c>
      <c r="I182" s="85" t="str" cm="1">
        <f t="array" aca="1" ref="I182" ca="1">INDIRECT(I$2&amp;"!C48")</f>
        <v>Non concerné</v>
      </c>
      <c r="J182" s="85" t="str" cm="1">
        <f t="array" aca="1" ref="J182" ca="1">INDIRECT(J$2&amp;"!C48")</f>
        <v>Non concerné</v>
      </c>
      <c r="K182" s="85" t="str" cm="1">
        <f t="array" aca="1" ref="K182" ca="1">INDIRECT(K$2&amp;"!C48")</f>
        <v>Non concerné</v>
      </c>
      <c r="L182" s="85" t="str" cm="1">
        <f t="array" aca="1" ref="L182" ca="1">INDIRECT(L$2&amp;"!C48")</f>
        <v>Non concerné</v>
      </c>
      <c r="M182" s="85" t="str" cm="1">
        <f t="array" aca="1" ref="M182" ca="1">INDIRECT(M$2&amp;"!C48")</f>
        <v>Non concerné</v>
      </c>
      <c r="N182" s="85" t="str" cm="1">
        <f t="array" aca="1" ref="N182" ca="1">INDIRECT(N$2&amp;"!C48")</f>
        <v>Non concerné</v>
      </c>
      <c r="O182" s="85" t="str" cm="1">
        <f t="array" aca="1" ref="O182" ca="1">INDIRECT(O$2&amp;"!C48")</f>
        <v>Non concerné</v>
      </c>
      <c r="P182" s="85" t="str" cm="1">
        <f t="array" aca="1" ref="P182" ca="1">INDIRECT(P$2&amp;"!C48")</f>
        <v>Non concerné</v>
      </c>
      <c r="Q182" s="85" t="str" cm="1">
        <f t="array" aca="1" ref="Q182" ca="1">INDIRECT(Q$2&amp;"!C48")</f>
        <v>Non concerné</v>
      </c>
      <c r="R182" s="85" t="str" cm="1">
        <f t="array" aca="1" ref="R182" ca="1">INDIRECT(R$2&amp;"!C48")</f>
        <v>Non concerné</v>
      </c>
      <c r="S182" s="85" t="str" cm="1">
        <f t="array" aca="1" ref="S182" ca="1">INDIRECT(S$2&amp;"!C48")</f>
        <v>Non concerné</v>
      </c>
      <c r="T182" s="85" t="str" cm="1">
        <f t="array" aca="1" ref="T182" ca="1">INDIRECT(T$2&amp;"!C48")</f>
        <v>Non concerné</v>
      </c>
      <c r="U182" s="85" t="str" cm="1">
        <f t="array" aca="1" ref="U182" ca="1">INDIRECT(U$2&amp;"!C48")</f>
        <v>Non concerné</v>
      </c>
      <c r="V182" s="85" t="str" cm="1">
        <f t="array" aca="1" ref="V182" ca="1">INDIRECT(V$2&amp;"!C48")</f>
        <v>Non concerné</v>
      </c>
      <c r="W182" s="85" t="str" cm="1">
        <f t="array" aca="1" ref="W182" ca="1">INDIRECT(W$2&amp;"!C48")</f>
        <v>Non concerné</v>
      </c>
      <c r="X182" s="85" t="str" cm="1">
        <f t="array" aca="1" ref="X182" ca="1">INDIRECT(X$2&amp;"!C48")</f>
        <v>Non concerné</v>
      </c>
      <c r="Y182" s="85" t="str" cm="1">
        <f t="array" aca="1" ref="Y182" ca="1">INDIRECT(Y$2&amp;"!C48")</f>
        <v>Non concerné</v>
      </c>
      <c r="Z182" s="85" t="str" cm="1">
        <f t="array" aca="1" ref="Z182" ca="1">INDIRECT(Z$2&amp;"!C48")</f>
        <v>Non concerné</v>
      </c>
      <c r="AA182" s="85" t="str" cm="1">
        <f t="array" aca="1" ref="AA182" ca="1">INDIRECT(AA$2&amp;"!C48")</f>
        <v>Non concerné</v>
      </c>
      <c r="AB182" s="85" t="str" cm="1">
        <f t="array" aca="1" ref="AB182" ca="1">INDIRECT(AB$2&amp;"!C48")</f>
        <v>Non concerné</v>
      </c>
      <c r="AC182" s="85" t="str" cm="1">
        <f t="array" aca="1" ref="AC182" ca="1">INDIRECT(AC$2&amp;"!C48")</f>
        <v>Non concerné</v>
      </c>
      <c r="AD182" s="85" t="str" cm="1">
        <f t="array" aca="1" ref="AD182" ca="1">INDIRECT(AD$2&amp;"!C48")</f>
        <v>Non concerné</v>
      </c>
      <c r="AE182" s="85" t="str" cm="1">
        <f t="array" aca="1" ref="AE182" ca="1">INDIRECT(AE$2&amp;"!C48")</f>
        <v>Non concerné</v>
      </c>
      <c r="AF182" s="85" t="str" cm="1">
        <f t="array" aca="1" ref="AF182" ca="1">INDIRECT(AF$2&amp;"!C48")</f>
        <v>Non concerné</v>
      </c>
      <c r="AG182" s="85" t="str" cm="1">
        <f t="array" aca="1" ref="AG182" ca="1">INDIRECT(AG$2&amp;"!C48")</f>
        <v>Non concerné</v>
      </c>
      <c r="AH182" s="85" t="str" cm="1">
        <f t="array" aca="1" ref="AH182" ca="1">INDIRECT(AH$2&amp;"!C48")</f>
        <v>Non concerné</v>
      </c>
      <c r="AJ182" s="75" t="str">
        <f t="shared" si="22"/>
        <v>MPI_26</v>
      </c>
      <c r="AK182" s="75" t="str">
        <f t="shared" si="23"/>
        <v>Q1</v>
      </c>
      <c r="AL182" t="s">
        <v>376</v>
      </c>
      <c r="AM182">
        <f t="shared" ca="1" si="24"/>
        <v>0</v>
      </c>
      <c r="AN182">
        <f t="shared" ca="1" si="25"/>
        <v>0</v>
      </c>
      <c r="AP182">
        <f t="shared" ca="1" si="31"/>
        <v>0</v>
      </c>
      <c r="AQ182">
        <f t="shared" ca="1" si="32"/>
        <v>0</v>
      </c>
      <c r="AT182">
        <f t="shared" ca="1" si="26"/>
        <v>0</v>
      </c>
      <c r="AU182">
        <f t="shared" ca="1" si="27"/>
        <v>0</v>
      </c>
      <c r="AV182">
        <f t="shared" ca="1" si="28"/>
        <v>0</v>
      </c>
      <c r="AW182">
        <f t="shared" ca="1" si="29"/>
        <v>0</v>
      </c>
      <c r="AX182">
        <f t="shared" ca="1" si="30"/>
        <v>0</v>
      </c>
    </row>
    <row r="183" spans="2:50" ht="16.5" thickBot="1">
      <c r="B183" s="781"/>
      <c r="C183" s="54" t="s">
        <v>88</v>
      </c>
      <c r="D183" s="50" t="s">
        <v>24</v>
      </c>
      <c r="E183" s="85" cm="1">
        <f t="array" aca="1" ref="E183" ca="1">INDIRECT(E$2&amp;"!D48")</f>
        <v>0</v>
      </c>
      <c r="F183" s="85" cm="1">
        <f t="array" aca="1" ref="F183" ca="1">INDIRECT(F$2&amp;"!D48")</f>
        <v>0</v>
      </c>
      <c r="G183" s="85" cm="1">
        <f t="array" aca="1" ref="G183" ca="1">INDIRECT(G$2&amp;"!D48")</f>
        <v>0</v>
      </c>
      <c r="H183" s="85" cm="1">
        <f t="array" aca="1" ref="H183" ca="1">INDIRECT(H$2&amp;"!D48")</f>
        <v>0</v>
      </c>
      <c r="I183" s="85" cm="1">
        <f t="array" aca="1" ref="I183" ca="1">INDIRECT(I$2&amp;"!D48")</f>
        <v>0</v>
      </c>
      <c r="J183" s="85" cm="1">
        <f t="array" aca="1" ref="J183" ca="1">INDIRECT(J$2&amp;"!D48")</f>
        <v>0</v>
      </c>
      <c r="K183" s="85" cm="1">
        <f t="array" aca="1" ref="K183" ca="1">INDIRECT(K$2&amp;"!D48")</f>
        <v>0</v>
      </c>
      <c r="L183" s="85" cm="1">
        <f t="array" aca="1" ref="L183" ca="1">INDIRECT(L$2&amp;"!D48")</f>
        <v>0</v>
      </c>
      <c r="M183" s="85" cm="1">
        <f t="array" aca="1" ref="M183" ca="1">INDIRECT(M$2&amp;"!D48")</f>
        <v>0</v>
      </c>
      <c r="N183" s="85" cm="1">
        <f t="array" aca="1" ref="N183" ca="1">INDIRECT(N$2&amp;"!D48")</f>
        <v>0</v>
      </c>
      <c r="O183" s="85" cm="1">
        <f t="array" aca="1" ref="O183" ca="1">INDIRECT(O$2&amp;"!D48")</f>
        <v>0</v>
      </c>
      <c r="P183" s="85" cm="1">
        <f t="array" aca="1" ref="P183" ca="1">INDIRECT(P$2&amp;"!D48")</f>
        <v>0</v>
      </c>
      <c r="Q183" s="85" cm="1">
        <f t="array" aca="1" ref="Q183" ca="1">INDIRECT(Q$2&amp;"!D48")</f>
        <v>0</v>
      </c>
      <c r="R183" s="85" cm="1">
        <f t="array" aca="1" ref="R183" ca="1">INDIRECT(R$2&amp;"!D48")</f>
        <v>0</v>
      </c>
      <c r="S183" s="85" cm="1">
        <f t="array" aca="1" ref="S183" ca="1">INDIRECT(S$2&amp;"!D48")</f>
        <v>0</v>
      </c>
      <c r="T183" s="85" cm="1">
        <f t="array" aca="1" ref="T183" ca="1">INDIRECT(T$2&amp;"!D48")</f>
        <v>0</v>
      </c>
      <c r="U183" s="85" cm="1">
        <f t="array" aca="1" ref="U183" ca="1">INDIRECT(U$2&amp;"!D48")</f>
        <v>0</v>
      </c>
      <c r="V183" s="85" cm="1">
        <f t="array" aca="1" ref="V183" ca="1">INDIRECT(V$2&amp;"!D48")</f>
        <v>0</v>
      </c>
      <c r="W183" s="85" cm="1">
        <f t="array" aca="1" ref="W183" ca="1">INDIRECT(W$2&amp;"!D48")</f>
        <v>0</v>
      </c>
      <c r="X183" s="85" cm="1">
        <f t="array" aca="1" ref="X183" ca="1">INDIRECT(X$2&amp;"!D48")</f>
        <v>0</v>
      </c>
      <c r="Y183" s="85" cm="1">
        <f t="array" aca="1" ref="Y183" ca="1">INDIRECT(Y$2&amp;"!D48")</f>
        <v>0</v>
      </c>
      <c r="Z183" s="85" cm="1">
        <f t="array" aca="1" ref="Z183" ca="1">INDIRECT(Z$2&amp;"!D48")</f>
        <v>0</v>
      </c>
      <c r="AA183" s="85" cm="1">
        <f t="array" aca="1" ref="AA183" ca="1">INDIRECT(AA$2&amp;"!D48")</f>
        <v>0</v>
      </c>
      <c r="AB183" s="85" cm="1">
        <f t="array" aca="1" ref="AB183" ca="1">INDIRECT(AB$2&amp;"!D48")</f>
        <v>0</v>
      </c>
      <c r="AC183" s="85" cm="1">
        <f t="array" aca="1" ref="AC183" ca="1">INDIRECT(AC$2&amp;"!D48")</f>
        <v>0</v>
      </c>
      <c r="AD183" s="85" cm="1">
        <f t="array" aca="1" ref="AD183" ca="1">INDIRECT(AD$2&amp;"!D48")</f>
        <v>0</v>
      </c>
      <c r="AE183" s="85" cm="1">
        <f t="array" aca="1" ref="AE183" ca="1">INDIRECT(AE$2&amp;"!D48")</f>
        <v>0</v>
      </c>
      <c r="AF183" s="85" cm="1">
        <f t="array" aca="1" ref="AF183" ca="1">INDIRECT(AF$2&amp;"!D48")</f>
        <v>0</v>
      </c>
      <c r="AG183" s="85" cm="1">
        <f t="array" aca="1" ref="AG183" ca="1">INDIRECT(AG$2&amp;"!D48")</f>
        <v>0</v>
      </c>
      <c r="AH183" s="85" cm="1">
        <f t="array" aca="1" ref="AH183" ca="1">INDIRECT(AH$2&amp;"!D48")</f>
        <v>0</v>
      </c>
      <c r="AJ183" s="75" t="str">
        <f t="shared" si="22"/>
        <v>MPI_26</v>
      </c>
      <c r="AK183" s="75" t="str">
        <f t="shared" si="23"/>
        <v>Q2.1</v>
      </c>
      <c r="AL183" t="s">
        <v>335</v>
      </c>
      <c r="AM183">
        <f t="shared" ca="1" si="24"/>
        <v>0</v>
      </c>
      <c r="AN183">
        <f t="shared" ca="1" si="25"/>
        <v>0</v>
      </c>
      <c r="AP183">
        <f t="shared" ca="1" si="31"/>
        <v>0</v>
      </c>
      <c r="AQ183">
        <f t="shared" ca="1" si="32"/>
        <v>0</v>
      </c>
      <c r="AT183">
        <f t="shared" ca="1" si="26"/>
        <v>0</v>
      </c>
      <c r="AU183">
        <f t="shared" ca="1" si="27"/>
        <v>0</v>
      </c>
      <c r="AV183">
        <f t="shared" ca="1" si="28"/>
        <v>0</v>
      </c>
      <c r="AW183">
        <f t="shared" ca="1" si="29"/>
        <v>0</v>
      </c>
      <c r="AX183">
        <f t="shared" ca="1" si="30"/>
        <v>0</v>
      </c>
    </row>
    <row r="184" spans="2:50" ht="16.5" thickBot="1">
      <c r="B184" s="781"/>
      <c r="C184" s="54" t="s">
        <v>88</v>
      </c>
      <c r="D184" s="50" t="s">
        <v>25</v>
      </c>
      <c r="E184" s="85" cm="1">
        <f t="array" aca="1" ref="E184" ca="1">INDIRECT(E$2&amp;"!E48")</f>
        <v>0</v>
      </c>
      <c r="F184" s="85" cm="1">
        <f t="array" aca="1" ref="F184" ca="1">INDIRECT(F$2&amp;"!E48")</f>
        <v>0</v>
      </c>
      <c r="G184" s="85" cm="1">
        <f t="array" aca="1" ref="G184" ca="1">INDIRECT(G$2&amp;"!E48")</f>
        <v>0</v>
      </c>
      <c r="H184" s="85" cm="1">
        <f t="array" aca="1" ref="H184" ca="1">INDIRECT(H$2&amp;"!E48")</f>
        <v>0</v>
      </c>
      <c r="I184" s="85" cm="1">
        <f t="array" aca="1" ref="I184" ca="1">INDIRECT(I$2&amp;"!E48")</f>
        <v>0</v>
      </c>
      <c r="J184" s="85" cm="1">
        <f t="array" aca="1" ref="J184" ca="1">INDIRECT(J$2&amp;"!E48")</f>
        <v>0</v>
      </c>
      <c r="K184" s="85" cm="1">
        <f t="array" aca="1" ref="K184" ca="1">INDIRECT(K$2&amp;"!E48")</f>
        <v>0</v>
      </c>
      <c r="L184" s="85" cm="1">
        <f t="array" aca="1" ref="L184" ca="1">INDIRECT(L$2&amp;"!E48")</f>
        <v>0</v>
      </c>
      <c r="M184" s="85" cm="1">
        <f t="array" aca="1" ref="M184" ca="1">INDIRECT(M$2&amp;"!E48")</f>
        <v>0</v>
      </c>
      <c r="N184" s="85" cm="1">
        <f t="array" aca="1" ref="N184" ca="1">INDIRECT(N$2&amp;"!E48")</f>
        <v>0</v>
      </c>
      <c r="O184" s="85" cm="1">
        <f t="array" aca="1" ref="O184" ca="1">INDIRECT(O$2&amp;"!E48")</f>
        <v>0</v>
      </c>
      <c r="P184" s="85" cm="1">
        <f t="array" aca="1" ref="P184" ca="1">INDIRECT(P$2&amp;"!E48")</f>
        <v>0</v>
      </c>
      <c r="Q184" s="85" cm="1">
        <f t="array" aca="1" ref="Q184" ca="1">INDIRECT(Q$2&amp;"!E48")</f>
        <v>0</v>
      </c>
      <c r="R184" s="85" cm="1">
        <f t="array" aca="1" ref="R184" ca="1">INDIRECT(R$2&amp;"!E48")</f>
        <v>0</v>
      </c>
      <c r="S184" s="85" cm="1">
        <f t="array" aca="1" ref="S184" ca="1">INDIRECT(S$2&amp;"!E48")</f>
        <v>0</v>
      </c>
      <c r="T184" s="85" cm="1">
        <f t="array" aca="1" ref="T184" ca="1">INDIRECT(T$2&amp;"!E48")</f>
        <v>0</v>
      </c>
      <c r="U184" s="85" cm="1">
        <f t="array" aca="1" ref="U184" ca="1">INDIRECT(U$2&amp;"!E48")</f>
        <v>0</v>
      </c>
      <c r="V184" s="85" cm="1">
        <f t="array" aca="1" ref="V184" ca="1">INDIRECT(V$2&amp;"!E48")</f>
        <v>0</v>
      </c>
      <c r="W184" s="85" cm="1">
        <f t="array" aca="1" ref="W184" ca="1">INDIRECT(W$2&amp;"!E48")</f>
        <v>0</v>
      </c>
      <c r="X184" s="85" cm="1">
        <f t="array" aca="1" ref="X184" ca="1">INDIRECT(X$2&amp;"!E48")</f>
        <v>0</v>
      </c>
      <c r="Y184" s="85" cm="1">
        <f t="array" aca="1" ref="Y184" ca="1">INDIRECT(Y$2&amp;"!E48")</f>
        <v>0</v>
      </c>
      <c r="Z184" s="85" cm="1">
        <f t="array" aca="1" ref="Z184" ca="1">INDIRECT(Z$2&amp;"!E48")</f>
        <v>0</v>
      </c>
      <c r="AA184" s="85" cm="1">
        <f t="array" aca="1" ref="AA184" ca="1">INDIRECT(AA$2&amp;"!E48")</f>
        <v>0</v>
      </c>
      <c r="AB184" s="85" cm="1">
        <f t="array" aca="1" ref="AB184" ca="1">INDIRECT(AB$2&amp;"!E48")</f>
        <v>0</v>
      </c>
      <c r="AC184" s="85" cm="1">
        <f t="array" aca="1" ref="AC184" ca="1">INDIRECT(AC$2&amp;"!E48")</f>
        <v>0</v>
      </c>
      <c r="AD184" s="85" cm="1">
        <f t="array" aca="1" ref="AD184" ca="1">INDIRECT(AD$2&amp;"!E48")</f>
        <v>0</v>
      </c>
      <c r="AE184" s="85" cm="1">
        <f t="array" aca="1" ref="AE184" ca="1">INDIRECT(AE$2&amp;"!E48")</f>
        <v>0</v>
      </c>
      <c r="AF184" s="85" cm="1">
        <f t="array" aca="1" ref="AF184" ca="1">INDIRECT(AF$2&amp;"!E48")</f>
        <v>0</v>
      </c>
      <c r="AG184" s="85" cm="1">
        <f t="array" aca="1" ref="AG184" ca="1">INDIRECT(AG$2&amp;"!E48")</f>
        <v>0</v>
      </c>
      <c r="AH184" s="85" cm="1">
        <f t="array" aca="1" ref="AH184" ca="1">INDIRECT(AH$2&amp;"!E48")</f>
        <v>0</v>
      </c>
      <c r="AJ184" s="75" t="str">
        <f t="shared" si="22"/>
        <v>MPI_26</v>
      </c>
      <c r="AK184" s="75" t="str">
        <f t="shared" si="23"/>
        <v>Q2.2</v>
      </c>
      <c r="AL184" t="s">
        <v>861</v>
      </c>
      <c r="AM184">
        <f t="shared" ca="1" si="24"/>
        <v>0</v>
      </c>
      <c r="AN184">
        <f t="shared" ca="1" si="25"/>
        <v>0</v>
      </c>
      <c r="AP184">
        <f t="shared" ca="1" si="31"/>
        <v>0</v>
      </c>
      <c r="AQ184">
        <f t="shared" ca="1" si="32"/>
        <v>0</v>
      </c>
      <c r="AT184">
        <f t="shared" ca="1" si="26"/>
        <v>0</v>
      </c>
      <c r="AU184">
        <f t="shared" ca="1" si="27"/>
        <v>0</v>
      </c>
      <c r="AV184">
        <f t="shared" ca="1" si="28"/>
        <v>0</v>
      </c>
      <c r="AW184">
        <f t="shared" ca="1" si="29"/>
        <v>0</v>
      </c>
      <c r="AX184">
        <f t="shared" ca="1" si="30"/>
        <v>0</v>
      </c>
    </row>
    <row r="185" spans="2:50" ht="16.5" thickBot="1">
      <c r="B185" s="781"/>
      <c r="C185" s="54" t="s">
        <v>88</v>
      </c>
      <c r="D185" s="50" t="s">
        <v>26</v>
      </c>
      <c r="E185" s="85" cm="1">
        <f t="array" aca="1" ref="E185" ca="1">INDIRECT(E$2&amp;"!F48")</f>
        <v>0</v>
      </c>
      <c r="F185" s="85" cm="1">
        <f t="array" aca="1" ref="F185" ca="1">INDIRECT(F$2&amp;"!F48")</f>
        <v>0</v>
      </c>
      <c r="G185" s="85" cm="1">
        <f t="array" aca="1" ref="G185" ca="1">INDIRECT(G$2&amp;"!F48")</f>
        <v>0</v>
      </c>
      <c r="H185" s="85" cm="1">
        <f t="array" aca="1" ref="H185" ca="1">INDIRECT(H$2&amp;"!F48")</f>
        <v>0</v>
      </c>
      <c r="I185" s="85" cm="1">
        <f t="array" aca="1" ref="I185" ca="1">INDIRECT(I$2&amp;"!F48")</f>
        <v>0</v>
      </c>
      <c r="J185" s="85" cm="1">
        <f t="array" aca="1" ref="J185" ca="1">INDIRECT(J$2&amp;"!F48")</f>
        <v>0</v>
      </c>
      <c r="K185" s="85" cm="1">
        <f t="array" aca="1" ref="K185" ca="1">INDIRECT(K$2&amp;"!F48")</f>
        <v>0</v>
      </c>
      <c r="L185" s="85" cm="1">
        <f t="array" aca="1" ref="L185" ca="1">INDIRECT(L$2&amp;"!F48")</f>
        <v>0</v>
      </c>
      <c r="M185" s="85" cm="1">
        <f t="array" aca="1" ref="M185" ca="1">INDIRECT(M$2&amp;"!F48")</f>
        <v>0</v>
      </c>
      <c r="N185" s="85" cm="1">
        <f t="array" aca="1" ref="N185" ca="1">INDIRECT(N$2&amp;"!F48")</f>
        <v>0</v>
      </c>
      <c r="O185" s="85" cm="1">
        <f t="array" aca="1" ref="O185" ca="1">INDIRECT(O$2&amp;"!F48")</f>
        <v>0</v>
      </c>
      <c r="P185" s="85" cm="1">
        <f t="array" aca="1" ref="P185" ca="1">INDIRECT(P$2&amp;"!F48")</f>
        <v>0</v>
      </c>
      <c r="Q185" s="85" cm="1">
        <f t="array" aca="1" ref="Q185" ca="1">INDIRECT(Q$2&amp;"!F48")</f>
        <v>0</v>
      </c>
      <c r="R185" s="85" cm="1">
        <f t="array" aca="1" ref="R185" ca="1">INDIRECT(R$2&amp;"!F48")</f>
        <v>0</v>
      </c>
      <c r="S185" s="85" cm="1">
        <f t="array" aca="1" ref="S185" ca="1">INDIRECT(S$2&amp;"!F48")</f>
        <v>0</v>
      </c>
      <c r="T185" s="85" cm="1">
        <f t="array" aca="1" ref="T185" ca="1">INDIRECT(T$2&amp;"!F48")</f>
        <v>0</v>
      </c>
      <c r="U185" s="85" cm="1">
        <f t="array" aca="1" ref="U185" ca="1">INDIRECT(U$2&amp;"!F48")</f>
        <v>0</v>
      </c>
      <c r="V185" s="85" cm="1">
        <f t="array" aca="1" ref="V185" ca="1">INDIRECT(V$2&amp;"!F48")</f>
        <v>0</v>
      </c>
      <c r="W185" s="85" cm="1">
        <f t="array" aca="1" ref="W185" ca="1">INDIRECT(W$2&amp;"!F48")</f>
        <v>0</v>
      </c>
      <c r="X185" s="85" cm="1">
        <f t="array" aca="1" ref="X185" ca="1">INDIRECT(X$2&amp;"!F48")</f>
        <v>0</v>
      </c>
      <c r="Y185" s="85" cm="1">
        <f t="array" aca="1" ref="Y185" ca="1">INDIRECT(Y$2&amp;"!F48")</f>
        <v>0</v>
      </c>
      <c r="Z185" s="85" cm="1">
        <f t="array" aca="1" ref="Z185" ca="1">INDIRECT(Z$2&amp;"!F48")</f>
        <v>0</v>
      </c>
      <c r="AA185" s="85" cm="1">
        <f t="array" aca="1" ref="AA185" ca="1">INDIRECT(AA$2&amp;"!F48")</f>
        <v>0</v>
      </c>
      <c r="AB185" s="85" cm="1">
        <f t="array" aca="1" ref="AB185" ca="1">INDIRECT(AB$2&amp;"!F48")</f>
        <v>0</v>
      </c>
      <c r="AC185" s="85" cm="1">
        <f t="array" aca="1" ref="AC185" ca="1">INDIRECT(AC$2&amp;"!F48")</f>
        <v>0</v>
      </c>
      <c r="AD185" s="85" cm="1">
        <f t="array" aca="1" ref="AD185" ca="1">INDIRECT(AD$2&amp;"!F48")</f>
        <v>0</v>
      </c>
      <c r="AE185" s="85" cm="1">
        <f t="array" aca="1" ref="AE185" ca="1">INDIRECT(AE$2&amp;"!F48")</f>
        <v>0</v>
      </c>
      <c r="AF185" s="85" cm="1">
        <f t="array" aca="1" ref="AF185" ca="1">INDIRECT(AF$2&amp;"!F48")</f>
        <v>0</v>
      </c>
      <c r="AG185" s="85" cm="1">
        <f t="array" aca="1" ref="AG185" ca="1">INDIRECT(AG$2&amp;"!F48")</f>
        <v>0</v>
      </c>
      <c r="AH185" s="85" cm="1">
        <f t="array" aca="1" ref="AH185" ca="1">INDIRECT(AH$2&amp;"!F48")</f>
        <v>0</v>
      </c>
      <c r="AJ185" s="75" t="str">
        <f t="shared" si="22"/>
        <v>MPI_26</v>
      </c>
      <c r="AK185" s="75" t="str">
        <f t="shared" si="23"/>
        <v>Q2.3</v>
      </c>
      <c r="AL185" t="s">
        <v>862</v>
      </c>
      <c r="AM185">
        <f t="shared" ca="1" si="24"/>
        <v>0</v>
      </c>
      <c r="AN185">
        <f t="shared" ca="1" si="25"/>
        <v>0</v>
      </c>
      <c r="AP185">
        <f t="shared" ca="1" si="31"/>
        <v>0</v>
      </c>
      <c r="AQ185">
        <f t="shared" ca="1" si="32"/>
        <v>0</v>
      </c>
      <c r="AT185">
        <f t="shared" ca="1" si="26"/>
        <v>0</v>
      </c>
      <c r="AU185">
        <f t="shared" ca="1" si="27"/>
        <v>0</v>
      </c>
      <c r="AV185">
        <f t="shared" ca="1" si="28"/>
        <v>0</v>
      </c>
      <c r="AW185">
        <f t="shared" ca="1" si="29"/>
        <v>0</v>
      </c>
      <c r="AX185">
        <f t="shared" ca="1" si="30"/>
        <v>0</v>
      </c>
    </row>
    <row r="186" spans="2:50" ht="16.5" thickBot="1">
      <c r="B186" s="781"/>
      <c r="C186" s="54" t="s">
        <v>88</v>
      </c>
      <c r="D186" s="50" t="s">
        <v>27</v>
      </c>
      <c r="E186" s="85" cm="1">
        <f t="array" aca="1" ref="E186" ca="1">INDIRECT(E$2&amp;"!G48")</f>
        <v>0</v>
      </c>
      <c r="F186" s="85" cm="1">
        <f t="array" aca="1" ref="F186" ca="1">INDIRECT(F$2&amp;"!G48")</f>
        <v>0</v>
      </c>
      <c r="G186" s="85" cm="1">
        <f t="array" aca="1" ref="G186" ca="1">INDIRECT(G$2&amp;"!G48")</f>
        <v>0</v>
      </c>
      <c r="H186" s="85" cm="1">
        <f t="array" aca="1" ref="H186" ca="1">INDIRECT(H$2&amp;"!G48")</f>
        <v>0</v>
      </c>
      <c r="I186" s="85" cm="1">
        <f t="array" aca="1" ref="I186" ca="1">INDIRECT(I$2&amp;"!G48")</f>
        <v>0</v>
      </c>
      <c r="J186" s="85" cm="1">
        <f t="array" aca="1" ref="J186" ca="1">INDIRECT(J$2&amp;"!G48")</f>
        <v>0</v>
      </c>
      <c r="K186" s="85" cm="1">
        <f t="array" aca="1" ref="K186" ca="1">INDIRECT(K$2&amp;"!G48")</f>
        <v>0</v>
      </c>
      <c r="L186" s="85" cm="1">
        <f t="array" aca="1" ref="L186" ca="1">INDIRECT(L$2&amp;"!G48")</f>
        <v>0</v>
      </c>
      <c r="M186" s="85" cm="1">
        <f t="array" aca="1" ref="M186" ca="1">INDIRECT(M$2&amp;"!G48")</f>
        <v>0</v>
      </c>
      <c r="N186" s="85" cm="1">
        <f t="array" aca="1" ref="N186" ca="1">INDIRECT(N$2&amp;"!G48")</f>
        <v>0</v>
      </c>
      <c r="O186" s="85" cm="1">
        <f t="array" aca="1" ref="O186" ca="1">INDIRECT(O$2&amp;"!G48")</f>
        <v>0</v>
      </c>
      <c r="P186" s="85" cm="1">
        <f t="array" aca="1" ref="P186" ca="1">INDIRECT(P$2&amp;"!G48")</f>
        <v>0</v>
      </c>
      <c r="Q186" s="85" cm="1">
        <f t="array" aca="1" ref="Q186" ca="1">INDIRECT(Q$2&amp;"!G48")</f>
        <v>0</v>
      </c>
      <c r="R186" s="85" cm="1">
        <f t="array" aca="1" ref="R186" ca="1">INDIRECT(R$2&amp;"!G48")</f>
        <v>0</v>
      </c>
      <c r="S186" s="85" cm="1">
        <f t="array" aca="1" ref="S186" ca="1">INDIRECT(S$2&amp;"!G48")</f>
        <v>0</v>
      </c>
      <c r="T186" s="85" cm="1">
        <f t="array" aca="1" ref="T186" ca="1">INDIRECT(T$2&amp;"!G48")</f>
        <v>0</v>
      </c>
      <c r="U186" s="85" cm="1">
        <f t="array" aca="1" ref="U186" ca="1">INDIRECT(U$2&amp;"!G48")</f>
        <v>0</v>
      </c>
      <c r="V186" s="85" cm="1">
        <f t="array" aca="1" ref="V186" ca="1">INDIRECT(V$2&amp;"!G48")</f>
        <v>0</v>
      </c>
      <c r="W186" s="85" cm="1">
        <f t="array" aca="1" ref="W186" ca="1">INDIRECT(W$2&amp;"!G48")</f>
        <v>0</v>
      </c>
      <c r="X186" s="85" cm="1">
        <f t="array" aca="1" ref="X186" ca="1">INDIRECT(X$2&amp;"!G48")</f>
        <v>0</v>
      </c>
      <c r="Y186" s="85" cm="1">
        <f t="array" aca="1" ref="Y186" ca="1">INDIRECT(Y$2&amp;"!G48")</f>
        <v>0</v>
      </c>
      <c r="Z186" s="85" cm="1">
        <f t="array" aca="1" ref="Z186" ca="1">INDIRECT(Z$2&amp;"!G48")</f>
        <v>0</v>
      </c>
      <c r="AA186" s="85" cm="1">
        <f t="array" aca="1" ref="AA186" ca="1">INDIRECT(AA$2&amp;"!G48")</f>
        <v>0</v>
      </c>
      <c r="AB186" s="85" cm="1">
        <f t="array" aca="1" ref="AB186" ca="1">INDIRECT(AB$2&amp;"!G48")</f>
        <v>0</v>
      </c>
      <c r="AC186" s="85" cm="1">
        <f t="array" aca="1" ref="AC186" ca="1">INDIRECT(AC$2&amp;"!G48")</f>
        <v>0</v>
      </c>
      <c r="AD186" s="85" cm="1">
        <f t="array" aca="1" ref="AD186" ca="1">INDIRECT(AD$2&amp;"!G48")</f>
        <v>0</v>
      </c>
      <c r="AE186" s="85" cm="1">
        <f t="array" aca="1" ref="AE186" ca="1">INDIRECT(AE$2&amp;"!G48")</f>
        <v>0</v>
      </c>
      <c r="AF186" s="85" cm="1">
        <f t="array" aca="1" ref="AF186" ca="1">INDIRECT(AF$2&amp;"!G48")</f>
        <v>0</v>
      </c>
      <c r="AG186" s="85" cm="1">
        <f t="array" aca="1" ref="AG186" ca="1">INDIRECT(AG$2&amp;"!G48")</f>
        <v>0</v>
      </c>
      <c r="AH186" s="85" cm="1">
        <f t="array" aca="1" ref="AH186" ca="1">INDIRECT(AH$2&amp;"!G48")</f>
        <v>0</v>
      </c>
      <c r="AJ186" s="75" t="str">
        <f t="shared" si="22"/>
        <v>MPI_26</v>
      </c>
      <c r="AK186" s="75" t="str">
        <f t="shared" si="23"/>
        <v>Q2.4</v>
      </c>
      <c r="AL186" t="s">
        <v>499</v>
      </c>
      <c r="AM186">
        <f t="shared" ca="1" si="24"/>
        <v>0</v>
      </c>
      <c r="AN186">
        <f t="shared" ca="1" si="25"/>
        <v>0</v>
      </c>
      <c r="AP186">
        <f t="shared" ca="1" si="31"/>
        <v>0</v>
      </c>
      <c r="AQ186">
        <f t="shared" ca="1" si="32"/>
        <v>0</v>
      </c>
      <c r="AT186">
        <f t="shared" ca="1" si="26"/>
        <v>0</v>
      </c>
      <c r="AU186">
        <f t="shared" ca="1" si="27"/>
        <v>0</v>
      </c>
      <c r="AV186">
        <f t="shared" ca="1" si="28"/>
        <v>0</v>
      </c>
      <c r="AW186">
        <f t="shared" ca="1" si="29"/>
        <v>0</v>
      </c>
      <c r="AX186">
        <f t="shared" ca="1" si="30"/>
        <v>0</v>
      </c>
    </row>
    <row r="187" spans="2:50" ht="16.5" thickBot="1">
      <c r="B187" s="781"/>
      <c r="C187" s="54" t="s">
        <v>88</v>
      </c>
      <c r="D187" s="50" t="s">
        <v>28</v>
      </c>
      <c r="E187" s="85" cm="1">
        <f t="array" aca="1" ref="E187" ca="1">INDIRECT(E$2&amp;"!H48")</f>
        <v>0</v>
      </c>
      <c r="F187" s="85" cm="1">
        <f t="array" aca="1" ref="F187" ca="1">INDIRECT(F$2&amp;"!H48")</f>
        <v>0</v>
      </c>
      <c r="G187" s="85" cm="1">
        <f t="array" aca="1" ref="G187" ca="1">INDIRECT(G$2&amp;"!H48")</f>
        <v>0</v>
      </c>
      <c r="H187" s="85" cm="1">
        <f t="array" aca="1" ref="H187" ca="1">INDIRECT(H$2&amp;"!H48")</f>
        <v>0</v>
      </c>
      <c r="I187" s="85" cm="1">
        <f t="array" aca="1" ref="I187" ca="1">INDIRECT(I$2&amp;"!H48")</f>
        <v>0</v>
      </c>
      <c r="J187" s="85" cm="1">
        <f t="array" aca="1" ref="J187" ca="1">INDIRECT(J$2&amp;"!H48")</f>
        <v>0</v>
      </c>
      <c r="K187" s="85" cm="1">
        <f t="array" aca="1" ref="K187" ca="1">INDIRECT(K$2&amp;"!H48")</f>
        <v>0</v>
      </c>
      <c r="L187" s="85" cm="1">
        <f t="array" aca="1" ref="L187" ca="1">INDIRECT(L$2&amp;"!H48")</f>
        <v>0</v>
      </c>
      <c r="M187" s="85" cm="1">
        <f t="array" aca="1" ref="M187" ca="1">INDIRECT(M$2&amp;"!H48")</f>
        <v>0</v>
      </c>
      <c r="N187" s="85" cm="1">
        <f t="array" aca="1" ref="N187" ca="1">INDIRECT(N$2&amp;"!H48")</f>
        <v>0</v>
      </c>
      <c r="O187" s="85" cm="1">
        <f t="array" aca="1" ref="O187" ca="1">INDIRECT(O$2&amp;"!H48")</f>
        <v>0</v>
      </c>
      <c r="P187" s="85" cm="1">
        <f t="array" aca="1" ref="P187" ca="1">INDIRECT(P$2&amp;"!H48")</f>
        <v>0</v>
      </c>
      <c r="Q187" s="85" cm="1">
        <f t="array" aca="1" ref="Q187" ca="1">INDIRECT(Q$2&amp;"!H48")</f>
        <v>0</v>
      </c>
      <c r="R187" s="85" cm="1">
        <f t="array" aca="1" ref="R187" ca="1">INDIRECT(R$2&amp;"!H48")</f>
        <v>0</v>
      </c>
      <c r="S187" s="85" cm="1">
        <f t="array" aca="1" ref="S187" ca="1">INDIRECT(S$2&amp;"!H48")</f>
        <v>0</v>
      </c>
      <c r="T187" s="85" cm="1">
        <f t="array" aca="1" ref="T187" ca="1">INDIRECT(T$2&amp;"!H48")</f>
        <v>0</v>
      </c>
      <c r="U187" s="85" cm="1">
        <f t="array" aca="1" ref="U187" ca="1">INDIRECT(U$2&amp;"!H48")</f>
        <v>0</v>
      </c>
      <c r="V187" s="85" cm="1">
        <f t="array" aca="1" ref="V187" ca="1">INDIRECT(V$2&amp;"!H48")</f>
        <v>0</v>
      </c>
      <c r="W187" s="85" cm="1">
        <f t="array" aca="1" ref="W187" ca="1">INDIRECT(W$2&amp;"!H48")</f>
        <v>0</v>
      </c>
      <c r="X187" s="85" cm="1">
        <f t="array" aca="1" ref="X187" ca="1">INDIRECT(X$2&amp;"!H48")</f>
        <v>0</v>
      </c>
      <c r="Y187" s="85" cm="1">
        <f t="array" aca="1" ref="Y187" ca="1">INDIRECT(Y$2&amp;"!H48")</f>
        <v>0</v>
      </c>
      <c r="Z187" s="85" cm="1">
        <f t="array" aca="1" ref="Z187" ca="1">INDIRECT(Z$2&amp;"!H48")</f>
        <v>0</v>
      </c>
      <c r="AA187" s="85" cm="1">
        <f t="array" aca="1" ref="AA187" ca="1">INDIRECT(AA$2&amp;"!H48")</f>
        <v>0</v>
      </c>
      <c r="AB187" s="85" cm="1">
        <f t="array" aca="1" ref="AB187" ca="1">INDIRECT(AB$2&amp;"!H48")</f>
        <v>0</v>
      </c>
      <c r="AC187" s="85" cm="1">
        <f t="array" aca="1" ref="AC187" ca="1">INDIRECT(AC$2&amp;"!H48")</f>
        <v>0</v>
      </c>
      <c r="AD187" s="85" cm="1">
        <f t="array" aca="1" ref="AD187" ca="1">INDIRECT(AD$2&amp;"!H48")</f>
        <v>0</v>
      </c>
      <c r="AE187" s="85" cm="1">
        <f t="array" aca="1" ref="AE187" ca="1">INDIRECT(AE$2&amp;"!H48")</f>
        <v>0</v>
      </c>
      <c r="AF187" s="85" cm="1">
        <f t="array" aca="1" ref="AF187" ca="1">INDIRECT(AF$2&amp;"!H48")</f>
        <v>0</v>
      </c>
      <c r="AG187" s="85" cm="1">
        <f t="array" aca="1" ref="AG187" ca="1">INDIRECT(AG$2&amp;"!H48")</f>
        <v>0</v>
      </c>
      <c r="AH187" s="85" cm="1">
        <f t="array" aca="1" ref="AH187" ca="1">INDIRECT(AH$2&amp;"!H48")</f>
        <v>0</v>
      </c>
      <c r="AJ187" s="75" t="str">
        <f t="shared" si="22"/>
        <v>MPI_26</v>
      </c>
      <c r="AK187" s="75" t="str">
        <f t="shared" si="23"/>
        <v>Q3.1</v>
      </c>
      <c r="AL187" t="s">
        <v>460</v>
      </c>
      <c r="AM187">
        <f t="shared" ca="1" si="24"/>
        <v>0</v>
      </c>
      <c r="AN187">
        <f t="shared" ca="1" si="25"/>
        <v>0</v>
      </c>
      <c r="AP187">
        <f t="shared" ca="1" si="31"/>
        <v>0</v>
      </c>
      <c r="AQ187">
        <f t="shared" ca="1" si="32"/>
        <v>0</v>
      </c>
      <c r="AT187">
        <f t="shared" ca="1" si="26"/>
        <v>0</v>
      </c>
      <c r="AU187">
        <f t="shared" ca="1" si="27"/>
        <v>0</v>
      </c>
      <c r="AV187">
        <f t="shared" ca="1" si="28"/>
        <v>0</v>
      </c>
      <c r="AW187">
        <f t="shared" ca="1" si="29"/>
        <v>0</v>
      </c>
      <c r="AX187">
        <f t="shared" ca="1" si="30"/>
        <v>0</v>
      </c>
    </row>
    <row r="188" spans="2:50" ht="16.5" thickBot="1">
      <c r="B188" s="781"/>
      <c r="C188" s="17" t="s">
        <v>88</v>
      </c>
      <c r="D188" s="66" t="s">
        <v>29</v>
      </c>
      <c r="E188" s="85" cm="1">
        <f t="array" aca="1" ref="E188" ca="1">INDIRECT(E$2&amp;"!I48")</f>
        <v>0</v>
      </c>
      <c r="F188" s="85" cm="1">
        <f t="array" aca="1" ref="F188" ca="1">INDIRECT(F$2&amp;"!I48")</f>
        <v>0</v>
      </c>
      <c r="G188" s="85" cm="1">
        <f t="array" aca="1" ref="G188" ca="1">INDIRECT(G$2&amp;"!I48")</f>
        <v>0</v>
      </c>
      <c r="H188" s="85" cm="1">
        <f t="array" aca="1" ref="H188" ca="1">INDIRECT(H$2&amp;"!I48")</f>
        <v>0</v>
      </c>
      <c r="I188" s="85" cm="1">
        <f t="array" aca="1" ref="I188" ca="1">INDIRECT(I$2&amp;"!I48")</f>
        <v>0</v>
      </c>
      <c r="J188" s="85" cm="1">
        <f t="array" aca="1" ref="J188" ca="1">INDIRECT(J$2&amp;"!I48")</f>
        <v>0</v>
      </c>
      <c r="K188" s="85" cm="1">
        <f t="array" aca="1" ref="K188" ca="1">INDIRECT(K$2&amp;"!I48")</f>
        <v>0</v>
      </c>
      <c r="L188" s="85" cm="1">
        <f t="array" aca="1" ref="L188" ca="1">INDIRECT(L$2&amp;"!I48")</f>
        <v>0</v>
      </c>
      <c r="M188" s="85" cm="1">
        <f t="array" aca="1" ref="M188" ca="1">INDIRECT(M$2&amp;"!I48")</f>
        <v>0</v>
      </c>
      <c r="N188" s="85" cm="1">
        <f t="array" aca="1" ref="N188" ca="1">INDIRECT(N$2&amp;"!I48")</f>
        <v>0</v>
      </c>
      <c r="O188" s="85" cm="1">
        <f t="array" aca="1" ref="O188" ca="1">INDIRECT(O$2&amp;"!I48")</f>
        <v>0</v>
      </c>
      <c r="P188" s="85" cm="1">
        <f t="array" aca="1" ref="P188" ca="1">INDIRECT(P$2&amp;"!I48")</f>
        <v>0</v>
      </c>
      <c r="Q188" s="85" cm="1">
        <f t="array" aca="1" ref="Q188" ca="1">INDIRECT(Q$2&amp;"!I48")</f>
        <v>0</v>
      </c>
      <c r="R188" s="85" cm="1">
        <f t="array" aca="1" ref="R188" ca="1">INDIRECT(R$2&amp;"!I48")</f>
        <v>0</v>
      </c>
      <c r="S188" s="85" cm="1">
        <f t="array" aca="1" ref="S188" ca="1">INDIRECT(S$2&amp;"!I48")</f>
        <v>0</v>
      </c>
      <c r="T188" s="85" cm="1">
        <f t="array" aca="1" ref="T188" ca="1">INDIRECT(T$2&amp;"!I48")</f>
        <v>0</v>
      </c>
      <c r="U188" s="85" cm="1">
        <f t="array" aca="1" ref="U188" ca="1">INDIRECT(U$2&amp;"!I48")</f>
        <v>0</v>
      </c>
      <c r="V188" s="85" cm="1">
        <f t="array" aca="1" ref="V188" ca="1">INDIRECT(V$2&amp;"!I48")</f>
        <v>0</v>
      </c>
      <c r="W188" s="85" cm="1">
        <f t="array" aca="1" ref="W188" ca="1">INDIRECT(W$2&amp;"!I48")</f>
        <v>0</v>
      </c>
      <c r="X188" s="85" cm="1">
        <f t="array" aca="1" ref="X188" ca="1">INDIRECT(X$2&amp;"!I48")</f>
        <v>0</v>
      </c>
      <c r="Y188" s="85" cm="1">
        <f t="array" aca="1" ref="Y188" ca="1">INDIRECT(Y$2&amp;"!I48")</f>
        <v>0</v>
      </c>
      <c r="Z188" s="85" cm="1">
        <f t="array" aca="1" ref="Z188" ca="1">INDIRECT(Z$2&amp;"!I48")</f>
        <v>0</v>
      </c>
      <c r="AA188" s="85" cm="1">
        <f t="array" aca="1" ref="AA188" ca="1">INDIRECT(AA$2&amp;"!I48")</f>
        <v>0</v>
      </c>
      <c r="AB188" s="85" cm="1">
        <f t="array" aca="1" ref="AB188" ca="1">INDIRECT(AB$2&amp;"!I48")</f>
        <v>0</v>
      </c>
      <c r="AC188" s="85" cm="1">
        <f t="array" aca="1" ref="AC188" ca="1">INDIRECT(AC$2&amp;"!I48")</f>
        <v>0</v>
      </c>
      <c r="AD188" s="85" cm="1">
        <f t="array" aca="1" ref="AD188" ca="1">INDIRECT(AD$2&amp;"!I48")</f>
        <v>0</v>
      </c>
      <c r="AE188" s="85" cm="1">
        <f t="array" aca="1" ref="AE188" ca="1">INDIRECT(AE$2&amp;"!I48")</f>
        <v>0</v>
      </c>
      <c r="AF188" s="85" cm="1">
        <f t="array" aca="1" ref="AF188" ca="1">INDIRECT(AF$2&amp;"!I48")</f>
        <v>0</v>
      </c>
      <c r="AG188" s="85" cm="1">
        <f t="array" aca="1" ref="AG188" ca="1">INDIRECT(AG$2&amp;"!I48")</f>
        <v>0</v>
      </c>
      <c r="AH188" s="85" cm="1">
        <f t="array" aca="1" ref="AH188" ca="1">INDIRECT(AH$2&amp;"!I48")</f>
        <v>0</v>
      </c>
      <c r="AJ188" s="75" t="str">
        <f t="shared" si="22"/>
        <v>MPI_26</v>
      </c>
      <c r="AK188" s="75" t="str">
        <f t="shared" si="23"/>
        <v>Q3.2</v>
      </c>
      <c r="AL188" t="s">
        <v>863</v>
      </c>
      <c r="AM188">
        <f t="shared" ca="1" si="24"/>
        <v>0</v>
      </c>
      <c r="AN188">
        <f t="shared" ca="1" si="25"/>
        <v>0</v>
      </c>
      <c r="AP188">
        <f t="shared" ca="1" si="31"/>
        <v>0</v>
      </c>
      <c r="AQ188">
        <f t="shared" ca="1" si="32"/>
        <v>0</v>
      </c>
      <c r="AT188">
        <f t="shared" ca="1" si="26"/>
        <v>0</v>
      </c>
      <c r="AU188">
        <f t="shared" ca="1" si="27"/>
        <v>0</v>
      </c>
      <c r="AV188">
        <f t="shared" ca="1" si="28"/>
        <v>0</v>
      </c>
      <c r="AW188">
        <f t="shared" ca="1" si="29"/>
        <v>0</v>
      </c>
      <c r="AX188">
        <f t="shared" ca="1" si="30"/>
        <v>0</v>
      </c>
    </row>
    <row r="189" spans="2:50" ht="16.5" thickBot="1">
      <c r="B189" s="781"/>
      <c r="C189" s="54" t="s">
        <v>90</v>
      </c>
      <c r="D189" s="48" t="s">
        <v>23</v>
      </c>
      <c r="E189" s="91" t="str" cm="1">
        <f t="array" aca="1" ref="E189" ca="1">INDIRECT(E$2&amp;"!C49")</f>
        <v>Non concerné</v>
      </c>
      <c r="F189" s="91" t="str" cm="1">
        <f t="array" aca="1" ref="F189" ca="1">INDIRECT(F$2&amp;"!C49")</f>
        <v>Non concerné</v>
      </c>
      <c r="G189" s="91" t="str" cm="1">
        <f t="array" aca="1" ref="G189" ca="1">INDIRECT(G$2&amp;"!C49")</f>
        <v>Non concerné</v>
      </c>
      <c r="H189" s="91" t="str" cm="1">
        <f t="array" aca="1" ref="H189" ca="1">INDIRECT(H$2&amp;"!C49")</f>
        <v>Non concerné</v>
      </c>
      <c r="I189" s="91" t="str" cm="1">
        <f t="array" aca="1" ref="I189" ca="1">INDIRECT(I$2&amp;"!C49")</f>
        <v>Non concerné</v>
      </c>
      <c r="J189" s="91" t="str" cm="1">
        <f t="array" aca="1" ref="J189" ca="1">INDIRECT(J$2&amp;"!C49")</f>
        <v>Non concerné</v>
      </c>
      <c r="K189" s="91" t="str" cm="1">
        <f t="array" aca="1" ref="K189" ca="1">INDIRECT(K$2&amp;"!C49")</f>
        <v>Non concerné</v>
      </c>
      <c r="L189" s="91" t="str" cm="1">
        <f t="array" aca="1" ref="L189" ca="1">INDIRECT(L$2&amp;"!C49")</f>
        <v>Non concerné</v>
      </c>
      <c r="M189" s="91" t="str" cm="1">
        <f t="array" aca="1" ref="M189" ca="1">INDIRECT(M$2&amp;"!C49")</f>
        <v>Non concerné</v>
      </c>
      <c r="N189" s="91" t="str" cm="1">
        <f t="array" aca="1" ref="N189" ca="1">INDIRECT(N$2&amp;"!C49")</f>
        <v>Non concerné</v>
      </c>
      <c r="O189" s="91" t="str" cm="1">
        <f t="array" aca="1" ref="O189" ca="1">INDIRECT(O$2&amp;"!C49")</f>
        <v>Non concerné</v>
      </c>
      <c r="P189" s="91" t="str" cm="1">
        <f t="array" aca="1" ref="P189" ca="1">INDIRECT(P$2&amp;"!C49")</f>
        <v>Non concerné</v>
      </c>
      <c r="Q189" s="91" t="str" cm="1">
        <f t="array" aca="1" ref="Q189" ca="1">INDIRECT(Q$2&amp;"!C49")</f>
        <v>Non concerné</v>
      </c>
      <c r="R189" s="91" t="str" cm="1">
        <f t="array" aca="1" ref="R189" ca="1">INDIRECT(R$2&amp;"!C49")</f>
        <v>Non concerné</v>
      </c>
      <c r="S189" s="91" t="str" cm="1">
        <f t="array" aca="1" ref="S189" ca="1">INDIRECT(S$2&amp;"!C49")</f>
        <v>Non concerné</v>
      </c>
      <c r="T189" s="91" t="str" cm="1">
        <f t="array" aca="1" ref="T189" ca="1">INDIRECT(T$2&amp;"!C49")</f>
        <v>Non concerné</v>
      </c>
      <c r="U189" s="91" t="str" cm="1">
        <f t="array" aca="1" ref="U189" ca="1">INDIRECT(U$2&amp;"!C49")</f>
        <v>Non concerné</v>
      </c>
      <c r="V189" s="91" t="str" cm="1">
        <f t="array" aca="1" ref="V189" ca="1">INDIRECT(V$2&amp;"!C49")</f>
        <v>Non concerné</v>
      </c>
      <c r="W189" s="91" t="str" cm="1">
        <f t="array" aca="1" ref="W189" ca="1">INDIRECT(W$2&amp;"!C49")</f>
        <v>Non concerné</v>
      </c>
      <c r="X189" s="91" t="str" cm="1">
        <f t="array" aca="1" ref="X189" ca="1">INDIRECT(X$2&amp;"!C49")</f>
        <v>Non concerné</v>
      </c>
      <c r="Y189" s="91" t="str" cm="1">
        <f t="array" aca="1" ref="Y189" ca="1">INDIRECT(Y$2&amp;"!C49")</f>
        <v>Non concerné</v>
      </c>
      <c r="Z189" s="91" t="str" cm="1">
        <f t="array" aca="1" ref="Z189" ca="1">INDIRECT(Z$2&amp;"!C49")</f>
        <v>Non concerné</v>
      </c>
      <c r="AA189" s="91" t="str" cm="1">
        <f t="array" aca="1" ref="AA189" ca="1">INDIRECT(AA$2&amp;"!C49")</f>
        <v>Non concerné</v>
      </c>
      <c r="AB189" s="91" t="str" cm="1">
        <f t="array" aca="1" ref="AB189" ca="1">INDIRECT(AB$2&amp;"!C49")</f>
        <v>Non concerné</v>
      </c>
      <c r="AC189" s="91" t="str" cm="1">
        <f t="array" aca="1" ref="AC189" ca="1">INDIRECT(AC$2&amp;"!C49")</f>
        <v>Non concerné</v>
      </c>
      <c r="AD189" s="91" t="str" cm="1">
        <f t="array" aca="1" ref="AD189" ca="1">INDIRECT(AD$2&amp;"!C49")</f>
        <v>Non concerné</v>
      </c>
      <c r="AE189" s="91" t="str" cm="1">
        <f t="array" aca="1" ref="AE189" ca="1">INDIRECT(AE$2&amp;"!C49")</f>
        <v>Non concerné</v>
      </c>
      <c r="AF189" s="91" t="str" cm="1">
        <f t="array" aca="1" ref="AF189" ca="1">INDIRECT(AF$2&amp;"!C49")</f>
        <v>Non concerné</v>
      </c>
      <c r="AG189" s="91" t="str" cm="1">
        <f t="array" aca="1" ref="AG189" ca="1">INDIRECT(AG$2&amp;"!C49")</f>
        <v>Non concerné</v>
      </c>
      <c r="AH189" s="91" t="str" cm="1">
        <f t="array" aca="1" ref="AH189" ca="1">INDIRECT(AH$2&amp;"!C49")</f>
        <v>Non concerné</v>
      </c>
      <c r="AJ189" s="75" t="str">
        <f t="shared" si="22"/>
        <v>MPI_27</v>
      </c>
      <c r="AK189" s="75" t="str">
        <f t="shared" si="23"/>
        <v>Q1</v>
      </c>
      <c r="AL189" t="s">
        <v>377</v>
      </c>
      <c r="AM189">
        <f t="shared" ca="1" si="24"/>
        <v>0</v>
      </c>
      <c r="AN189">
        <f t="shared" ca="1" si="25"/>
        <v>0</v>
      </c>
      <c r="AP189">
        <f t="shared" ca="1" si="31"/>
        <v>0</v>
      </c>
      <c r="AQ189">
        <f t="shared" ca="1" si="32"/>
        <v>0</v>
      </c>
      <c r="AT189">
        <f t="shared" ca="1" si="26"/>
        <v>0</v>
      </c>
      <c r="AU189">
        <f t="shared" ca="1" si="27"/>
        <v>0</v>
      </c>
      <c r="AV189">
        <f t="shared" ca="1" si="28"/>
        <v>0</v>
      </c>
      <c r="AW189">
        <f t="shared" ca="1" si="29"/>
        <v>0</v>
      </c>
      <c r="AX189">
        <f t="shared" ca="1" si="30"/>
        <v>0</v>
      </c>
    </row>
    <row r="190" spans="2:50" ht="16.5" thickBot="1">
      <c r="B190" s="781"/>
      <c r="C190" s="54" t="s">
        <v>90</v>
      </c>
      <c r="D190" s="50" t="s">
        <v>24</v>
      </c>
      <c r="E190" s="91" cm="1">
        <f t="array" aca="1" ref="E190" ca="1">INDIRECT(E$2&amp;"!D49")</f>
        <v>0</v>
      </c>
      <c r="F190" s="91" cm="1">
        <f t="array" aca="1" ref="F190" ca="1">INDIRECT(F$2&amp;"!D49")</f>
        <v>0</v>
      </c>
      <c r="G190" s="91" cm="1">
        <f t="array" aca="1" ref="G190" ca="1">INDIRECT(G$2&amp;"!D49")</f>
        <v>0</v>
      </c>
      <c r="H190" s="91" cm="1">
        <f t="array" aca="1" ref="H190" ca="1">INDIRECT(H$2&amp;"!D49")</f>
        <v>0</v>
      </c>
      <c r="I190" s="91" cm="1">
        <f t="array" aca="1" ref="I190" ca="1">INDIRECT(I$2&amp;"!D49")</f>
        <v>0</v>
      </c>
      <c r="J190" s="91" cm="1">
        <f t="array" aca="1" ref="J190" ca="1">INDIRECT(J$2&amp;"!D49")</f>
        <v>0</v>
      </c>
      <c r="K190" s="91" cm="1">
        <f t="array" aca="1" ref="K190" ca="1">INDIRECT(K$2&amp;"!D49")</f>
        <v>0</v>
      </c>
      <c r="L190" s="91" cm="1">
        <f t="array" aca="1" ref="L190" ca="1">INDIRECT(L$2&amp;"!D49")</f>
        <v>0</v>
      </c>
      <c r="M190" s="91" cm="1">
        <f t="array" aca="1" ref="M190" ca="1">INDIRECT(M$2&amp;"!D49")</f>
        <v>0</v>
      </c>
      <c r="N190" s="91" cm="1">
        <f t="array" aca="1" ref="N190" ca="1">INDIRECT(N$2&amp;"!D49")</f>
        <v>0</v>
      </c>
      <c r="O190" s="91" cm="1">
        <f t="array" aca="1" ref="O190" ca="1">INDIRECT(O$2&amp;"!D49")</f>
        <v>0</v>
      </c>
      <c r="P190" s="91" cm="1">
        <f t="array" aca="1" ref="P190" ca="1">INDIRECT(P$2&amp;"!D49")</f>
        <v>0</v>
      </c>
      <c r="Q190" s="91" cm="1">
        <f t="array" aca="1" ref="Q190" ca="1">INDIRECT(Q$2&amp;"!D49")</f>
        <v>0</v>
      </c>
      <c r="R190" s="91" cm="1">
        <f t="array" aca="1" ref="R190" ca="1">INDIRECT(R$2&amp;"!D49")</f>
        <v>0</v>
      </c>
      <c r="S190" s="91" cm="1">
        <f t="array" aca="1" ref="S190" ca="1">INDIRECT(S$2&amp;"!D49")</f>
        <v>0</v>
      </c>
      <c r="T190" s="91" cm="1">
        <f t="array" aca="1" ref="T190" ca="1">INDIRECT(T$2&amp;"!D49")</f>
        <v>0</v>
      </c>
      <c r="U190" s="91" cm="1">
        <f t="array" aca="1" ref="U190" ca="1">INDIRECT(U$2&amp;"!D49")</f>
        <v>0</v>
      </c>
      <c r="V190" s="91" cm="1">
        <f t="array" aca="1" ref="V190" ca="1">INDIRECT(V$2&amp;"!D49")</f>
        <v>0</v>
      </c>
      <c r="W190" s="91" cm="1">
        <f t="array" aca="1" ref="W190" ca="1">INDIRECT(W$2&amp;"!D49")</f>
        <v>0</v>
      </c>
      <c r="X190" s="91" cm="1">
        <f t="array" aca="1" ref="X190" ca="1">INDIRECT(X$2&amp;"!D49")</f>
        <v>0</v>
      </c>
      <c r="Y190" s="91" cm="1">
        <f t="array" aca="1" ref="Y190" ca="1">INDIRECT(Y$2&amp;"!D49")</f>
        <v>0</v>
      </c>
      <c r="Z190" s="91" cm="1">
        <f t="array" aca="1" ref="Z190" ca="1">INDIRECT(Z$2&amp;"!D49")</f>
        <v>0</v>
      </c>
      <c r="AA190" s="91" cm="1">
        <f t="array" aca="1" ref="AA190" ca="1">INDIRECT(AA$2&amp;"!D49")</f>
        <v>0</v>
      </c>
      <c r="AB190" s="91" cm="1">
        <f t="array" aca="1" ref="AB190" ca="1">INDIRECT(AB$2&amp;"!D49")</f>
        <v>0</v>
      </c>
      <c r="AC190" s="91" cm="1">
        <f t="array" aca="1" ref="AC190" ca="1">INDIRECT(AC$2&amp;"!D49")</f>
        <v>0</v>
      </c>
      <c r="AD190" s="91" cm="1">
        <f t="array" aca="1" ref="AD190" ca="1">INDIRECT(AD$2&amp;"!D49")</f>
        <v>0</v>
      </c>
      <c r="AE190" s="91" cm="1">
        <f t="array" aca="1" ref="AE190" ca="1">INDIRECT(AE$2&amp;"!D49")</f>
        <v>0</v>
      </c>
      <c r="AF190" s="91" cm="1">
        <f t="array" aca="1" ref="AF190" ca="1">INDIRECT(AF$2&amp;"!D49")</f>
        <v>0</v>
      </c>
      <c r="AG190" s="91" cm="1">
        <f t="array" aca="1" ref="AG190" ca="1">INDIRECT(AG$2&amp;"!D49")</f>
        <v>0</v>
      </c>
      <c r="AH190" s="91" cm="1">
        <f t="array" aca="1" ref="AH190" ca="1">INDIRECT(AH$2&amp;"!D49")</f>
        <v>0</v>
      </c>
      <c r="AJ190" s="75" t="str">
        <f t="shared" si="22"/>
        <v>MPI_27</v>
      </c>
      <c r="AK190" s="75" t="str">
        <f t="shared" si="23"/>
        <v>Q2.1</v>
      </c>
      <c r="AL190" t="s">
        <v>336</v>
      </c>
      <c r="AM190">
        <f t="shared" ca="1" si="24"/>
        <v>0</v>
      </c>
      <c r="AN190">
        <f t="shared" ca="1" si="25"/>
        <v>0</v>
      </c>
      <c r="AP190">
        <f t="shared" ca="1" si="31"/>
        <v>0</v>
      </c>
      <c r="AQ190">
        <f t="shared" ca="1" si="32"/>
        <v>0</v>
      </c>
      <c r="AT190">
        <f t="shared" ca="1" si="26"/>
        <v>0</v>
      </c>
      <c r="AU190">
        <f t="shared" ca="1" si="27"/>
        <v>0</v>
      </c>
      <c r="AV190">
        <f t="shared" ca="1" si="28"/>
        <v>0</v>
      </c>
      <c r="AW190">
        <f t="shared" ca="1" si="29"/>
        <v>0</v>
      </c>
      <c r="AX190">
        <f t="shared" ca="1" si="30"/>
        <v>0</v>
      </c>
    </row>
    <row r="191" spans="2:50" ht="16.5" thickBot="1">
      <c r="B191" s="781"/>
      <c r="C191" s="54" t="s">
        <v>90</v>
      </c>
      <c r="D191" s="50" t="s">
        <v>25</v>
      </c>
      <c r="E191" s="91" cm="1">
        <f t="array" aca="1" ref="E191" ca="1">INDIRECT(E$2&amp;"!E49")</f>
        <v>0</v>
      </c>
      <c r="F191" s="91" cm="1">
        <f t="array" aca="1" ref="F191" ca="1">INDIRECT(F$2&amp;"!E49")</f>
        <v>0</v>
      </c>
      <c r="G191" s="91" cm="1">
        <f t="array" aca="1" ref="G191" ca="1">INDIRECT(G$2&amp;"!E49")</f>
        <v>0</v>
      </c>
      <c r="H191" s="91" cm="1">
        <f t="array" aca="1" ref="H191" ca="1">INDIRECT(H$2&amp;"!E49")</f>
        <v>0</v>
      </c>
      <c r="I191" s="91" cm="1">
        <f t="array" aca="1" ref="I191" ca="1">INDIRECT(I$2&amp;"!E49")</f>
        <v>0</v>
      </c>
      <c r="J191" s="91" cm="1">
        <f t="array" aca="1" ref="J191" ca="1">INDIRECT(J$2&amp;"!E49")</f>
        <v>0</v>
      </c>
      <c r="K191" s="91" cm="1">
        <f t="array" aca="1" ref="K191" ca="1">INDIRECT(K$2&amp;"!E49")</f>
        <v>0</v>
      </c>
      <c r="L191" s="91" cm="1">
        <f t="array" aca="1" ref="L191" ca="1">INDIRECT(L$2&amp;"!E49")</f>
        <v>0</v>
      </c>
      <c r="M191" s="91" cm="1">
        <f t="array" aca="1" ref="M191" ca="1">INDIRECT(M$2&amp;"!E49")</f>
        <v>0</v>
      </c>
      <c r="N191" s="91" cm="1">
        <f t="array" aca="1" ref="N191" ca="1">INDIRECT(N$2&amp;"!E49")</f>
        <v>0</v>
      </c>
      <c r="O191" s="91" cm="1">
        <f t="array" aca="1" ref="O191" ca="1">INDIRECT(O$2&amp;"!E49")</f>
        <v>0</v>
      </c>
      <c r="P191" s="91" cm="1">
        <f t="array" aca="1" ref="P191" ca="1">INDIRECT(P$2&amp;"!E49")</f>
        <v>0</v>
      </c>
      <c r="Q191" s="91" cm="1">
        <f t="array" aca="1" ref="Q191" ca="1">INDIRECT(Q$2&amp;"!E49")</f>
        <v>0</v>
      </c>
      <c r="R191" s="91" cm="1">
        <f t="array" aca="1" ref="R191" ca="1">INDIRECT(R$2&amp;"!E49")</f>
        <v>0</v>
      </c>
      <c r="S191" s="91" cm="1">
        <f t="array" aca="1" ref="S191" ca="1">INDIRECT(S$2&amp;"!E49")</f>
        <v>0</v>
      </c>
      <c r="T191" s="91" cm="1">
        <f t="array" aca="1" ref="T191" ca="1">INDIRECT(T$2&amp;"!E49")</f>
        <v>0</v>
      </c>
      <c r="U191" s="91" cm="1">
        <f t="array" aca="1" ref="U191" ca="1">INDIRECT(U$2&amp;"!E49")</f>
        <v>0</v>
      </c>
      <c r="V191" s="91" cm="1">
        <f t="array" aca="1" ref="V191" ca="1">INDIRECT(V$2&amp;"!E49")</f>
        <v>0</v>
      </c>
      <c r="W191" s="91" cm="1">
        <f t="array" aca="1" ref="W191" ca="1">INDIRECT(W$2&amp;"!E49")</f>
        <v>0</v>
      </c>
      <c r="X191" s="91" cm="1">
        <f t="array" aca="1" ref="X191" ca="1">INDIRECT(X$2&amp;"!E49")</f>
        <v>0</v>
      </c>
      <c r="Y191" s="91" cm="1">
        <f t="array" aca="1" ref="Y191" ca="1">INDIRECT(Y$2&amp;"!E49")</f>
        <v>0</v>
      </c>
      <c r="Z191" s="91" cm="1">
        <f t="array" aca="1" ref="Z191" ca="1">INDIRECT(Z$2&amp;"!E49")</f>
        <v>0</v>
      </c>
      <c r="AA191" s="91" cm="1">
        <f t="array" aca="1" ref="AA191" ca="1">INDIRECT(AA$2&amp;"!E49")</f>
        <v>0</v>
      </c>
      <c r="AB191" s="91" cm="1">
        <f t="array" aca="1" ref="AB191" ca="1">INDIRECT(AB$2&amp;"!E49")</f>
        <v>0</v>
      </c>
      <c r="AC191" s="91" cm="1">
        <f t="array" aca="1" ref="AC191" ca="1">INDIRECT(AC$2&amp;"!E49")</f>
        <v>0</v>
      </c>
      <c r="AD191" s="91" cm="1">
        <f t="array" aca="1" ref="AD191" ca="1">INDIRECT(AD$2&amp;"!E49")</f>
        <v>0</v>
      </c>
      <c r="AE191" s="91" cm="1">
        <f t="array" aca="1" ref="AE191" ca="1">INDIRECT(AE$2&amp;"!E49")</f>
        <v>0</v>
      </c>
      <c r="AF191" s="91" cm="1">
        <f t="array" aca="1" ref="AF191" ca="1">INDIRECT(AF$2&amp;"!E49")</f>
        <v>0</v>
      </c>
      <c r="AG191" s="91" cm="1">
        <f t="array" aca="1" ref="AG191" ca="1">INDIRECT(AG$2&amp;"!E49")</f>
        <v>0</v>
      </c>
      <c r="AH191" s="91" cm="1">
        <f t="array" aca="1" ref="AH191" ca="1">INDIRECT(AH$2&amp;"!E49")</f>
        <v>0</v>
      </c>
      <c r="AJ191" s="75" t="str">
        <f t="shared" si="22"/>
        <v>MPI_27</v>
      </c>
      <c r="AK191" s="75" t="str">
        <f t="shared" si="23"/>
        <v>Q2.2</v>
      </c>
      <c r="AL191" t="s">
        <v>864</v>
      </c>
      <c r="AM191">
        <f t="shared" ca="1" si="24"/>
        <v>0</v>
      </c>
      <c r="AN191">
        <f t="shared" ca="1" si="25"/>
        <v>0</v>
      </c>
      <c r="AP191">
        <f t="shared" ca="1" si="31"/>
        <v>0</v>
      </c>
      <c r="AQ191">
        <f t="shared" ca="1" si="32"/>
        <v>0</v>
      </c>
      <c r="AT191">
        <f t="shared" ca="1" si="26"/>
        <v>0</v>
      </c>
      <c r="AU191">
        <f t="shared" ca="1" si="27"/>
        <v>0</v>
      </c>
      <c r="AV191">
        <f t="shared" ca="1" si="28"/>
        <v>0</v>
      </c>
      <c r="AW191">
        <f t="shared" ca="1" si="29"/>
        <v>0</v>
      </c>
      <c r="AX191">
        <f t="shared" ca="1" si="30"/>
        <v>0</v>
      </c>
    </row>
    <row r="192" spans="2:50" ht="16.5" thickBot="1">
      <c r="B192" s="781"/>
      <c r="C192" s="54" t="s">
        <v>90</v>
      </c>
      <c r="D192" s="50" t="s">
        <v>26</v>
      </c>
      <c r="E192" s="91" cm="1">
        <f t="array" aca="1" ref="E192" ca="1">INDIRECT(E$2&amp;"!F49")</f>
        <v>0</v>
      </c>
      <c r="F192" s="91" cm="1">
        <f t="array" aca="1" ref="F192" ca="1">INDIRECT(F$2&amp;"!F49")</f>
        <v>0</v>
      </c>
      <c r="G192" s="91" cm="1">
        <f t="array" aca="1" ref="G192" ca="1">INDIRECT(G$2&amp;"!F49")</f>
        <v>0</v>
      </c>
      <c r="H192" s="91" cm="1">
        <f t="array" aca="1" ref="H192" ca="1">INDIRECT(H$2&amp;"!F49")</f>
        <v>0</v>
      </c>
      <c r="I192" s="91" cm="1">
        <f t="array" aca="1" ref="I192" ca="1">INDIRECT(I$2&amp;"!F49")</f>
        <v>0</v>
      </c>
      <c r="J192" s="91" cm="1">
        <f t="array" aca="1" ref="J192" ca="1">INDIRECT(J$2&amp;"!F49")</f>
        <v>0</v>
      </c>
      <c r="K192" s="91" cm="1">
        <f t="array" aca="1" ref="K192" ca="1">INDIRECT(K$2&amp;"!F49")</f>
        <v>0</v>
      </c>
      <c r="L192" s="91" cm="1">
        <f t="array" aca="1" ref="L192" ca="1">INDIRECT(L$2&amp;"!F49")</f>
        <v>0</v>
      </c>
      <c r="M192" s="91" cm="1">
        <f t="array" aca="1" ref="M192" ca="1">INDIRECT(M$2&amp;"!F49")</f>
        <v>0</v>
      </c>
      <c r="N192" s="91" cm="1">
        <f t="array" aca="1" ref="N192" ca="1">INDIRECT(N$2&amp;"!F49")</f>
        <v>0</v>
      </c>
      <c r="O192" s="91" cm="1">
        <f t="array" aca="1" ref="O192" ca="1">INDIRECT(O$2&amp;"!F49")</f>
        <v>0</v>
      </c>
      <c r="P192" s="91" cm="1">
        <f t="array" aca="1" ref="P192" ca="1">INDIRECT(P$2&amp;"!F49")</f>
        <v>0</v>
      </c>
      <c r="Q192" s="91" cm="1">
        <f t="array" aca="1" ref="Q192" ca="1">INDIRECT(Q$2&amp;"!F49")</f>
        <v>0</v>
      </c>
      <c r="R192" s="91" cm="1">
        <f t="array" aca="1" ref="R192" ca="1">INDIRECT(R$2&amp;"!F49")</f>
        <v>0</v>
      </c>
      <c r="S192" s="91" cm="1">
        <f t="array" aca="1" ref="S192" ca="1">INDIRECT(S$2&amp;"!F49")</f>
        <v>0</v>
      </c>
      <c r="T192" s="91" cm="1">
        <f t="array" aca="1" ref="T192" ca="1">INDIRECT(T$2&amp;"!F49")</f>
        <v>0</v>
      </c>
      <c r="U192" s="91" cm="1">
        <f t="array" aca="1" ref="U192" ca="1">INDIRECT(U$2&amp;"!F49")</f>
        <v>0</v>
      </c>
      <c r="V192" s="91" cm="1">
        <f t="array" aca="1" ref="V192" ca="1">INDIRECT(V$2&amp;"!F49")</f>
        <v>0</v>
      </c>
      <c r="W192" s="91" cm="1">
        <f t="array" aca="1" ref="W192" ca="1">INDIRECT(W$2&amp;"!F49")</f>
        <v>0</v>
      </c>
      <c r="X192" s="91" cm="1">
        <f t="array" aca="1" ref="X192" ca="1">INDIRECT(X$2&amp;"!F49")</f>
        <v>0</v>
      </c>
      <c r="Y192" s="91" cm="1">
        <f t="array" aca="1" ref="Y192" ca="1">INDIRECT(Y$2&amp;"!F49")</f>
        <v>0</v>
      </c>
      <c r="Z192" s="91" cm="1">
        <f t="array" aca="1" ref="Z192" ca="1">INDIRECT(Z$2&amp;"!F49")</f>
        <v>0</v>
      </c>
      <c r="AA192" s="91" cm="1">
        <f t="array" aca="1" ref="AA192" ca="1">INDIRECT(AA$2&amp;"!F49")</f>
        <v>0</v>
      </c>
      <c r="AB192" s="91" cm="1">
        <f t="array" aca="1" ref="AB192" ca="1">INDIRECT(AB$2&amp;"!F49")</f>
        <v>0</v>
      </c>
      <c r="AC192" s="91" cm="1">
        <f t="array" aca="1" ref="AC192" ca="1">INDIRECT(AC$2&amp;"!F49")</f>
        <v>0</v>
      </c>
      <c r="AD192" s="91" cm="1">
        <f t="array" aca="1" ref="AD192" ca="1">INDIRECT(AD$2&amp;"!F49")</f>
        <v>0</v>
      </c>
      <c r="AE192" s="91" cm="1">
        <f t="array" aca="1" ref="AE192" ca="1">INDIRECT(AE$2&amp;"!F49")</f>
        <v>0</v>
      </c>
      <c r="AF192" s="91" cm="1">
        <f t="array" aca="1" ref="AF192" ca="1">INDIRECT(AF$2&amp;"!F49")</f>
        <v>0</v>
      </c>
      <c r="AG192" s="91" cm="1">
        <f t="array" aca="1" ref="AG192" ca="1">INDIRECT(AG$2&amp;"!F49")</f>
        <v>0</v>
      </c>
      <c r="AH192" s="91" cm="1">
        <f t="array" aca="1" ref="AH192" ca="1">INDIRECT(AH$2&amp;"!F49")</f>
        <v>0</v>
      </c>
      <c r="AJ192" s="75" t="str">
        <f t="shared" si="22"/>
        <v>MPI_27</v>
      </c>
      <c r="AK192" s="75" t="str">
        <f t="shared" si="23"/>
        <v>Q2.3</v>
      </c>
      <c r="AL192" t="s">
        <v>865</v>
      </c>
      <c r="AM192">
        <f t="shared" ca="1" si="24"/>
        <v>0</v>
      </c>
      <c r="AN192">
        <f t="shared" ca="1" si="25"/>
        <v>0</v>
      </c>
      <c r="AP192">
        <f t="shared" ca="1" si="31"/>
        <v>0</v>
      </c>
      <c r="AQ192">
        <f t="shared" ca="1" si="32"/>
        <v>0</v>
      </c>
      <c r="AT192">
        <f t="shared" ca="1" si="26"/>
        <v>0</v>
      </c>
      <c r="AU192">
        <f t="shared" ca="1" si="27"/>
        <v>0</v>
      </c>
      <c r="AV192">
        <f t="shared" ca="1" si="28"/>
        <v>0</v>
      </c>
      <c r="AW192">
        <f t="shared" ca="1" si="29"/>
        <v>0</v>
      </c>
      <c r="AX192">
        <f t="shared" ca="1" si="30"/>
        <v>0</v>
      </c>
    </row>
    <row r="193" spans="2:50" ht="16.5" thickBot="1">
      <c r="B193" s="781"/>
      <c r="C193" s="54" t="s">
        <v>90</v>
      </c>
      <c r="D193" s="50" t="s">
        <v>27</v>
      </c>
      <c r="E193" s="91" cm="1">
        <f t="array" aca="1" ref="E193" ca="1">INDIRECT(E$2&amp;"!G49")</f>
        <v>0</v>
      </c>
      <c r="F193" s="91" cm="1">
        <f t="array" aca="1" ref="F193" ca="1">INDIRECT(F$2&amp;"!G49")</f>
        <v>0</v>
      </c>
      <c r="G193" s="91" cm="1">
        <f t="array" aca="1" ref="G193" ca="1">INDIRECT(G$2&amp;"!G49")</f>
        <v>0</v>
      </c>
      <c r="H193" s="91" cm="1">
        <f t="array" aca="1" ref="H193" ca="1">INDIRECT(H$2&amp;"!G49")</f>
        <v>0</v>
      </c>
      <c r="I193" s="91" cm="1">
        <f t="array" aca="1" ref="I193" ca="1">INDIRECT(I$2&amp;"!G49")</f>
        <v>0</v>
      </c>
      <c r="J193" s="91" cm="1">
        <f t="array" aca="1" ref="J193" ca="1">INDIRECT(J$2&amp;"!G49")</f>
        <v>0</v>
      </c>
      <c r="K193" s="91" cm="1">
        <f t="array" aca="1" ref="K193" ca="1">INDIRECT(K$2&amp;"!G49")</f>
        <v>0</v>
      </c>
      <c r="L193" s="91" cm="1">
        <f t="array" aca="1" ref="L193" ca="1">INDIRECT(L$2&amp;"!G49")</f>
        <v>0</v>
      </c>
      <c r="M193" s="91" cm="1">
        <f t="array" aca="1" ref="M193" ca="1">INDIRECT(M$2&amp;"!G49")</f>
        <v>0</v>
      </c>
      <c r="N193" s="91" cm="1">
        <f t="array" aca="1" ref="N193" ca="1">INDIRECT(N$2&amp;"!G49")</f>
        <v>0</v>
      </c>
      <c r="O193" s="91" cm="1">
        <f t="array" aca="1" ref="O193" ca="1">INDIRECT(O$2&amp;"!G49")</f>
        <v>0</v>
      </c>
      <c r="P193" s="91" cm="1">
        <f t="array" aca="1" ref="P193" ca="1">INDIRECT(P$2&amp;"!G49")</f>
        <v>0</v>
      </c>
      <c r="Q193" s="91" cm="1">
        <f t="array" aca="1" ref="Q193" ca="1">INDIRECT(Q$2&amp;"!G49")</f>
        <v>0</v>
      </c>
      <c r="R193" s="91" cm="1">
        <f t="array" aca="1" ref="R193" ca="1">INDIRECT(R$2&amp;"!G49")</f>
        <v>0</v>
      </c>
      <c r="S193" s="91" cm="1">
        <f t="array" aca="1" ref="S193" ca="1">INDIRECT(S$2&amp;"!G49")</f>
        <v>0</v>
      </c>
      <c r="T193" s="91" cm="1">
        <f t="array" aca="1" ref="T193" ca="1">INDIRECT(T$2&amp;"!G49")</f>
        <v>0</v>
      </c>
      <c r="U193" s="91" cm="1">
        <f t="array" aca="1" ref="U193" ca="1">INDIRECT(U$2&amp;"!G49")</f>
        <v>0</v>
      </c>
      <c r="V193" s="91" cm="1">
        <f t="array" aca="1" ref="V193" ca="1">INDIRECT(V$2&amp;"!G49")</f>
        <v>0</v>
      </c>
      <c r="W193" s="91" cm="1">
        <f t="array" aca="1" ref="W193" ca="1">INDIRECT(W$2&amp;"!G49")</f>
        <v>0</v>
      </c>
      <c r="X193" s="91" cm="1">
        <f t="array" aca="1" ref="X193" ca="1">INDIRECT(X$2&amp;"!G49")</f>
        <v>0</v>
      </c>
      <c r="Y193" s="91" cm="1">
        <f t="array" aca="1" ref="Y193" ca="1">INDIRECT(Y$2&amp;"!G49")</f>
        <v>0</v>
      </c>
      <c r="Z193" s="91" cm="1">
        <f t="array" aca="1" ref="Z193" ca="1">INDIRECT(Z$2&amp;"!G49")</f>
        <v>0</v>
      </c>
      <c r="AA193" s="91" cm="1">
        <f t="array" aca="1" ref="AA193" ca="1">INDIRECT(AA$2&amp;"!G49")</f>
        <v>0</v>
      </c>
      <c r="AB193" s="91" cm="1">
        <f t="array" aca="1" ref="AB193" ca="1">INDIRECT(AB$2&amp;"!G49")</f>
        <v>0</v>
      </c>
      <c r="AC193" s="91" cm="1">
        <f t="array" aca="1" ref="AC193" ca="1">INDIRECT(AC$2&amp;"!G49")</f>
        <v>0</v>
      </c>
      <c r="AD193" s="91" cm="1">
        <f t="array" aca="1" ref="AD193" ca="1">INDIRECT(AD$2&amp;"!G49")</f>
        <v>0</v>
      </c>
      <c r="AE193" s="91" cm="1">
        <f t="array" aca="1" ref="AE193" ca="1">INDIRECT(AE$2&amp;"!G49")</f>
        <v>0</v>
      </c>
      <c r="AF193" s="91" cm="1">
        <f t="array" aca="1" ref="AF193" ca="1">INDIRECT(AF$2&amp;"!G49")</f>
        <v>0</v>
      </c>
      <c r="AG193" s="91" cm="1">
        <f t="array" aca="1" ref="AG193" ca="1">INDIRECT(AG$2&amp;"!G49")</f>
        <v>0</v>
      </c>
      <c r="AH193" s="91" cm="1">
        <f t="array" aca="1" ref="AH193" ca="1">INDIRECT(AH$2&amp;"!G49")</f>
        <v>0</v>
      </c>
      <c r="AJ193" s="75" t="str">
        <f t="shared" si="22"/>
        <v>MPI_27</v>
      </c>
      <c r="AK193" s="75" t="str">
        <f t="shared" si="23"/>
        <v>Q2.4</v>
      </c>
      <c r="AL193" t="s">
        <v>500</v>
      </c>
      <c r="AM193">
        <f t="shared" ca="1" si="24"/>
        <v>0</v>
      </c>
      <c r="AN193">
        <f t="shared" ca="1" si="25"/>
        <v>0</v>
      </c>
      <c r="AP193">
        <f t="shared" ca="1" si="31"/>
        <v>0</v>
      </c>
      <c r="AQ193">
        <f t="shared" ca="1" si="32"/>
        <v>0</v>
      </c>
      <c r="AT193">
        <f t="shared" ca="1" si="26"/>
        <v>0</v>
      </c>
      <c r="AU193">
        <f t="shared" ca="1" si="27"/>
        <v>0</v>
      </c>
      <c r="AV193">
        <f t="shared" ca="1" si="28"/>
        <v>0</v>
      </c>
      <c r="AW193">
        <f t="shared" ca="1" si="29"/>
        <v>0</v>
      </c>
      <c r="AX193">
        <f t="shared" ca="1" si="30"/>
        <v>0</v>
      </c>
    </row>
    <row r="194" spans="2:50" ht="16.5" thickBot="1">
      <c r="B194" s="781"/>
      <c r="C194" s="54" t="s">
        <v>90</v>
      </c>
      <c r="D194" s="50" t="s">
        <v>28</v>
      </c>
      <c r="E194" s="91" cm="1">
        <f t="array" aca="1" ref="E194" ca="1">INDIRECT(E$2&amp;"!H49")</f>
        <v>0</v>
      </c>
      <c r="F194" s="91" cm="1">
        <f t="array" aca="1" ref="F194" ca="1">INDIRECT(F$2&amp;"!H49")</f>
        <v>0</v>
      </c>
      <c r="G194" s="91" cm="1">
        <f t="array" aca="1" ref="G194" ca="1">INDIRECT(G$2&amp;"!H49")</f>
        <v>0</v>
      </c>
      <c r="H194" s="91" cm="1">
        <f t="array" aca="1" ref="H194" ca="1">INDIRECT(H$2&amp;"!H49")</f>
        <v>0</v>
      </c>
      <c r="I194" s="91" cm="1">
        <f t="array" aca="1" ref="I194" ca="1">INDIRECT(I$2&amp;"!H49")</f>
        <v>0</v>
      </c>
      <c r="J194" s="91" cm="1">
        <f t="array" aca="1" ref="J194" ca="1">INDIRECT(J$2&amp;"!H49")</f>
        <v>0</v>
      </c>
      <c r="K194" s="91" cm="1">
        <f t="array" aca="1" ref="K194" ca="1">INDIRECT(K$2&amp;"!H49")</f>
        <v>0</v>
      </c>
      <c r="L194" s="91" cm="1">
        <f t="array" aca="1" ref="L194" ca="1">INDIRECT(L$2&amp;"!H49")</f>
        <v>0</v>
      </c>
      <c r="M194" s="91" cm="1">
        <f t="array" aca="1" ref="M194" ca="1">INDIRECT(M$2&amp;"!H49")</f>
        <v>0</v>
      </c>
      <c r="N194" s="91" cm="1">
        <f t="array" aca="1" ref="N194" ca="1">INDIRECT(N$2&amp;"!H49")</f>
        <v>0</v>
      </c>
      <c r="O194" s="91" cm="1">
        <f t="array" aca="1" ref="O194" ca="1">INDIRECT(O$2&amp;"!H49")</f>
        <v>0</v>
      </c>
      <c r="P194" s="91" cm="1">
        <f t="array" aca="1" ref="P194" ca="1">INDIRECT(P$2&amp;"!H49")</f>
        <v>0</v>
      </c>
      <c r="Q194" s="91" cm="1">
        <f t="array" aca="1" ref="Q194" ca="1">INDIRECT(Q$2&amp;"!H49")</f>
        <v>0</v>
      </c>
      <c r="R194" s="91" cm="1">
        <f t="array" aca="1" ref="R194" ca="1">INDIRECT(R$2&amp;"!H49")</f>
        <v>0</v>
      </c>
      <c r="S194" s="91" cm="1">
        <f t="array" aca="1" ref="S194" ca="1">INDIRECT(S$2&amp;"!H49")</f>
        <v>0</v>
      </c>
      <c r="T194" s="91" cm="1">
        <f t="array" aca="1" ref="T194" ca="1">INDIRECT(T$2&amp;"!H49")</f>
        <v>0</v>
      </c>
      <c r="U194" s="91" cm="1">
        <f t="array" aca="1" ref="U194" ca="1">INDIRECT(U$2&amp;"!H49")</f>
        <v>0</v>
      </c>
      <c r="V194" s="91" cm="1">
        <f t="array" aca="1" ref="V194" ca="1">INDIRECT(V$2&amp;"!H49")</f>
        <v>0</v>
      </c>
      <c r="W194" s="91" cm="1">
        <f t="array" aca="1" ref="W194" ca="1">INDIRECT(W$2&amp;"!H49")</f>
        <v>0</v>
      </c>
      <c r="X194" s="91" cm="1">
        <f t="array" aca="1" ref="X194" ca="1">INDIRECT(X$2&amp;"!H49")</f>
        <v>0</v>
      </c>
      <c r="Y194" s="91" cm="1">
        <f t="array" aca="1" ref="Y194" ca="1">INDIRECT(Y$2&amp;"!H49")</f>
        <v>0</v>
      </c>
      <c r="Z194" s="91" cm="1">
        <f t="array" aca="1" ref="Z194" ca="1">INDIRECT(Z$2&amp;"!H49")</f>
        <v>0</v>
      </c>
      <c r="AA194" s="91" cm="1">
        <f t="array" aca="1" ref="AA194" ca="1">INDIRECT(AA$2&amp;"!H49")</f>
        <v>0</v>
      </c>
      <c r="AB194" s="91" cm="1">
        <f t="array" aca="1" ref="AB194" ca="1">INDIRECT(AB$2&amp;"!H49")</f>
        <v>0</v>
      </c>
      <c r="AC194" s="91" cm="1">
        <f t="array" aca="1" ref="AC194" ca="1">INDIRECT(AC$2&amp;"!H49")</f>
        <v>0</v>
      </c>
      <c r="AD194" s="91" cm="1">
        <f t="array" aca="1" ref="AD194" ca="1">INDIRECT(AD$2&amp;"!H49")</f>
        <v>0</v>
      </c>
      <c r="AE194" s="91" cm="1">
        <f t="array" aca="1" ref="AE194" ca="1">INDIRECT(AE$2&amp;"!H49")</f>
        <v>0</v>
      </c>
      <c r="AF194" s="91" cm="1">
        <f t="array" aca="1" ref="AF194" ca="1">INDIRECT(AF$2&amp;"!H49")</f>
        <v>0</v>
      </c>
      <c r="AG194" s="91" cm="1">
        <f t="array" aca="1" ref="AG194" ca="1">INDIRECT(AG$2&amp;"!H49")</f>
        <v>0</v>
      </c>
      <c r="AH194" s="91" cm="1">
        <f t="array" aca="1" ref="AH194" ca="1">INDIRECT(AH$2&amp;"!H49")</f>
        <v>0</v>
      </c>
      <c r="AJ194" s="75" t="str">
        <f t="shared" si="22"/>
        <v>MPI_27</v>
      </c>
      <c r="AK194" s="75" t="str">
        <f t="shared" si="23"/>
        <v>Q3.1</v>
      </c>
      <c r="AL194" t="s">
        <v>461</v>
      </c>
      <c r="AM194">
        <f t="shared" ca="1" si="24"/>
        <v>0</v>
      </c>
      <c r="AN194">
        <f t="shared" ca="1" si="25"/>
        <v>0</v>
      </c>
      <c r="AP194">
        <f t="shared" ca="1" si="31"/>
        <v>0</v>
      </c>
      <c r="AQ194">
        <f t="shared" ca="1" si="32"/>
        <v>0</v>
      </c>
      <c r="AT194">
        <f t="shared" ca="1" si="26"/>
        <v>0</v>
      </c>
      <c r="AU194">
        <f t="shared" ca="1" si="27"/>
        <v>0</v>
      </c>
      <c r="AV194">
        <f t="shared" ca="1" si="28"/>
        <v>0</v>
      </c>
      <c r="AW194">
        <f t="shared" ca="1" si="29"/>
        <v>0</v>
      </c>
      <c r="AX194">
        <f t="shared" ca="1" si="30"/>
        <v>0</v>
      </c>
    </row>
    <row r="195" spans="2:50" ht="16.5" thickBot="1">
      <c r="B195" s="781"/>
      <c r="C195" s="17" t="s">
        <v>90</v>
      </c>
      <c r="D195" s="66" t="s">
        <v>29</v>
      </c>
      <c r="E195" s="91" cm="1">
        <f t="array" aca="1" ref="E195" ca="1">INDIRECT(E$2&amp;"!I49")</f>
        <v>0</v>
      </c>
      <c r="F195" s="91" cm="1">
        <f t="array" aca="1" ref="F195" ca="1">INDIRECT(F$2&amp;"!I49")</f>
        <v>0</v>
      </c>
      <c r="G195" s="91" cm="1">
        <f t="array" aca="1" ref="G195" ca="1">INDIRECT(G$2&amp;"!I49")</f>
        <v>0</v>
      </c>
      <c r="H195" s="91" cm="1">
        <f t="array" aca="1" ref="H195" ca="1">INDIRECT(H$2&amp;"!I49")</f>
        <v>0</v>
      </c>
      <c r="I195" s="91" cm="1">
        <f t="array" aca="1" ref="I195" ca="1">INDIRECT(I$2&amp;"!I49")</f>
        <v>0</v>
      </c>
      <c r="J195" s="91" cm="1">
        <f t="array" aca="1" ref="J195" ca="1">INDIRECT(J$2&amp;"!I49")</f>
        <v>0</v>
      </c>
      <c r="K195" s="91" cm="1">
        <f t="array" aca="1" ref="K195" ca="1">INDIRECT(K$2&amp;"!I49")</f>
        <v>0</v>
      </c>
      <c r="L195" s="91" cm="1">
        <f t="array" aca="1" ref="L195" ca="1">INDIRECT(L$2&amp;"!I49")</f>
        <v>0</v>
      </c>
      <c r="M195" s="91" cm="1">
        <f t="array" aca="1" ref="M195" ca="1">INDIRECT(M$2&amp;"!I49")</f>
        <v>0</v>
      </c>
      <c r="N195" s="91" cm="1">
        <f t="array" aca="1" ref="N195" ca="1">INDIRECT(N$2&amp;"!I49")</f>
        <v>0</v>
      </c>
      <c r="O195" s="91" cm="1">
        <f t="array" aca="1" ref="O195" ca="1">INDIRECT(O$2&amp;"!I49")</f>
        <v>0</v>
      </c>
      <c r="P195" s="91" cm="1">
        <f t="array" aca="1" ref="P195" ca="1">INDIRECT(P$2&amp;"!I49")</f>
        <v>0</v>
      </c>
      <c r="Q195" s="91" cm="1">
        <f t="array" aca="1" ref="Q195" ca="1">INDIRECT(Q$2&amp;"!I49")</f>
        <v>0</v>
      </c>
      <c r="R195" s="91" cm="1">
        <f t="array" aca="1" ref="R195" ca="1">INDIRECT(R$2&amp;"!I49")</f>
        <v>0</v>
      </c>
      <c r="S195" s="91" cm="1">
        <f t="array" aca="1" ref="S195" ca="1">INDIRECT(S$2&amp;"!I49")</f>
        <v>0</v>
      </c>
      <c r="T195" s="91" cm="1">
        <f t="array" aca="1" ref="T195" ca="1">INDIRECT(T$2&amp;"!I49")</f>
        <v>0</v>
      </c>
      <c r="U195" s="91" cm="1">
        <f t="array" aca="1" ref="U195" ca="1">INDIRECT(U$2&amp;"!I49")</f>
        <v>0</v>
      </c>
      <c r="V195" s="91" cm="1">
        <f t="array" aca="1" ref="V195" ca="1">INDIRECT(V$2&amp;"!I49")</f>
        <v>0</v>
      </c>
      <c r="W195" s="91" cm="1">
        <f t="array" aca="1" ref="W195" ca="1">INDIRECT(W$2&amp;"!I49")</f>
        <v>0</v>
      </c>
      <c r="X195" s="91" cm="1">
        <f t="array" aca="1" ref="X195" ca="1">INDIRECT(X$2&amp;"!I49")</f>
        <v>0</v>
      </c>
      <c r="Y195" s="91" cm="1">
        <f t="array" aca="1" ref="Y195" ca="1">INDIRECT(Y$2&amp;"!I49")</f>
        <v>0</v>
      </c>
      <c r="Z195" s="91" cm="1">
        <f t="array" aca="1" ref="Z195" ca="1">INDIRECT(Z$2&amp;"!I49")</f>
        <v>0</v>
      </c>
      <c r="AA195" s="91" cm="1">
        <f t="array" aca="1" ref="AA195" ca="1">INDIRECT(AA$2&amp;"!I49")</f>
        <v>0</v>
      </c>
      <c r="AB195" s="91" cm="1">
        <f t="array" aca="1" ref="AB195" ca="1">INDIRECT(AB$2&amp;"!I49")</f>
        <v>0</v>
      </c>
      <c r="AC195" s="91" cm="1">
        <f t="array" aca="1" ref="AC195" ca="1">INDIRECT(AC$2&amp;"!I49")</f>
        <v>0</v>
      </c>
      <c r="AD195" s="91" cm="1">
        <f t="array" aca="1" ref="AD195" ca="1">INDIRECT(AD$2&amp;"!I49")</f>
        <v>0</v>
      </c>
      <c r="AE195" s="91" cm="1">
        <f t="array" aca="1" ref="AE195" ca="1">INDIRECT(AE$2&amp;"!I49")</f>
        <v>0</v>
      </c>
      <c r="AF195" s="91" cm="1">
        <f t="array" aca="1" ref="AF195" ca="1">INDIRECT(AF$2&amp;"!I49")</f>
        <v>0</v>
      </c>
      <c r="AG195" s="91" cm="1">
        <f t="array" aca="1" ref="AG195" ca="1">INDIRECT(AG$2&amp;"!I49")</f>
        <v>0</v>
      </c>
      <c r="AH195" s="91" cm="1">
        <f t="array" aca="1" ref="AH195" ca="1">INDIRECT(AH$2&amp;"!I49")</f>
        <v>0</v>
      </c>
      <c r="AJ195" s="75" t="str">
        <f t="shared" si="22"/>
        <v>MPI_27</v>
      </c>
      <c r="AK195" s="75" t="str">
        <f t="shared" si="23"/>
        <v>Q3.2</v>
      </c>
      <c r="AL195" t="s">
        <v>866</v>
      </c>
      <c r="AM195">
        <f t="shared" ca="1" si="24"/>
        <v>0</v>
      </c>
      <c r="AN195">
        <f t="shared" ca="1" si="25"/>
        <v>0</v>
      </c>
      <c r="AP195">
        <f t="shared" ca="1" si="31"/>
        <v>0</v>
      </c>
      <c r="AQ195">
        <f t="shared" ca="1" si="32"/>
        <v>0</v>
      </c>
      <c r="AT195">
        <f t="shared" ca="1" si="26"/>
        <v>0</v>
      </c>
      <c r="AU195">
        <f t="shared" ca="1" si="27"/>
        <v>0</v>
      </c>
      <c r="AV195">
        <f t="shared" ca="1" si="28"/>
        <v>0</v>
      </c>
      <c r="AW195">
        <f t="shared" ca="1" si="29"/>
        <v>0</v>
      </c>
      <c r="AX195">
        <f t="shared" ca="1" si="30"/>
        <v>0</v>
      </c>
    </row>
    <row r="196" spans="2:50" ht="16.5" customHeight="1" thickBot="1">
      <c r="B196" s="782" t="s">
        <v>92</v>
      </c>
      <c r="C196" s="54" t="s">
        <v>93</v>
      </c>
      <c r="D196" s="48" t="s">
        <v>23</v>
      </c>
      <c r="E196" s="90" t="str" cm="1">
        <f t="array" aca="1" ref="E196" ca="1">INDIRECT(E$2&amp;"!C52")</f>
        <v>Non concerné</v>
      </c>
      <c r="F196" s="90" t="str" cm="1">
        <f t="array" aca="1" ref="F196" ca="1">INDIRECT(F$2&amp;"!C52")</f>
        <v>Non concerné</v>
      </c>
      <c r="G196" s="90" t="str" cm="1">
        <f t="array" aca="1" ref="G196" ca="1">INDIRECT(G$2&amp;"!C52")</f>
        <v>Non concerné</v>
      </c>
      <c r="H196" s="90" t="str" cm="1">
        <f t="array" aca="1" ref="H196" ca="1">INDIRECT(H$2&amp;"!C52")</f>
        <v>Non concerné</v>
      </c>
      <c r="I196" s="90" t="str" cm="1">
        <f t="array" aca="1" ref="I196" ca="1">INDIRECT(I$2&amp;"!C52")</f>
        <v>Non concerné</v>
      </c>
      <c r="J196" s="90" t="str" cm="1">
        <f t="array" aca="1" ref="J196" ca="1">INDIRECT(J$2&amp;"!C52")</f>
        <v>Non concerné</v>
      </c>
      <c r="K196" s="90" t="str" cm="1">
        <f t="array" aca="1" ref="K196" ca="1">INDIRECT(K$2&amp;"!C52")</f>
        <v>Non concerné</v>
      </c>
      <c r="L196" s="90" t="str" cm="1">
        <f t="array" aca="1" ref="L196" ca="1">INDIRECT(L$2&amp;"!C52")</f>
        <v>Non concerné</v>
      </c>
      <c r="M196" s="90" t="str" cm="1">
        <f t="array" aca="1" ref="M196" ca="1">INDIRECT(M$2&amp;"!C52")</f>
        <v>Non concerné</v>
      </c>
      <c r="N196" s="90" t="str" cm="1">
        <f t="array" aca="1" ref="N196" ca="1">INDIRECT(N$2&amp;"!C52")</f>
        <v>Non concerné</v>
      </c>
      <c r="O196" s="90" t="str" cm="1">
        <f t="array" aca="1" ref="O196" ca="1">INDIRECT(O$2&amp;"!C52")</f>
        <v>Non concerné</v>
      </c>
      <c r="P196" s="90" t="str" cm="1">
        <f t="array" aca="1" ref="P196" ca="1">INDIRECT(P$2&amp;"!C52")</f>
        <v>Non concerné</v>
      </c>
      <c r="Q196" s="90" t="str" cm="1">
        <f t="array" aca="1" ref="Q196" ca="1">INDIRECT(Q$2&amp;"!C52")</f>
        <v>Non concerné</v>
      </c>
      <c r="R196" s="90" t="str" cm="1">
        <f t="array" aca="1" ref="R196" ca="1">INDIRECT(R$2&amp;"!C52")</f>
        <v>Non concerné</v>
      </c>
      <c r="S196" s="90" t="str" cm="1">
        <f t="array" aca="1" ref="S196" ca="1">INDIRECT(S$2&amp;"!C52")</f>
        <v>Non concerné</v>
      </c>
      <c r="T196" s="90" t="str" cm="1">
        <f t="array" aca="1" ref="T196" ca="1">INDIRECT(T$2&amp;"!C52")</f>
        <v>Non concerné</v>
      </c>
      <c r="U196" s="90" t="str" cm="1">
        <f t="array" aca="1" ref="U196" ca="1">INDIRECT(U$2&amp;"!C52")</f>
        <v>Non concerné</v>
      </c>
      <c r="V196" s="90" t="str" cm="1">
        <f t="array" aca="1" ref="V196" ca="1">INDIRECT(V$2&amp;"!C52")</f>
        <v>Non concerné</v>
      </c>
      <c r="W196" s="90" t="str" cm="1">
        <f t="array" aca="1" ref="W196" ca="1">INDIRECT(W$2&amp;"!C52")</f>
        <v>Non concerné</v>
      </c>
      <c r="X196" s="90" t="str" cm="1">
        <f t="array" aca="1" ref="X196" ca="1">INDIRECT(X$2&amp;"!C52")</f>
        <v>Non concerné</v>
      </c>
      <c r="Y196" s="90" t="str" cm="1">
        <f t="array" aca="1" ref="Y196" ca="1">INDIRECT(Y$2&amp;"!C52")</f>
        <v>Non concerné</v>
      </c>
      <c r="Z196" s="90" t="str" cm="1">
        <f t="array" aca="1" ref="Z196" ca="1">INDIRECT(Z$2&amp;"!C52")</f>
        <v>Non concerné</v>
      </c>
      <c r="AA196" s="90" t="str" cm="1">
        <f t="array" aca="1" ref="AA196" ca="1">INDIRECT(AA$2&amp;"!C52")</f>
        <v>Non concerné</v>
      </c>
      <c r="AB196" s="90" t="str" cm="1">
        <f t="array" aca="1" ref="AB196" ca="1">INDIRECT(AB$2&amp;"!C52")</f>
        <v>Non concerné</v>
      </c>
      <c r="AC196" s="90" t="str" cm="1">
        <f t="array" aca="1" ref="AC196" ca="1">INDIRECT(AC$2&amp;"!C52")</f>
        <v>Non concerné</v>
      </c>
      <c r="AD196" s="90" t="str" cm="1">
        <f t="array" aca="1" ref="AD196" ca="1">INDIRECT(AD$2&amp;"!C52")</f>
        <v>Non concerné</v>
      </c>
      <c r="AE196" s="90" t="str" cm="1">
        <f t="array" aca="1" ref="AE196" ca="1">INDIRECT(AE$2&amp;"!C52")</f>
        <v>Non concerné</v>
      </c>
      <c r="AF196" s="90" t="str" cm="1">
        <f t="array" aca="1" ref="AF196" ca="1">INDIRECT(AF$2&amp;"!C52")</f>
        <v>Non concerné</v>
      </c>
      <c r="AG196" s="90" t="str" cm="1">
        <f t="array" aca="1" ref="AG196" ca="1">INDIRECT(AG$2&amp;"!C52")</f>
        <v>Non concerné</v>
      </c>
      <c r="AH196" s="90" t="str" cm="1">
        <f t="array" aca="1" ref="AH196" ca="1">INDIRECT(AH$2&amp;"!C52")</f>
        <v>Non concerné</v>
      </c>
      <c r="AJ196" s="75" t="str">
        <f t="shared" si="22"/>
        <v>MPI_28</v>
      </c>
      <c r="AK196" s="75" t="str">
        <f t="shared" si="23"/>
        <v>Q1</v>
      </c>
      <c r="AL196" t="s">
        <v>378</v>
      </c>
      <c r="AM196">
        <f t="shared" ca="1" si="24"/>
        <v>0</v>
      </c>
      <c r="AN196">
        <f t="shared" ca="1" si="25"/>
        <v>0</v>
      </c>
      <c r="AP196">
        <f t="shared" ca="1" si="31"/>
        <v>0</v>
      </c>
      <c r="AQ196">
        <f t="shared" ca="1" si="32"/>
        <v>0</v>
      </c>
      <c r="AT196">
        <f t="shared" ca="1" si="26"/>
        <v>0</v>
      </c>
      <c r="AU196">
        <f t="shared" ca="1" si="27"/>
        <v>0</v>
      </c>
      <c r="AV196">
        <f t="shared" ca="1" si="28"/>
        <v>0</v>
      </c>
      <c r="AW196">
        <f t="shared" ca="1" si="29"/>
        <v>0</v>
      </c>
      <c r="AX196">
        <f t="shared" ca="1" si="30"/>
        <v>0</v>
      </c>
    </row>
    <row r="197" spans="2:50" ht="16.5" thickBot="1">
      <c r="B197" s="782"/>
      <c r="C197" s="54" t="s">
        <v>93</v>
      </c>
      <c r="D197" s="50" t="s">
        <v>24</v>
      </c>
      <c r="E197" s="90" cm="1">
        <f t="array" aca="1" ref="E197" ca="1">INDIRECT(E$2&amp;"!D52")</f>
        <v>0</v>
      </c>
      <c r="F197" s="90" cm="1">
        <f t="array" aca="1" ref="F197" ca="1">INDIRECT(F$2&amp;"!D52")</f>
        <v>0</v>
      </c>
      <c r="G197" s="90" cm="1">
        <f t="array" aca="1" ref="G197" ca="1">INDIRECT(G$2&amp;"!D52")</f>
        <v>0</v>
      </c>
      <c r="H197" s="90" cm="1">
        <f t="array" aca="1" ref="H197" ca="1">INDIRECT(H$2&amp;"!D52")</f>
        <v>0</v>
      </c>
      <c r="I197" s="90" cm="1">
        <f t="array" aca="1" ref="I197" ca="1">INDIRECT(I$2&amp;"!D52")</f>
        <v>0</v>
      </c>
      <c r="J197" s="90" cm="1">
        <f t="array" aca="1" ref="J197" ca="1">INDIRECT(J$2&amp;"!D52")</f>
        <v>0</v>
      </c>
      <c r="K197" s="90" cm="1">
        <f t="array" aca="1" ref="K197" ca="1">INDIRECT(K$2&amp;"!D52")</f>
        <v>0</v>
      </c>
      <c r="L197" s="90" cm="1">
        <f t="array" aca="1" ref="L197" ca="1">INDIRECT(L$2&amp;"!D52")</f>
        <v>0</v>
      </c>
      <c r="M197" s="90" cm="1">
        <f t="array" aca="1" ref="M197" ca="1">INDIRECT(M$2&amp;"!D52")</f>
        <v>0</v>
      </c>
      <c r="N197" s="90" cm="1">
        <f t="array" aca="1" ref="N197" ca="1">INDIRECT(N$2&amp;"!D52")</f>
        <v>0</v>
      </c>
      <c r="O197" s="90" cm="1">
        <f t="array" aca="1" ref="O197" ca="1">INDIRECT(O$2&amp;"!D52")</f>
        <v>0</v>
      </c>
      <c r="P197" s="90" cm="1">
        <f t="array" aca="1" ref="P197" ca="1">INDIRECT(P$2&amp;"!D52")</f>
        <v>0</v>
      </c>
      <c r="Q197" s="90" cm="1">
        <f t="array" aca="1" ref="Q197" ca="1">INDIRECT(Q$2&amp;"!D52")</f>
        <v>0</v>
      </c>
      <c r="R197" s="90" cm="1">
        <f t="array" aca="1" ref="R197" ca="1">INDIRECT(R$2&amp;"!D52")</f>
        <v>0</v>
      </c>
      <c r="S197" s="90" cm="1">
        <f t="array" aca="1" ref="S197" ca="1">INDIRECT(S$2&amp;"!D52")</f>
        <v>0</v>
      </c>
      <c r="T197" s="90" cm="1">
        <f t="array" aca="1" ref="T197" ca="1">INDIRECT(T$2&amp;"!D52")</f>
        <v>0</v>
      </c>
      <c r="U197" s="90" cm="1">
        <f t="array" aca="1" ref="U197" ca="1">INDIRECT(U$2&amp;"!D52")</f>
        <v>0</v>
      </c>
      <c r="V197" s="90" cm="1">
        <f t="array" aca="1" ref="V197" ca="1">INDIRECT(V$2&amp;"!D52")</f>
        <v>0</v>
      </c>
      <c r="W197" s="90" cm="1">
        <f t="array" aca="1" ref="W197" ca="1">INDIRECT(W$2&amp;"!D52")</f>
        <v>0</v>
      </c>
      <c r="X197" s="90" cm="1">
        <f t="array" aca="1" ref="X197" ca="1">INDIRECT(X$2&amp;"!D52")</f>
        <v>0</v>
      </c>
      <c r="Y197" s="90" cm="1">
        <f t="array" aca="1" ref="Y197" ca="1">INDIRECT(Y$2&amp;"!D52")</f>
        <v>0</v>
      </c>
      <c r="Z197" s="90" cm="1">
        <f t="array" aca="1" ref="Z197" ca="1">INDIRECT(Z$2&amp;"!D52")</f>
        <v>0</v>
      </c>
      <c r="AA197" s="90" cm="1">
        <f t="array" aca="1" ref="AA197" ca="1">INDIRECT(AA$2&amp;"!D52")</f>
        <v>0</v>
      </c>
      <c r="AB197" s="90" cm="1">
        <f t="array" aca="1" ref="AB197" ca="1">INDIRECT(AB$2&amp;"!D52")</f>
        <v>0</v>
      </c>
      <c r="AC197" s="90" cm="1">
        <f t="array" aca="1" ref="AC197" ca="1">INDIRECT(AC$2&amp;"!D52")</f>
        <v>0</v>
      </c>
      <c r="AD197" s="90" cm="1">
        <f t="array" aca="1" ref="AD197" ca="1">INDIRECT(AD$2&amp;"!D52")</f>
        <v>0</v>
      </c>
      <c r="AE197" s="90" cm="1">
        <f t="array" aca="1" ref="AE197" ca="1">INDIRECT(AE$2&amp;"!D52")</f>
        <v>0</v>
      </c>
      <c r="AF197" s="90" cm="1">
        <f t="array" aca="1" ref="AF197" ca="1">INDIRECT(AF$2&amp;"!D52")</f>
        <v>0</v>
      </c>
      <c r="AG197" s="90" cm="1">
        <f t="array" aca="1" ref="AG197" ca="1">INDIRECT(AG$2&amp;"!D52")</f>
        <v>0</v>
      </c>
      <c r="AH197" s="90" cm="1">
        <f t="array" aca="1" ref="AH197" ca="1">INDIRECT(AH$2&amp;"!D52")</f>
        <v>0</v>
      </c>
      <c r="AJ197" s="75" t="str">
        <f t="shared" si="22"/>
        <v>MPI_28</v>
      </c>
      <c r="AK197" s="75" t="str">
        <f t="shared" si="23"/>
        <v>Q2.1</v>
      </c>
      <c r="AL197" t="s">
        <v>337</v>
      </c>
      <c r="AM197">
        <f t="shared" ca="1" si="24"/>
        <v>0</v>
      </c>
      <c r="AN197">
        <f t="shared" ca="1" si="25"/>
        <v>0</v>
      </c>
      <c r="AP197">
        <f t="shared" ca="1" si="31"/>
        <v>0</v>
      </c>
      <c r="AQ197">
        <f t="shared" ca="1" si="32"/>
        <v>0</v>
      </c>
      <c r="AT197">
        <f t="shared" ca="1" si="26"/>
        <v>0</v>
      </c>
      <c r="AU197">
        <f t="shared" ca="1" si="27"/>
        <v>0</v>
      </c>
      <c r="AV197">
        <f t="shared" ca="1" si="28"/>
        <v>0</v>
      </c>
      <c r="AW197">
        <f t="shared" ca="1" si="29"/>
        <v>0</v>
      </c>
      <c r="AX197">
        <f t="shared" ca="1" si="30"/>
        <v>0</v>
      </c>
    </row>
    <row r="198" spans="2:50" ht="16.5" thickBot="1">
      <c r="B198" s="782"/>
      <c r="C198" s="54" t="s">
        <v>93</v>
      </c>
      <c r="D198" s="50" t="s">
        <v>25</v>
      </c>
      <c r="E198" s="90" cm="1">
        <f t="array" aca="1" ref="E198" ca="1">INDIRECT(E$2&amp;"!E52")</f>
        <v>0</v>
      </c>
      <c r="F198" s="90" cm="1">
        <f t="array" aca="1" ref="F198" ca="1">INDIRECT(F$2&amp;"!E52")</f>
        <v>0</v>
      </c>
      <c r="G198" s="90" cm="1">
        <f t="array" aca="1" ref="G198" ca="1">INDIRECT(G$2&amp;"!E52")</f>
        <v>0</v>
      </c>
      <c r="H198" s="90" cm="1">
        <f t="array" aca="1" ref="H198" ca="1">INDIRECT(H$2&amp;"!E52")</f>
        <v>0</v>
      </c>
      <c r="I198" s="90" cm="1">
        <f t="array" aca="1" ref="I198" ca="1">INDIRECT(I$2&amp;"!E52")</f>
        <v>0</v>
      </c>
      <c r="J198" s="90" cm="1">
        <f t="array" aca="1" ref="J198" ca="1">INDIRECT(J$2&amp;"!E52")</f>
        <v>0</v>
      </c>
      <c r="K198" s="90" cm="1">
        <f t="array" aca="1" ref="K198" ca="1">INDIRECT(K$2&amp;"!E52")</f>
        <v>0</v>
      </c>
      <c r="L198" s="90" cm="1">
        <f t="array" aca="1" ref="L198" ca="1">INDIRECT(L$2&amp;"!E52")</f>
        <v>0</v>
      </c>
      <c r="M198" s="90" cm="1">
        <f t="array" aca="1" ref="M198" ca="1">INDIRECT(M$2&amp;"!E52")</f>
        <v>0</v>
      </c>
      <c r="N198" s="90" cm="1">
        <f t="array" aca="1" ref="N198" ca="1">INDIRECT(N$2&amp;"!E52")</f>
        <v>0</v>
      </c>
      <c r="O198" s="90" cm="1">
        <f t="array" aca="1" ref="O198" ca="1">INDIRECT(O$2&amp;"!E52")</f>
        <v>0</v>
      </c>
      <c r="P198" s="90" cm="1">
        <f t="array" aca="1" ref="P198" ca="1">INDIRECT(P$2&amp;"!E52")</f>
        <v>0</v>
      </c>
      <c r="Q198" s="90" cm="1">
        <f t="array" aca="1" ref="Q198" ca="1">INDIRECT(Q$2&amp;"!E52")</f>
        <v>0</v>
      </c>
      <c r="R198" s="90" cm="1">
        <f t="array" aca="1" ref="R198" ca="1">INDIRECT(R$2&amp;"!E52")</f>
        <v>0</v>
      </c>
      <c r="S198" s="90" cm="1">
        <f t="array" aca="1" ref="S198" ca="1">INDIRECT(S$2&amp;"!E52")</f>
        <v>0</v>
      </c>
      <c r="T198" s="90" cm="1">
        <f t="array" aca="1" ref="T198" ca="1">INDIRECT(T$2&amp;"!E52")</f>
        <v>0</v>
      </c>
      <c r="U198" s="90" cm="1">
        <f t="array" aca="1" ref="U198" ca="1">INDIRECT(U$2&amp;"!E52")</f>
        <v>0</v>
      </c>
      <c r="V198" s="90" cm="1">
        <f t="array" aca="1" ref="V198" ca="1">INDIRECT(V$2&amp;"!E52")</f>
        <v>0</v>
      </c>
      <c r="W198" s="90" cm="1">
        <f t="array" aca="1" ref="W198" ca="1">INDIRECT(W$2&amp;"!E52")</f>
        <v>0</v>
      </c>
      <c r="X198" s="90" cm="1">
        <f t="array" aca="1" ref="X198" ca="1">INDIRECT(X$2&amp;"!E52")</f>
        <v>0</v>
      </c>
      <c r="Y198" s="90" cm="1">
        <f t="array" aca="1" ref="Y198" ca="1">INDIRECT(Y$2&amp;"!E52")</f>
        <v>0</v>
      </c>
      <c r="Z198" s="90" cm="1">
        <f t="array" aca="1" ref="Z198" ca="1">INDIRECT(Z$2&amp;"!E52")</f>
        <v>0</v>
      </c>
      <c r="AA198" s="90" cm="1">
        <f t="array" aca="1" ref="AA198" ca="1">INDIRECT(AA$2&amp;"!E52")</f>
        <v>0</v>
      </c>
      <c r="AB198" s="90" cm="1">
        <f t="array" aca="1" ref="AB198" ca="1">INDIRECT(AB$2&amp;"!E52")</f>
        <v>0</v>
      </c>
      <c r="AC198" s="90" cm="1">
        <f t="array" aca="1" ref="AC198" ca="1">INDIRECT(AC$2&amp;"!E52")</f>
        <v>0</v>
      </c>
      <c r="AD198" s="90" cm="1">
        <f t="array" aca="1" ref="AD198" ca="1">INDIRECT(AD$2&amp;"!E52")</f>
        <v>0</v>
      </c>
      <c r="AE198" s="90" cm="1">
        <f t="array" aca="1" ref="AE198" ca="1">INDIRECT(AE$2&amp;"!E52")</f>
        <v>0</v>
      </c>
      <c r="AF198" s="90" cm="1">
        <f t="array" aca="1" ref="AF198" ca="1">INDIRECT(AF$2&amp;"!E52")</f>
        <v>0</v>
      </c>
      <c r="AG198" s="90" cm="1">
        <f t="array" aca="1" ref="AG198" ca="1">INDIRECT(AG$2&amp;"!E52")</f>
        <v>0</v>
      </c>
      <c r="AH198" s="90" cm="1">
        <f t="array" aca="1" ref="AH198" ca="1">INDIRECT(AH$2&amp;"!E52")</f>
        <v>0</v>
      </c>
      <c r="AJ198" s="75" t="str">
        <f t="shared" si="22"/>
        <v>MPI_28</v>
      </c>
      <c r="AK198" s="75" t="str">
        <f t="shared" si="23"/>
        <v>Q2.2</v>
      </c>
      <c r="AL198" t="s">
        <v>867</v>
      </c>
      <c r="AM198">
        <f t="shared" ca="1" si="24"/>
        <v>0</v>
      </c>
      <c r="AN198">
        <f t="shared" ca="1" si="25"/>
        <v>0</v>
      </c>
      <c r="AP198">
        <f t="shared" ca="1" si="31"/>
        <v>0</v>
      </c>
      <c r="AQ198">
        <f t="shared" ca="1" si="32"/>
        <v>0</v>
      </c>
      <c r="AT198">
        <f t="shared" ca="1" si="26"/>
        <v>0</v>
      </c>
      <c r="AU198">
        <f t="shared" ca="1" si="27"/>
        <v>0</v>
      </c>
      <c r="AV198">
        <f t="shared" ca="1" si="28"/>
        <v>0</v>
      </c>
      <c r="AW198">
        <f t="shared" ca="1" si="29"/>
        <v>0</v>
      </c>
      <c r="AX198">
        <f t="shared" ca="1" si="30"/>
        <v>0</v>
      </c>
    </row>
    <row r="199" spans="2:50" ht="16.5" thickBot="1">
      <c r="B199" s="782"/>
      <c r="C199" s="54" t="s">
        <v>93</v>
      </c>
      <c r="D199" s="50" t="s">
        <v>26</v>
      </c>
      <c r="E199" s="90" cm="1">
        <f t="array" aca="1" ref="E199" ca="1">INDIRECT(E$2&amp;"!F52")</f>
        <v>0</v>
      </c>
      <c r="F199" s="90" cm="1">
        <f t="array" aca="1" ref="F199" ca="1">INDIRECT(F$2&amp;"!F52")</f>
        <v>0</v>
      </c>
      <c r="G199" s="90" cm="1">
        <f t="array" aca="1" ref="G199" ca="1">INDIRECT(G$2&amp;"!F52")</f>
        <v>0</v>
      </c>
      <c r="H199" s="90" cm="1">
        <f t="array" aca="1" ref="H199" ca="1">INDIRECT(H$2&amp;"!F52")</f>
        <v>0</v>
      </c>
      <c r="I199" s="90" cm="1">
        <f t="array" aca="1" ref="I199" ca="1">INDIRECT(I$2&amp;"!F52")</f>
        <v>0</v>
      </c>
      <c r="J199" s="90" cm="1">
        <f t="array" aca="1" ref="J199" ca="1">INDIRECT(J$2&amp;"!F52")</f>
        <v>0</v>
      </c>
      <c r="K199" s="90" cm="1">
        <f t="array" aca="1" ref="K199" ca="1">INDIRECT(K$2&amp;"!F52")</f>
        <v>0</v>
      </c>
      <c r="L199" s="90" cm="1">
        <f t="array" aca="1" ref="L199" ca="1">INDIRECT(L$2&amp;"!F52")</f>
        <v>0</v>
      </c>
      <c r="M199" s="90" cm="1">
        <f t="array" aca="1" ref="M199" ca="1">INDIRECT(M$2&amp;"!F52")</f>
        <v>0</v>
      </c>
      <c r="N199" s="90" cm="1">
        <f t="array" aca="1" ref="N199" ca="1">INDIRECT(N$2&amp;"!F52")</f>
        <v>0</v>
      </c>
      <c r="O199" s="90" cm="1">
        <f t="array" aca="1" ref="O199" ca="1">INDIRECT(O$2&amp;"!F52")</f>
        <v>0</v>
      </c>
      <c r="P199" s="90" cm="1">
        <f t="array" aca="1" ref="P199" ca="1">INDIRECT(P$2&amp;"!F52")</f>
        <v>0</v>
      </c>
      <c r="Q199" s="90" cm="1">
        <f t="array" aca="1" ref="Q199" ca="1">INDIRECT(Q$2&amp;"!F52")</f>
        <v>0</v>
      </c>
      <c r="R199" s="90" cm="1">
        <f t="array" aca="1" ref="R199" ca="1">INDIRECT(R$2&amp;"!F52")</f>
        <v>0</v>
      </c>
      <c r="S199" s="90" cm="1">
        <f t="array" aca="1" ref="S199" ca="1">INDIRECT(S$2&amp;"!F52")</f>
        <v>0</v>
      </c>
      <c r="T199" s="90" cm="1">
        <f t="array" aca="1" ref="T199" ca="1">INDIRECT(T$2&amp;"!F52")</f>
        <v>0</v>
      </c>
      <c r="U199" s="90" cm="1">
        <f t="array" aca="1" ref="U199" ca="1">INDIRECT(U$2&amp;"!F52")</f>
        <v>0</v>
      </c>
      <c r="V199" s="90" cm="1">
        <f t="array" aca="1" ref="V199" ca="1">INDIRECT(V$2&amp;"!F52")</f>
        <v>0</v>
      </c>
      <c r="W199" s="90" cm="1">
        <f t="array" aca="1" ref="W199" ca="1">INDIRECT(W$2&amp;"!F52")</f>
        <v>0</v>
      </c>
      <c r="X199" s="90" cm="1">
        <f t="array" aca="1" ref="X199" ca="1">INDIRECT(X$2&amp;"!F52")</f>
        <v>0</v>
      </c>
      <c r="Y199" s="90" cm="1">
        <f t="array" aca="1" ref="Y199" ca="1">INDIRECT(Y$2&amp;"!F52")</f>
        <v>0</v>
      </c>
      <c r="Z199" s="90" cm="1">
        <f t="array" aca="1" ref="Z199" ca="1">INDIRECT(Z$2&amp;"!F52")</f>
        <v>0</v>
      </c>
      <c r="AA199" s="90" cm="1">
        <f t="array" aca="1" ref="AA199" ca="1">INDIRECT(AA$2&amp;"!F52")</f>
        <v>0</v>
      </c>
      <c r="AB199" s="90" cm="1">
        <f t="array" aca="1" ref="AB199" ca="1">INDIRECT(AB$2&amp;"!F52")</f>
        <v>0</v>
      </c>
      <c r="AC199" s="90" cm="1">
        <f t="array" aca="1" ref="AC199" ca="1">INDIRECT(AC$2&amp;"!F52")</f>
        <v>0</v>
      </c>
      <c r="AD199" s="90" cm="1">
        <f t="array" aca="1" ref="AD199" ca="1">INDIRECT(AD$2&amp;"!F52")</f>
        <v>0</v>
      </c>
      <c r="AE199" s="90" cm="1">
        <f t="array" aca="1" ref="AE199" ca="1">INDIRECT(AE$2&amp;"!F52")</f>
        <v>0</v>
      </c>
      <c r="AF199" s="90" cm="1">
        <f t="array" aca="1" ref="AF199" ca="1">INDIRECT(AF$2&amp;"!F52")</f>
        <v>0</v>
      </c>
      <c r="AG199" s="90" cm="1">
        <f t="array" aca="1" ref="AG199" ca="1">INDIRECT(AG$2&amp;"!F52")</f>
        <v>0</v>
      </c>
      <c r="AH199" s="90" cm="1">
        <f t="array" aca="1" ref="AH199" ca="1">INDIRECT(AH$2&amp;"!F52")</f>
        <v>0</v>
      </c>
      <c r="AJ199" s="75" t="str">
        <f t="shared" ref="AJ199:AJ262" si="33">C199</f>
        <v>MPI_28</v>
      </c>
      <c r="AK199" s="75" t="str">
        <f t="shared" ref="AK199:AK262" si="34">D199</f>
        <v>Q2.3</v>
      </c>
      <c r="AL199" t="s">
        <v>868</v>
      </c>
      <c r="AM199">
        <f t="shared" ref="AM199:AM262" ca="1" si="35">COUNTIF(E199:AH199,"oui")</f>
        <v>0</v>
      </c>
      <c r="AN199">
        <f t="shared" ca="1" si="25"/>
        <v>0</v>
      </c>
      <c r="AP199">
        <f t="shared" ca="1" si="31"/>
        <v>0</v>
      </c>
      <c r="AQ199">
        <f t="shared" ca="1" si="32"/>
        <v>0</v>
      </c>
      <c r="AT199">
        <f t="shared" ca="1" si="26"/>
        <v>0</v>
      </c>
      <c r="AU199">
        <f t="shared" ca="1" si="27"/>
        <v>0</v>
      </c>
      <c r="AV199">
        <f t="shared" ca="1" si="28"/>
        <v>0</v>
      </c>
      <c r="AW199">
        <f t="shared" ca="1" si="29"/>
        <v>0</v>
      </c>
      <c r="AX199">
        <f t="shared" ca="1" si="30"/>
        <v>0</v>
      </c>
    </row>
    <row r="200" spans="2:50" ht="16.5" thickBot="1">
      <c r="B200" s="782"/>
      <c r="C200" s="54" t="s">
        <v>93</v>
      </c>
      <c r="D200" s="50" t="s">
        <v>27</v>
      </c>
      <c r="E200" s="90" cm="1">
        <f t="array" aca="1" ref="E200" ca="1">INDIRECT(E$2&amp;"!G52")</f>
        <v>0</v>
      </c>
      <c r="F200" s="90" cm="1">
        <f t="array" aca="1" ref="F200" ca="1">INDIRECT(F$2&amp;"!G52")</f>
        <v>0</v>
      </c>
      <c r="G200" s="90" cm="1">
        <f t="array" aca="1" ref="G200" ca="1">INDIRECT(G$2&amp;"!G52")</f>
        <v>0</v>
      </c>
      <c r="H200" s="90" cm="1">
        <f t="array" aca="1" ref="H200" ca="1">INDIRECT(H$2&amp;"!G52")</f>
        <v>0</v>
      </c>
      <c r="I200" s="90" cm="1">
        <f t="array" aca="1" ref="I200" ca="1">INDIRECT(I$2&amp;"!G52")</f>
        <v>0</v>
      </c>
      <c r="J200" s="90" cm="1">
        <f t="array" aca="1" ref="J200" ca="1">INDIRECT(J$2&amp;"!G52")</f>
        <v>0</v>
      </c>
      <c r="K200" s="90" cm="1">
        <f t="array" aca="1" ref="K200" ca="1">INDIRECT(K$2&amp;"!G52")</f>
        <v>0</v>
      </c>
      <c r="L200" s="90" cm="1">
        <f t="array" aca="1" ref="L200" ca="1">INDIRECT(L$2&amp;"!G52")</f>
        <v>0</v>
      </c>
      <c r="M200" s="90" cm="1">
        <f t="array" aca="1" ref="M200" ca="1">INDIRECT(M$2&amp;"!G52")</f>
        <v>0</v>
      </c>
      <c r="N200" s="90" cm="1">
        <f t="array" aca="1" ref="N200" ca="1">INDIRECT(N$2&amp;"!G52")</f>
        <v>0</v>
      </c>
      <c r="O200" s="90" cm="1">
        <f t="array" aca="1" ref="O200" ca="1">INDIRECT(O$2&amp;"!G52")</f>
        <v>0</v>
      </c>
      <c r="P200" s="90" cm="1">
        <f t="array" aca="1" ref="P200" ca="1">INDIRECT(P$2&amp;"!G52")</f>
        <v>0</v>
      </c>
      <c r="Q200" s="90" cm="1">
        <f t="array" aca="1" ref="Q200" ca="1">INDIRECT(Q$2&amp;"!G52")</f>
        <v>0</v>
      </c>
      <c r="R200" s="90" cm="1">
        <f t="array" aca="1" ref="R200" ca="1">INDIRECT(R$2&amp;"!G52")</f>
        <v>0</v>
      </c>
      <c r="S200" s="90" cm="1">
        <f t="array" aca="1" ref="S200" ca="1">INDIRECT(S$2&amp;"!G52")</f>
        <v>0</v>
      </c>
      <c r="T200" s="90" cm="1">
        <f t="array" aca="1" ref="T200" ca="1">INDIRECT(T$2&amp;"!G52")</f>
        <v>0</v>
      </c>
      <c r="U200" s="90" cm="1">
        <f t="array" aca="1" ref="U200" ca="1">INDIRECT(U$2&amp;"!G52")</f>
        <v>0</v>
      </c>
      <c r="V200" s="90" cm="1">
        <f t="array" aca="1" ref="V200" ca="1">INDIRECT(V$2&amp;"!G52")</f>
        <v>0</v>
      </c>
      <c r="W200" s="90" cm="1">
        <f t="array" aca="1" ref="W200" ca="1">INDIRECT(W$2&amp;"!G52")</f>
        <v>0</v>
      </c>
      <c r="X200" s="90" cm="1">
        <f t="array" aca="1" ref="X200" ca="1">INDIRECT(X$2&amp;"!G52")</f>
        <v>0</v>
      </c>
      <c r="Y200" s="90" cm="1">
        <f t="array" aca="1" ref="Y200" ca="1">INDIRECT(Y$2&amp;"!G52")</f>
        <v>0</v>
      </c>
      <c r="Z200" s="90" cm="1">
        <f t="array" aca="1" ref="Z200" ca="1">INDIRECT(Z$2&amp;"!G52")</f>
        <v>0</v>
      </c>
      <c r="AA200" s="90" cm="1">
        <f t="array" aca="1" ref="AA200" ca="1">INDIRECT(AA$2&amp;"!G52")</f>
        <v>0</v>
      </c>
      <c r="AB200" s="90" cm="1">
        <f t="array" aca="1" ref="AB200" ca="1">INDIRECT(AB$2&amp;"!G52")</f>
        <v>0</v>
      </c>
      <c r="AC200" s="90" cm="1">
        <f t="array" aca="1" ref="AC200" ca="1">INDIRECT(AC$2&amp;"!G52")</f>
        <v>0</v>
      </c>
      <c r="AD200" s="90" cm="1">
        <f t="array" aca="1" ref="AD200" ca="1">INDIRECT(AD$2&amp;"!G52")</f>
        <v>0</v>
      </c>
      <c r="AE200" s="90" cm="1">
        <f t="array" aca="1" ref="AE200" ca="1">INDIRECT(AE$2&amp;"!G52")</f>
        <v>0</v>
      </c>
      <c r="AF200" s="90" cm="1">
        <f t="array" aca="1" ref="AF200" ca="1">INDIRECT(AF$2&amp;"!G52")</f>
        <v>0</v>
      </c>
      <c r="AG200" s="90" cm="1">
        <f t="array" aca="1" ref="AG200" ca="1">INDIRECT(AG$2&amp;"!G52")</f>
        <v>0</v>
      </c>
      <c r="AH200" s="90" cm="1">
        <f t="array" aca="1" ref="AH200" ca="1">INDIRECT(AH$2&amp;"!G52")</f>
        <v>0</v>
      </c>
      <c r="AJ200" s="75" t="str">
        <f t="shared" si="33"/>
        <v>MPI_28</v>
      </c>
      <c r="AK200" s="75" t="str">
        <f t="shared" si="34"/>
        <v>Q2.4</v>
      </c>
      <c r="AL200" t="s">
        <v>501</v>
      </c>
      <c r="AM200">
        <f t="shared" ca="1" si="35"/>
        <v>0</v>
      </c>
      <c r="AN200">
        <f t="shared" ref="AN200:AN263" ca="1" si="36">COUNTIFS(E199:AH199,"Oui",E200:AH200,"Oui")</f>
        <v>0</v>
      </c>
      <c r="AP200">
        <f t="shared" ca="1" si="31"/>
        <v>0</v>
      </c>
      <c r="AQ200">
        <f t="shared" ca="1" si="32"/>
        <v>0</v>
      </c>
      <c r="AT200">
        <f t="shared" ca="1" si="26"/>
        <v>0</v>
      </c>
      <c r="AU200">
        <f t="shared" ca="1" si="27"/>
        <v>0</v>
      </c>
      <c r="AV200">
        <f t="shared" ca="1" si="28"/>
        <v>0</v>
      </c>
      <c r="AW200">
        <f t="shared" ca="1" si="29"/>
        <v>0</v>
      </c>
      <c r="AX200">
        <f t="shared" ca="1" si="30"/>
        <v>0</v>
      </c>
    </row>
    <row r="201" spans="2:50" ht="16.5" thickBot="1">
      <c r="B201" s="782"/>
      <c r="C201" s="54" t="s">
        <v>93</v>
      </c>
      <c r="D201" s="50" t="s">
        <v>28</v>
      </c>
      <c r="E201" s="90" cm="1">
        <f t="array" aca="1" ref="E201" ca="1">INDIRECT(E$2&amp;"!H52")</f>
        <v>0</v>
      </c>
      <c r="F201" s="90" cm="1">
        <f t="array" aca="1" ref="F201" ca="1">INDIRECT(F$2&amp;"!H52")</f>
        <v>0</v>
      </c>
      <c r="G201" s="90" cm="1">
        <f t="array" aca="1" ref="G201" ca="1">INDIRECT(G$2&amp;"!H52")</f>
        <v>0</v>
      </c>
      <c r="H201" s="90" cm="1">
        <f t="array" aca="1" ref="H201" ca="1">INDIRECT(H$2&amp;"!H52")</f>
        <v>0</v>
      </c>
      <c r="I201" s="90" cm="1">
        <f t="array" aca="1" ref="I201" ca="1">INDIRECT(I$2&amp;"!H52")</f>
        <v>0</v>
      </c>
      <c r="J201" s="90" cm="1">
        <f t="array" aca="1" ref="J201" ca="1">INDIRECT(J$2&amp;"!H52")</f>
        <v>0</v>
      </c>
      <c r="K201" s="90" cm="1">
        <f t="array" aca="1" ref="K201" ca="1">INDIRECT(K$2&amp;"!H52")</f>
        <v>0</v>
      </c>
      <c r="L201" s="90" cm="1">
        <f t="array" aca="1" ref="L201" ca="1">INDIRECT(L$2&amp;"!H52")</f>
        <v>0</v>
      </c>
      <c r="M201" s="90" cm="1">
        <f t="array" aca="1" ref="M201" ca="1">INDIRECT(M$2&amp;"!H52")</f>
        <v>0</v>
      </c>
      <c r="N201" s="90" cm="1">
        <f t="array" aca="1" ref="N201" ca="1">INDIRECT(N$2&amp;"!H52")</f>
        <v>0</v>
      </c>
      <c r="O201" s="90" cm="1">
        <f t="array" aca="1" ref="O201" ca="1">INDIRECT(O$2&amp;"!H52")</f>
        <v>0</v>
      </c>
      <c r="P201" s="90" cm="1">
        <f t="array" aca="1" ref="P201" ca="1">INDIRECT(P$2&amp;"!H52")</f>
        <v>0</v>
      </c>
      <c r="Q201" s="90" cm="1">
        <f t="array" aca="1" ref="Q201" ca="1">INDIRECT(Q$2&amp;"!H52")</f>
        <v>0</v>
      </c>
      <c r="R201" s="90" cm="1">
        <f t="array" aca="1" ref="R201" ca="1">INDIRECT(R$2&amp;"!H52")</f>
        <v>0</v>
      </c>
      <c r="S201" s="90" cm="1">
        <f t="array" aca="1" ref="S201" ca="1">INDIRECT(S$2&amp;"!H52")</f>
        <v>0</v>
      </c>
      <c r="T201" s="90" cm="1">
        <f t="array" aca="1" ref="T201" ca="1">INDIRECT(T$2&amp;"!H52")</f>
        <v>0</v>
      </c>
      <c r="U201" s="90" cm="1">
        <f t="array" aca="1" ref="U201" ca="1">INDIRECT(U$2&amp;"!H52")</f>
        <v>0</v>
      </c>
      <c r="V201" s="90" cm="1">
        <f t="array" aca="1" ref="V201" ca="1">INDIRECT(V$2&amp;"!H52")</f>
        <v>0</v>
      </c>
      <c r="W201" s="90" cm="1">
        <f t="array" aca="1" ref="W201" ca="1">INDIRECT(W$2&amp;"!H52")</f>
        <v>0</v>
      </c>
      <c r="X201" s="90" cm="1">
        <f t="array" aca="1" ref="X201" ca="1">INDIRECT(X$2&amp;"!H52")</f>
        <v>0</v>
      </c>
      <c r="Y201" s="90" cm="1">
        <f t="array" aca="1" ref="Y201" ca="1">INDIRECT(Y$2&amp;"!H52")</f>
        <v>0</v>
      </c>
      <c r="Z201" s="90" cm="1">
        <f t="array" aca="1" ref="Z201" ca="1">INDIRECT(Z$2&amp;"!H52")</f>
        <v>0</v>
      </c>
      <c r="AA201" s="90" cm="1">
        <f t="array" aca="1" ref="AA201" ca="1">INDIRECT(AA$2&amp;"!H52")</f>
        <v>0</v>
      </c>
      <c r="AB201" s="90" cm="1">
        <f t="array" aca="1" ref="AB201" ca="1">INDIRECT(AB$2&amp;"!H52")</f>
        <v>0</v>
      </c>
      <c r="AC201" s="90" cm="1">
        <f t="array" aca="1" ref="AC201" ca="1">INDIRECT(AC$2&amp;"!H52")</f>
        <v>0</v>
      </c>
      <c r="AD201" s="90" cm="1">
        <f t="array" aca="1" ref="AD201" ca="1">INDIRECT(AD$2&amp;"!H52")</f>
        <v>0</v>
      </c>
      <c r="AE201" s="90" cm="1">
        <f t="array" aca="1" ref="AE201" ca="1">INDIRECT(AE$2&amp;"!H52")</f>
        <v>0</v>
      </c>
      <c r="AF201" s="90" cm="1">
        <f t="array" aca="1" ref="AF201" ca="1">INDIRECT(AF$2&amp;"!H52")</f>
        <v>0</v>
      </c>
      <c r="AG201" s="90" cm="1">
        <f t="array" aca="1" ref="AG201" ca="1">INDIRECT(AG$2&amp;"!H52")</f>
        <v>0</v>
      </c>
      <c r="AH201" s="90" cm="1">
        <f t="array" aca="1" ref="AH201" ca="1">INDIRECT(AH$2&amp;"!H52")</f>
        <v>0</v>
      </c>
      <c r="AJ201" s="75" t="str">
        <f t="shared" si="33"/>
        <v>MPI_28</v>
      </c>
      <c r="AK201" s="75" t="str">
        <f t="shared" si="34"/>
        <v>Q3.1</v>
      </c>
      <c r="AL201" t="s">
        <v>462</v>
      </c>
      <c r="AM201">
        <f t="shared" ca="1" si="35"/>
        <v>0</v>
      </c>
      <c r="AN201">
        <f t="shared" ca="1" si="36"/>
        <v>0</v>
      </c>
      <c r="AP201">
        <f t="shared" ca="1" si="31"/>
        <v>0</v>
      </c>
      <c r="AQ201">
        <f t="shared" ca="1" si="32"/>
        <v>0</v>
      </c>
      <c r="AT201">
        <f t="shared" ca="1" si="26"/>
        <v>0</v>
      </c>
      <c r="AU201">
        <f t="shared" ca="1" si="27"/>
        <v>0</v>
      </c>
      <c r="AV201">
        <f t="shared" ca="1" si="28"/>
        <v>0</v>
      </c>
      <c r="AW201">
        <f t="shared" ca="1" si="29"/>
        <v>0</v>
      </c>
      <c r="AX201">
        <f t="shared" ca="1" si="30"/>
        <v>0</v>
      </c>
    </row>
    <row r="202" spans="2:50" ht="16.5" thickBot="1">
      <c r="B202" s="782"/>
      <c r="C202" s="17" t="s">
        <v>93</v>
      </c>
      <c r="D202" s="66" t="s">
        <v>29</v>
      </c>
      <c r="E202" s="90" cm="1">
        <f t="array" aca="1" ref="E202" ca="1">INDIRECT(E$2&amp;"!I52")</f>
        <v>0</v>
      </c>
      <c r="F202" s="90" cm="1">
        <f t="array" aca="1" ref="F202" ca="1">INDIRECT(F$2&amp;"!I52")</f>
        <v>0</v>
      </c>
      <c r="G202" s="90" cm="1">
        <f t="array" aca="1" ref="G202" ca="1">INDIRECT(G$2&amp;"!I52")</f>
        <v>0</v>
      </c>
      <c r="H202" s="90" cm="1">
        <f t="array" aca="1" ref="H202" ca="1">INDIRECT(H$2&amp;"!I52")</f>
        <v>0</v>
      </c>
      <c r="I202" s="90" cm="1">
        <f t="array" aca="1" ref="I202" ca="1">INDIRECT(I$2&amp;"!I52")</f>
        <v>0</v>
      </c>
      <c r="J202" s="90" cm="1">
        <f t="array" aca="1" ref="J202" ca="1">INDIRECT(J$2&amp;"!I52")</f>
        <v>0</v>
      </c>
      <c r="K202" s="90" cm="1">
        <f t="array" aca="1" ref="K202" ca="1">INDIRECT(K$2&amp;"!I52")</f>
        <v>0</v>
      </c>
      <c r="L202" s="90" cm="1">
        <f t="array" aca="1" ref="L202" ca="1">INDIRECT(L$2&amp;"!I52")</f>
        <v>0</v>
      </c>
      <c r="M202" s="90" cm="1">
        <f t="array" aca="1" ref="M202" ca="1">INDIRECT(M$2&amp;"!I52")</f>
        <v>0</v>
      </c>
      <c r="N202" s="90" cm="1">
        <f t="array" aca="1" ref="N202" ca="1">INDIRECT(N$2&amp;"!I52")</f>
        <v>0</v>
      </c>
      <c r="O202" s="90" cm="1">
        <f t="array" aca="1" ref="O202" ca="1">INDIRECT(O$2&amp;"!I52")</f>
        <v>0</v>
      </c>
      <c r="P202" s="90" cm="1">
        <f t="array" aca="1" ref="P202" ca="1">INDIRECT(P$2&amp;"!I52")</f>
        <v>0</v>
      </c>
      <c r="Q202" s="90" cm="1">
        <f t="array" aca="1" ref="Q202" ca="1">INDIRECT(Q$2&amp;"!I52")</f>
        <v>0</v>
      </c>
      <c r="R202" s="90" cm="1">
        <f t="array" aca="1" ref="R202" ca="1">INDIRECT(R$2&amp;"!I52")</f>
        <v>0</v>
      </c>
      <c r="S202" s="90" cm="1">
        <f t="array" aca="1" ref="S202" ca="1">INDIRECT(S$2&amp;"!I52")</f>
        <v>0</v>
      </c>
      <c r="T202" s="90" cm="1">
        <f t="array" aca="1" ref="T202" ca="1">INDIRECT(T$2&amp;"!I52")</f>
        <v>0</v>
      </c>
      <c r="U202" s="90" cm="1">
        <f t="array" aca="1" ref="U202" ca="1">INDIRECT(U$2&amp;"!I52")</f>
        <v>0</v>
      </c>
      <c r="V202" s="90" cm="1">
        <f t="array" aca="1" ref="V202" ca="1">INDIRECT(V$2&amp;"!I52")</f>
        <v>0</v>
      </c>
      <c r="W202" s="90" cm="1">
        <f t="array" aca="1" ref="W202" ca="1">INDIRECT(W$2&amp;"!I52")</f>
        <v>0</v>
      </c>
      <c r="X202" s="90" cm="1">
        <f t="array" aca="1" ref="X202" ca="1">INDIRECT(X$2&amp;"!I52")</f>
        <v>0</v>
      </c>
      <c r="Y202" s="90" cm="1">
        <f t="array" aca="1" ref="Y202" ca="1">INDIRECT(Y$2&amp;"!I52")</f>
        <v>0</v>
      </c>
      <c r="Z202" s="90" cm="1">
        <f t="array" aca="1" ref="Z202" ca="1">INDIRECT(Z$2&amp;"!I52")</f>
        <v>0</v>
      </c>
      <c r="AA202" s="90" cm="1">
        <f t="array" aca="1" ref="AA202" ca="1">INDIRECT(AA$2&amp;"!I52")</f>
        <v>0</v>
      </c>
      <c r="AB202" s="90" cm="1">
        <f t="array" aca="1" ref="AB202" ca="1">INDIRECT(AB$2&amp;"!I52")</f>
        <v>0</v>
      </c>
      <c r="AC202" s="90" cm="1">
        <f t="array" aca="1" ref="AC202" ca="1">INDIRECT(AC$2&amp;"!I52")</f>
        <v>0</v>
      </c>
      <c r="AD202" s="90" cm="1">
        <f t="array" aca="1" ref="AD202" ca="1">INDIRECT(AD$2&amp;"!I52")</f>
        <v>0</v>
      </c>
      <c r="AE202" s="90" cm="1">
        <f t="array" aca="1" ref="AE202" ca="1">INDIRECT(AE$2&amp;"!I52")</f>
        <v>0</v>
      </c>
      <c r="AF202" s="90" cm="1">
        <f t="array" aca="1" ref="AF202" ca="1">INDIRECT(AF$2&amp;"!I52")</f>
        <v>0</v>
      </c>
      <c r="AG202" s="90" cm="1">
        <f t="array" aca="1" ref="AG202" ca="1">INDIRECT(AG$2&amp;"!I52")</f>
        <v>0</v>
      </c>
      <c r="AH202" s="90" cm="1">
        <f t="array" aca="1" ref="AH202" ca="1">INDIRECT(AH$2&amp;"!I52")</f>
        <v>0</v>
      </c>
      <c r="AJ202" s="75" t="str">
        <f t="shared" si="33"/>
        <v>MPI_28</v>
      </c>
      <c r="AK202" s="75" t="str">
        <f t="shared" si="34"/>
        <v>Q3.2</v>
      </c>
      <c r="AL202" t="s">
        <v>869</v>
      </c>
      <c r="AM202">
        <f t="shared" ca="1" si="35"/>
        <v>0</v>
      </c>
      <c r="AN202">
        <f t="shared" ca="1" si="36"/>
        <v>0</v>
      </c>
      <c r="AP202">
        <f t="shared" ca="1" si="31"/>
        <v>0</v>
      </c>
      <c r="AQ202">
        <f t="shared" ca="1" si="32"/>
        <v>0</v>
      </c>
      <c r="AT202">
        <f t="shared" ref="AT202:AT265" ca="1" si="37">COUNTIF(E202:AH202,"Arrêt")</f>
        <v>0</v>
      </c>
      <c r="AU202">
        <f t="shared" ref="AU202:AU265" ca="1" si="38">COUNTIF(E202:AH202,"Changement de molécule")</f>
        <v>0</v>
      </c>
      <c r="AV202">
        <f t="shared" ref="AV202:AV265" ca="1" si="39">COUNTIF(E202:AH202,"Adaptation posologique")</f>
        <v>0</v>
      </c>
      <c r="AW202">
        <f t="shared" ref="AW202:AW265" ca="1" si="40">COUNTIF(E202:AH202,"Autre")</f>
        <v>0</v>
      </c>
      <c r="AX202">
        <f t="shared" ref="AX202:AX265" ca="1" si="41">COUNTIF(E202:AH202,"Ne sait pas")</f>
        <v>0</v>
      </c>
    </row>
    <row r="203" spans="2:50" ht="16.5" thickBot="1">
      <c r="B203" s="782"/>
      <c r="C203" s="54" t="s">
        <v>95</v>
      </c>
      <c r="D203" s="48" t="s">
        <v>23</v>
      </c>
      <c r="E203" s="85" t="str" cm="1">
        <f t="array" aca="1" ref="E203" ca="1">INDIRECT(E$2&amp;"!C53")</f>
        <v>Non concerné</v>
      </c>
      <c r="F203" s="85" t="str" cm="1">
        <f t="array" aca="1" ref="F203" ca="1">INDIRECT(F$2&amp;"!C53")</f>
        <v>Non concerné</v>
      </c>
      <c r="G203" s="85" t="str" cm="1">
        <f t="array" aca="1" ref="G203" ca="1">INDIRECT(G$2&amp;"!C53")</f>
        <v>Non concerné</v>
      </c>
      <c r="H203" s="85" t="str" cm="1">
        <f t="array" aca="1" ref="H203" ca="1">INDIRECT(H$2&amp;"!C53")</f>
        <v>Non concerné</v>
      </c>
      <c r="I203" s="85" t="str" cm="1">
        <f t="array" aca="1" ref="I203" ca="1">INDIRECT(I$2&amp;"!C53")</f>
        <v>Non concerné</v>
      </c>
      <c r="J203" s="85" t="str" cm="1">
        <f t="array" aca="1" ref="J203" ca="1">INDIRECT(J$2&amp;"!C53")</f>
        <v>Non concerné</v>
      </c>
      <c r="K203" s="85" t="str" cm="1">
        <f t="array" aca="1" ref="K203" ca="1">INDIRECT(K$2&amp;"!C53")</f>
        <v>Non concerné</v>
      </c>
      <c r="L203" s="85" t="str" cm="1">
        <f t="array" aca="1" ref="L203" ca="1">INDIRECT(L$2&amp;"!C53")</f>
        <v>Non concerné</v>
      </c>
      <c r="M203" s="85" t="str" cm="1">
        <f t="array" aca="1" ref="M203" ca="1">INDIRECT(M$2&amp;"!C53")</f>
        <v>Non concerné</v>
      </c>
      <c r="N203" s="85" t="str" cm="1">
        <f t="array" aca="1" ref="N203" ca="1">INDIRECT(N$2&amp;"!C53")</f>
        <v>Non concerné</v>
      </c>
      <c r="O203" s="85" t="str" cm="1">
        <f t="array" aca="1" ref="O203" ca="1">INDIRECT(O$2&amp;"!C53")</f>
        <v>Non concerné</v>
      </c>
      <c r="P203" s="85" t="str" cm="1">
        <f t="array" aca="1" ref="P203" ca="1">INDIRECT(P$2&amp;"!C53")</f>
        <v>Non concerné</v>
      </c>
      <c r="Q203" s="85" t="str" cm="1">
        <f t="array" aca="1" ref="Q203" ca="1">INDIRECT(Q$2&amp;"!C53")</f>
        <v>Non concerné</v>
      </c>
      <c r="R203" s="85" t="str" cm="1">
        <f t="array" aca="1" ref="R203" ca="1">INDIRECT(R$2&amp;"!C53")</f>
        <v>Non concerné</v>
      </c>
      <c r="S203" s="85" t="str" cm="1">
        <f t="array" aca="1" ref="S203" ca="1">INDIRECT(S$2&amp;"!C53")</f>
        <v>Non concerné</v>
      </c>
      <c r="T203" s="85" t="str" cm="1">
        <f t="array" aca="1" ref="T203" ca="1">INDIRECT(T$2&amp;"!C53")</f>
        <v>Non concerné</v>
      </c>
      <c r="U203" s="85" t="str" cm="1">
        <f t="array" aca="1" ref="U203" ca="1">INDIRECT(U$2&amp;"!C53")</f>
        <v>Non concerné</v>
      </c>
      <c r="V203" s="85" t="str" cm="1">
        <f t="array" aca="1" ref="V203" ca="1">INDIRECT(V$2&amp;"!C53")</f>
        <v>Non concerné</v>
      </c>
      <c r="W203" s="85" t="str" cm="1">
        <f t="array" aca="1" ref="W203" ca="1">INDIRECT(W$2&amp;"!C53")</f>
        <v>Non concerné</v>
      </c>
      <c r="X203" s="85" t="str" cm="1">
        <f t="array" aca="1" ref="X203" ca="1">INDIRECT(X$2&amp;"!C53")</f>
        <v>Non concerné</v>
      </c>
      <c r="Y203" s="85" t="str" cm="1">
        <f t="array" aca="1" ref="Y203" ca="1">INDIRECT(Y$2&amp;"!C53")</f>
        <v>Non concerné</v>
      </c>
      <c r="Z203" s="85" t="str" cm="1">
        <f t="array" aca="1" ref="Z203" ca="1">INDIRECT(Z$2&amp;"!C53")</f>
        <v>Non concerné</v>
      </c>
      <c r="AA203" s="85" t="str" cm="1">
        <f t="array" aca="1" ref="AA203" ca="1">INDIRECT(AA$2&amp;"!C53")</f>
        <v>Non concerné</v>
      </c>
      <c r="AB203" s="85" t="str" cm="1">
        <f t="array" aca="1" ref="AB203" ca="1">INDIRECT(AB$2&amp;"!C53")</f>
        <v>Non concerné</v>
      </c>
      <c r="AC203" s="85" t="str" cm="1">
        <f t="array" aca="1" ref="AC203" ca="1">INDIRECT(AC$2&amp;"!C53")</f>
        <v>Non concerné</v>
      </c>
      <c r="AD203" s="85" t="str" cm="1">
        <f t="array" aca="1" ref="AD203" ca="1">INDIRECT(AD$2&amp;"!C53")</f>
        <v>Non concerné</v>
      </c>
      <c r="AE203" s="85" t="str" cm="1">
        <f t="array" aca="1" ref="AE203" ca="1">INDIRECT(AE$2&amp;"!C53")</f>
        <v>Non concerné</v>
      </c>
      <c r="AF203" s="85" t="str" cm="1">
        <f t="array" aca="1" ref="AF203" ca="1">INDIRECT(AF$2&amp;"!C53")</f>
        <v>Non concerné</v>
      </c>
      <c r="AG203" s="85" t="str" cm="1">
        <f t="array" aca="1" ref="AG203" ca="1">INDIRECT(AG$2&amp;"!C53")</f>
        <v>Non concerné</v>
      </c>
      <c r="AH203" s="85" t="str" cm="1">
        <f t="array" aca="1" ref="AH203" ca="1">INDIRECT(AH$2&amp;"!C53")</f>
        <v>Non concerné</v>
      </c>
      <c r="AJ203" s="75" t="str">
        <f t="shared" si="33"/>
        <v>MPI_29</v>
      </c>
      <c r="AK203" s="75" t="str">
        <f t="shared" si="34"/>
        <v>Q1</v>
      </c>
      <c r="AL203" t="s">
        <v>379</v>
      </c>
      <c r="AM203">
        <f t="shared" ca="1" si="35"/>
        <v>0</v>
      </c>
      <c r="AN203">
        <f t="shared" ca="1" si="36"/>
        <v>0</v>
      </c>
      <c r="AP203">
        <f t="shared" ref="AP203:AP266" ca="1" si="42">COUNTIFS(E203:AH203,"Oui",E200:AH200,"Non",E199:AH199,"Oui")</f>
        <v>0</v>
      </c>
      <c r="AQ203">
        <f t="shared" ca="1" si="32"/>
        <v>0</v>
      </c>
      <c r="AT203">
        <f t="shared" ca="1" si="37"/>
        <v>0</v>
      </c>
      <c r="AU203">
        <f t="shared" ca="1" si="38"/>
        <v>0</v>
      </c>
      <c r="AV203">
        <f t="shared" ca="1" si="39"/>
        <v>0</v>
      </c>
      <c r="AW203">
        <f t="shared" ca="1" si="40"/>
        <v>0</v>
      </c>
      <c r="AX203">
        <f t="shared" ca="1" si="41"/>
        <v>0</v>
      </c>
    </row>
    <row r="204" spans="2:50" ht="16.5" thickBot="1">
      <c r="B204" s="782"/>
      <c r="C204" s="54" t="s">
        <v>95</v>
      </c>
      <c r="D204" s="50" t="s">
        <v>24</v>
      </c>
      <c r="E204" s="85" cm="1">
        <f t="array" aca="1" ref="E204" ca="1">INDIRECT(E$2&amp;"!D53")</f>
        <v>0</v>
      </c>
      <c r="F204" s="85" cm="1">
        <f t="array" aca="1" ref="F204" ca="1">INDIRECT(F$2&amp;"!D53")</f>
        <v>0</v>
      </c>
      <c r="G204" s="85" cm="1">
        <f t="array" aca="1" ref="G204" ca="1">INDIRECT(G$2&amp;"!D53")</f>
        <v>0</v>
      </c>
      <c r="H204" s="85" cm="1">
        <f t="array" aca="1" ref="H204" ca="1">INDIRECT(H$2&amp;"!D53")</f>
        <v>0</v>
      </c>
      <c r="I204" s="85" cm="1">
        <f t="array" aca="1" ref="I204" ca="1">INDIRECT(I$2&amp;"!D53")</f>
        <v>0</v>
      </c>
      <c r="J204" s="85" cm="1">
        <f t="array" aca="1" ref="J204" ca="1">INDIRECT(J$2&amp;"!D53")</f>
        <v>0</v>
      </c>
      <c r="K204" s="85" cm="1">
        <f t="array" aca="1" ref="K204" ca="1">INDIRECT(K$2&amp;"!D53")</f>
        <v>0</v>
      </c>
      <c r="L204" s="85" cm="1">
        <f t="array" aca="1" ref="L204" ca="1">INDIRECT(L$2&amp;"!D53")</f>
        <v>0</v>
      </c>
      <c r="M204" s="85" cm="1">
        <f t="array" aca="1" ref="M204" ca="1">INDIRECT(M$2&amp;"!D53")</f>
        <v>0</v>
      </c>
      <c r="N204" s="85" cm="1">
        <f t="array" aca="1" ref="N204" ca="1">INDIRECT(N$2&amp;"!D53")</f>
        <v>0</v>
      </c>
      <c r="O204" s="85" cm="1">
        <f t="array" aca="1" ref="O204" ca="1">INDIRECT(O$2&amp;"!D53")</f>
        <v>0</v>
      </c>
      <c r="P204" s="85" cm="1">
        <f t="array" aca="1" ref="P204" ca="1">INDIRECT(P$2&amp;"!D53")</f>
        <v>0</v>
      </c>
      <c r="Q204" s="85" cm="1">
        <f t="array" aca="1" ref="Q204" ca="1">INDIRECT(Q$2&amp;"!D53")</f>
        <v>0</v>
      </c>
      <c r="R204" s="85" cm="1">
        <f t="array" aca="1" ref="R204" ca="1">INDIRECT(R$2&amp;"!D53")</f>
        <v>0</v>
      </c>
      <c r="S204" s="85" cm="1">
        <f t="array" aca="1" ref="S204" ca="1">INDIRECT(S$2&amp;"!D53")</f>
        <v>0</v>
      </c>
      <c r="T204" s="85" cm="1">
        <f t="array" aca="1" ref="T204" ca="1">INDIRECT(T$2&amp;"!D53")</f>
        <v>0</v>
      </c>
      <c r="U204" s="85" cm="1">
        <f t="array" aca="1" ref="U204" ca="1">INDIRECT(U$2&amp;"!D53")</f>
        <v>0</v>
      </c>
      <c r="V204" s="85" cm="1">
        <f t="array" aca="1" ref="V204" ca="1">INDIRECT(V$2&amp;"!D53")</f>
        <v>0</v>
      </c>
      <c r="W204" s="85" cm="1">
        <f t="array" aca="1" ref="W204" ca="1">INDIRECT(W$2&amp;"!D53")</f>
        <v>0</v>
      </c>
      <c r="X204" s="85" cm="1">
        <f t="array" aca="1" ref="X204" ca="1">INDIRECT(X$2&amp;"!D53")</f>
        <v>0</v>
      </c>
      <c r="Y204" s="85" cm="1">
        <f t="array" aca="1" ref="Y204" ca="1">INDIRECT(Y$2&amp;"!D53")</f>
        <v>0</v>
      </c>
      <c r="Z204" s="85" cm="1">
        <f t="array" aca="1" ref="Z204" ca="1">INDIRECT(Z$2&amp;"!D53")</f>
        <v>0</v>
      </c>
      <c r="AA204" s="85" cm="1">
        <f t="array" aca="1" ref="AA204" ca="1">INDIRECT(AA$2&amp;"!D53")</f>
        <v>0</v>
      </c>
      <c r="AB204" s="85" cm="1">
        <f t="array" aca="1" ref="AB204" ca="1">INDIRECT(AB$2&amp;"!D53")</f>
        <v>0</v>
      </c>
      <c r="AC204" s="85" cm="1">
        <f t="array" aca="1" ref="AC204" ca="1">INDIRECT(AC$2&amp;"!D53")</f>
        <v>0</v>
      </c>
      <c r="AD204" s="85" cm="1">
        <f t="array" aca="1" ref="AD204" ca="1">INDIRECT(AD$2&amp;"!D53")</f>
        <v>0</v>
      </c>
      <c r="AE204" s="85" cm="1">
        <f t="array" aca="1" ref="AE204" ca="1">INDIRECT(AE$2&amp;"!D53")</f>
        <v>0</v>
      </c>
      <c r="AF204" s="85" cm="1">
        <f t="array" aca="1" ref="AF204" ca="1">INDIRECT(AF$2&amp;"!D53")</f>
        <v>0</v>
      </c>
      <c r="AG204" s="85" cm="1">
        <f t="array" aca="1" ref="AG204" ca="1">INDIRECT(AG$2&amp;"!D53")</f>
        <v>0</v>
      </c>
      <c r="AH204" s="85" cm="1">
        <f t="array" aca="1" ref="AH204" ca="1">INDIRECT(AH$2&amp;"!D53")</f>
        <v>0</v>
      </c>
      <c r="AJ204" s="75" t="str">
        <f t="shared" si="33"/>
        <v>MPI_29</v>
      </c>
      <c r="AK204" s="75" t="str">
        <f t="shared" si="34"/>
        <v>Q2.1</v>
      </c>
      <c r="AL204" t="s">
        <v>338</v>
      </c>
      <c r="AM204">
        <f t="shared" ca="1" si="35"/>
        <v>0</v>
      </c>
      <c r="AN204">
        <f t="shared" ca="1" si="36"/>
        <v>0</v>
      </c>
      <c r="AP204">
        <f t="shared" ca="1" si="42"/>
        <v>0</v>
      </c>
      <c r="AQ204">
        <f t="shared" ref="AQ204:AQ267" ca="1" si="43">COUNTIFS(E204:AH204,"Acceptée",E200:AH200,"Oui",E199:AH199,"Oui")</f>
        <v>0</v>
      </c>
      <c r="AT204">
        <f t="shared" ca="1" si="37"/>
        <v>0</v>
      </c>
      <c r="AU204">
        <f t="shared" ca="1" si="38"/>
        <v>0</v>
      </c>
      <c r="AV204">
        <f t="shared" ca="1" si="39"/>
        <v>0</v>
      </c>
      <c r="AW204">
        <f t="shared" ca="1" si="40"/>
        <v>0</v>
      </c>
      <c r="AX204">
        <f t="shared" ca="1" si="41"/>
        <v>0</v>
      </c>
    </row>
    <row r="205" spans="2:50" ht="16.5" thickBot="1">
      <c r="B205" s="782"/>
      <c r="C205" s="54" t="s">
        <v>95</v>
      </c>
      <c r="D205" s="50" t="s">
        <v>25</v>
      </c>
      <c r="E205" s="85" cm="1">
        <f t="array" aca="1" ref="E205" ca="1">INDIRECT(E$2&amp;"!E53")</f>
        <v>0</v>
      </c>
      <c r="F205" s="85" cm="1">
        <f t="array" aca="1" ref="F205" ca="1">INDIRECT(F$2&amp;"!E53")</f>
        <v>0</v>
      </c>
      <c r="G205" s="85" cm="1">
        <f t="array" aca="1" ref="G205" ca="1">INDIRECT(G$2&amp;"!E53")</f>
        <v>0</v>
      </c>
      <c r="H205" s="85" cm="1">
        <f t="array" aca="1" ref="H205" ca="1">INDIRECT(H$2&amp;"!E53")</f>
        <v>0</v>
      </c>
      <c r="I205" s="85" cm="1">
        <f t="array" aca="1" ref="I205" ca="1">INDIRECT(I$2&amp;"!E53")</f>
        <v>0</v>
      </c>
      <c r="J205" s="85" cm="1">
        <f t="array" aca="1" ref="J205" ca="1">INDIRECT(J$2&amp;"!E53")</f>
        <v>0</v>
      </c>
      <c r="K205" s="85" cm="1">
        <f t="array" aca="1" ref="K205" ca="1">INDIRECT(K$2&amp;"!E53")</f>
        <v>0</v>
      </c>
      <c r="L205" s="85" cm="1">
        <f t="array" aca="1" ref="L205" ca="1">INDIRECT(L$2&amp;"!E53")</f>
        <v>0</v>
      </c>
      <c r="M205" s="85" cm="1">
        <f t="array" aca="1" ref="M205" ca="1">INDIRECT(M$2&amp;"!E53")</f>
        <v>0</v>
      </c>
      <c r="N205" s="85" cm="1">
        <f t="array" aca="1" ref="N205" ca="1">INDIRECT(N$2&amp;"!E53")</f>
        <v>0</v>
      </c>
      <c r="O205" s="85" cm="1">
        <f t="array" aca="1" ref="O205" ca="1">INDIRECT(O$2&amp;"!E53")</f>
        <v>0</v>
      </c>
      <c r="P205" s="85" cm="1">
        <f t="array" aca="1" ref="P205" ca="1">INDIRECT(P$2&amp;"!E53")</f>
        <v>0</v>
      </c>
      <c r="Q205" s="85" cm="1">
        <f t="array" aca="1" ref="Q205" ca="1">INDIRECT(Q$2&amp;"!E53")</f>
        <v>0</v>
      </c>
      <c r="R205" s="85" cm="1">
        <f t="array" aca="1" ref="R205" ca="1">INDIRECT(R$2&amp;"!E53")</f>
        <v>0</v>
      </c>
      <c r="S205" s="85" cm="1">
        <f t="array" aca="1" ref="S205" ca="1">INDIRECT(S$2&amp;"!E53")</f>
        <v>0</v>
      </c>
      <c r="T205" s="85" cm="1">
        <f t="array" aca="1" ref="T205" ca="1">INDIRECT(T$2&amp;"!E53")</f>
        <v>0</v>
      </c>
      <c r="U205" s="85" cm="1">
        <f t="array" aca="1" ref="U205" ca="1">INDIRECT(U$2&amp;"!E53")</f>
        <v>0</v>
      </c>
      <c r="V205" s="85" cm="1">
        <f t="array" aca="1" ref="V205" ca="1">INDIRECT(V$2&amp;"!E53")</f>
        <v>0</v>
      </c>
      <c r="W205" s="85" cm="1">
        <f t="array" aca="1" ref="W205" ca="1">INDIRECT(W$2&amp;"!E53")</f>
        <v>0</v>
      </c>
      <c r="X205" s="85" cm="1">
        <f t="array" aca="1" ref="X205" ca="1">INDIRECT(X$2&amp;"!E53")</f>
        <v>0</v>
      </c>
      <c r="Y205" s="85" cm="1">
        <f t="array" aca="1" ref="Y205" ca="1">INDIRECT(Y$2&amp;"!E53")</f>
        <v>0</v>
      </c>
      <c r="Z205" s="85" cm="1">
        <f t="array" aca="1" ref="Z205" ca="1">INDIRECT(Z$2&amp;"!E53")</f>
        <v>0</v>
      </c>
      <c r="AA205" s="85" cm="1">
        <f t="array" aca="1" ref="AA205" ca="1">INDIRECT(AA$2&amp;"!E53")</f>
        <v>0</v>
      </c>
      <c r="AB205" s="85" cm="1">
        <f t="array" aca="1" ref="AB205" ca="1">INDIRECT(AB$2&amp;"!E53")</f>
        <v>0</v>
      </c>
      <c r="AC205" s="85" cm="1">
        <f t="array" aca="1" ref="AC205" ca="1">INDIRECT(AC$2&amp;"!E53")</f>
        <v>0</v>
      </c>
      <c r="AD205" s="85" cm="1">
        <f t="array" aca="1" ref="AD205" ca="1">INDIRECT(AD$2&amp;"!E53")</f>
        <v>0</v>
      </c>
      <c r="AE205" s="85" cm="1">
        <f t="array" aca="1" ref="AE205" ca="1">INDIRECT(AE$2&amp;"!E53")</f>
        <v>0</v>
      </c>
      <c r="AF205" s="85" cm="1">
        <f t="array" aca="1" ref="AF205" ca="1">INDIRECT(AF$2&amp;"!E53")</f>
        <v>0</v>
      </c>
      <c r="AG205" s="85" cm="1">
        <f t="array" aca="1" ref="AG205" ca="1">INDIRECT(AG$2&amp;"!E53")</f>
        <v>0</v>
      </c>
      <c r="AH205" s="85" cm="1">
        <f t="array" aca="1" ref="AH205" ca="1">INDIRECT(AH$2&amp;"!E53")</f>
        <v>0</v>
      </c>
      <c r="AJ205" s="75" t="str">
        <f t="shared" si="33"/>
        <v>MPI_29</v>
      </c>
      <c r="AK205" s="75" t="str">
        <f t="shared" si="34"/>
        <v>Q2.2</v>
      </c>
      <c r="AL205" t="s">
        <v>870</v>
      </c>
      <c r="AM205">
        <f t="shared" ca="1" si="35"/>
        <v>0</v>
      </c>
      <c r="AN205">
        <f t="shared" ca="1" si="36"/>
        <v>0</v>
      </c>
      <c r="AP205">
        <f t="shared" ca="1" si="42"/>
        <v>0</v>
      </c>
      <c r="AQ205">
        <f t="shared" ca="1" si="43"/>
        <v>0</v>
      </c>
      <c r="AT205">
        <f t="shared" ca="1" si="37"/>
        <v>0</v>
      </c>
      <c r="AU205">
        <f t="shared" ca="1" si="38"/>
        <v>0</v>
      </c>
      <c r="AV205">
        <f t="shared" ca="1" si="39"/>
        <v>0</v>
      </c>
      <c r="AW205">
        <f t="shared" ca="1" si="40"/>
        <v>0</v>
      </c>
      <c r="AX205">
        <f t="shared" ca="1" si="41"/>
        <v>0</v>
      </c>
    </row>
    <row r="206" spans="2:50" ht="16.5" thickBot="1">
      <c r="B206" s="782"/>
      <c r="C206" s="54" t="s">
        <v>95</v>
      </c>
      <c r="D206" s="50" t="s">
        <v>26</v>
      </c>
      <c r="E206" s="85" cm="1">
        <f t="array" aca="1" ref="E206" ca="1">INDIRECT(E$2&amp;"!F53")</f>
        <v>0</v>
      </c>
      <c r="F206" s="85" cm="1">
        <f t="array" aca="1" ref="F206" ca="1">INDIRECT(F$2&amp;"!F53")</f>
        <v>0</v>
      </c>
      <c r="G206" s="85" cm="1">
        <f t="array" aca="1" ref="G206" ca="1">INDIRECT(G$2&amp;"!F53")</f>
        <v>0</v>
      </c>
      <c r="H206" s="85" cm="1">
        <f t="array" aca="1" ref="H206" ca="1">INDIRECT(H$2&amp;"!F53")</f>
        <v>0</v>
      </c>
      <c r="I206" s="85" cm="1">
        <f t="array" aca="1" ref="I206" ca="1">INDIRECT(I$2&amp;"!F53")</f>
        <v>0</v>
      </c>
      <c r="J206" s="85" cm="1">
        <f t="array" aca="1" ref="J206" ca="1">INDIRECT(J$2&amp;"!F53")</f>
        <v>0</v>
      </c>
      <c r="K206" s="85" cm="1">
        <f t="array" aca="1" ref="K206" ca="1">INDIRECT(K$2&amp;"!F53")</f>
        <v>0</v>
      </c>
      <c r="L206" s="85" cm="1">
        <f t="array" aca="1" ref="L206" ca="1">INDIRECT(L$2&amp;"!F53")</f>
        <v>0</v>
      </c>
      <c r="M206" s="85" cm="1">
        <f t="array" aca="1" ref="M206" ca="1">INDIRECT(M$2&amp;"!F53")</f>
        <v>0</v>
      </c>
      <c r="N206" s="85" cm="1">
        <f t="array" aca="1" ref="N206" ca="1">INDIRECT(N$2&amp;"!F53")</f>
        <v>0</v>
      </c>
      <c r="O206" s="85" cm="1">
        <f t="array" aca="1" ref="O206" ca="1">INDIRECT(O$2&amp;"!F53")</f>
        <v>0</v>
      </c>
      <c r="P206" s="85" cm="1">
        <f t="array" aca="1" ref="P206" ca="1">INDIRECT(P$2&amp;"!F53")</f>
        <v>0</v>
      </c>
      <c r="Q206" s="85" cm="1">
        <f t="array" aca="1" ref="Q206" ca="1">INDIRECT(Q$2&amp;"!F53")</f>
        <v>0</v>
      </c>
      <c r="R206" s="85" cm="1">
        <f t="array" aca="1" ref="R206" ca="1">INDIRECT(R$2&amp;"!F53")</f>
        <v>0</v>
      </c>
      <c r="S206" s="85" cm="1">
        <f t="array" aca="1" ref="S206" ca="1">INDIRECT(S$2&amp;"!F53")</f>
        <v>0</v>
      </c>
      <c r="T206" s="85" cm="1">
        <f t="array" aca="1" ref="T206" ca="1">INDIRECT(T$2&amp;"!F53")</f>
        <v>0</v>
      </c>
      <c r="U206" s="85" cm="1">
        <f t="array" aca="1" ref="U206" ca="1">INDIRECT(U$2&amp;"!F53")</f>
        <v>0</v>
      </c>
      <c r="V206" s="85" cm="1">
        <f t="array" aca="1" ref="V206" ca="1">INDIRECT(V$2&amp;"!F53")</f>
        <v>0</v>
      </c>
      <c r="W206" s="85" cm="1">
        <f t="array" aca="1" ref="W206" ca="1">INDIRECT(W$2&amp;"!F53")</f>
        <v>0</v>
      </c>
      <c r="X206" s="85" cm="1">
        <f t="array" aca="1" ref="X206" ca="1">INDIRECT(X$2&amp;"!F53")</f>
        <v>0</v>
      </c>
      <c r="Y206" s="85" cm="1">
        <f t="array" aca="1" ref="Y206" ca="1">INDIRECT(Y$2&amp;"!F53")</f>
        <v>0</v>
      </c>
      <c r="Z206" s="85" cm="1">
        <f t="array" aca="1" ref="Z206" ca="1">INDIRECT(Z$2&amp;"!F53")</f>
        <v>0</v>
      </c>
      <c r="AA206" s="85" cm="1">
        <f t="array" aca="1" ref="AA206" ca="1">INDIRECT(AA$2&amp;"!F53")</f>
        <v>0</v>
      </c>
      <c r="AB206" s="85" cm="1">
        <f t="array" aca="1" ref="AB206" ca="1">INDIRECT(AB$2&amp;"!F53")</f>
        <v>0</v>
      </c>
      <c r="AC206" s="85" cm="1">
        <f t="array" aca="1" ref="AC206" ca="1">INDIRECT(AC$2&amp;"!F53")</f>
        <v>0</v>
      </c>
      <c r="AD206" s="85" cm="1">
        <f t="array" aca="1" ref="AD206" ca="1">INDIRECT(AD$2&amp;"!F53")</f>
        <v>0</v>
      </c>
      <c r="AE206" s="85" cm="1">
        <f t="array" aca="1" ref="AE206" ca="1">INDIRECT(AE$2&amp;"!F53")</f>
        <v>0</v>
      </c>
      <c r="AF206" s="85" cm="1">
        <f t="array" aca="1" ref="AF206" ca="1">INDIRECT(AF$2&amp;"!F53")</f>
        <v>0</v>
      </c>
      <c r="AG206" s="85" cm="1">
        <f t="array" aca="1" ref="AG206" ca="1">INDIRECT(AG$2&amp;"!F53")</f>
        <v>0</v>
      </c>
      <c r="AH206" s="85" cm="1">
        <f t="array" aca="1" ref="AH206" ca="1">INDIRECT(AH$2&amp;"!F53")</f>
        <v>0</v>
      </c>
      <c r="AJ206" s="75" t="str">
        <f t="shared" si="33"/>
        <v>MPI_29</v>
      </c>
      <c r="AK206" s="75" t="str">
        <f t="shared" si="34"/>
        <v>Q2.3</v>
      </c>
      <c r="AL206" t="s">
        <v>871</v>
      </c>
      <c r="AM206">
        <f t="shared" ca="1" si="35"/>
        <v>0</v>
      </c>
      <c r="AN206">
        <f t="shared" ca="1" si="36"/>
        <v>0</v>
      </c>
      <c r="AP206">
        <f t="shared" ca="1" si="42"/>
        <v>0</v>
      </c>
      <c r="AQ206">
        <f t="shared" ca="1" si="43"/>
        <v>0</v>
      </c>
      <c r="AT206">
        <f t="shared" ca="1" si="37"/>
        <v>0</v>
      </c>
      <c r="AU206">
        <f t="shared" ca="1" si="38"/>
        <v>0</v>
      </c>
      <c r="AV206">
        <f t="shared" ca="1" si="39"/>
        <v>0</v>
      </c>
      <c r="AW206">
        <f t="shared" ca="1" si="40"/>
        <v>0</v>
      </c>
      <c r="AX206">
        <f t="shared" ca="1" si="41"/>
        <v>0</v>
      </c>
    </row>
    <row r="207" spans="2:50" ht="16.5" thickBot="1">
      <c r="B207" s="782"/>
      <c r="C207" s="54" t="s">
        <v>95</v>
      </c>
      <c r="D207" s="50" t="s">
        <v>27</v>
      </c>
      <c r="E207" s="85" cm="1">
        <f t="array" aca="1" ref="E207" ca="1">INDIRECT(E$2&amp;"!G53")</f>
        <v>0</v>
      </c>
      <c r="F207" s="85" cm="1">
        <f t="array" aca="1" ref="F207" ca="1">INDIRECT(F$2&amp;"!G53")</f>
        <v>0</v>
      </c>
      <c r="G207" s="85" cm="1">
        <f t="array" aca="1" ref="G207" ca="1">INDIRECT(G$2&amp;"!G53")</f>
        <v>0</v>
      </c>
      <c r="H207" s="85" cm="1">
        <f t="array" aca="1" ref="H207" ca="1">INDIRECT(H$2&amp;"!G53")</f>
        <v>0</v>
      </c>
      <c r="I207" s="85" cm="1">
        <f t="array" aca="1" ref="I207" ca="1">INDIRECT(I$2&amp;"!G53")</f>
        <v>0</v>
      </c>
      <c r="J207" s="85" cm="1">
        <f t="array" aca="1" ref="J207" ca="1">INDIRECT(J$2&amp;"!G53")</f>
        <v>0</v>
      </c>
      <c r="K207" s="85" cm="1">
        <f t="array" aca="1" ref="K207" ca="1">INDIRECT(K$2&amp;"!G53")</f>
        <v>0</v>
      </c>
      <c r="L207" s="85" cm="1">
        <f t="array" aca="1" ref="L207" ca="1">INDIRECT(L$2&amp;"!G53")</f>
        <v>0</v>
      </c>
      <c r="M207" s="85" cm="1">
        <f t="array" aca="1" ref="M207" ca="1">INDIRECT(M$2&amp;"!G53")</f>
        <v>0</v>
      </c>
      <c r="N207" s="85" cm="1">
        <f t="array" aca="1" ref="N207" ca="1">INDIRECT(N$2&amp;"!G53")</f>
        <v>0</v>
      </c>
      <c r="O207" s="85" cm="1">
        <f t="array" aca="1" ref="O207" ca="1">INDIRECT(O$2&amp;"!G53")</f>
        <v>0</v>
      </c>
      <c r="P207" s="85" cm="1">
        <f t="array" aca="1" ref="P207" ca="1">INDIRECT(P$2&amp;"!G53")</f>
        <v>0</v>
      </c>
      <c r="Q207" s="85" cm="1">
        <f t="array" aca="1" ref="Q207" ca="1">INDIRECT(Q$2&amp;"!G53")</f>
        <v>0</v>
      </c>
      <c r="R207" s="85" cm="1">
        <f t="array" aca="1" ref="R207" ca="1">INDIRECT(R$2&amp;"!G53")</f>
        <v>0</v>
      </c>
      <c r="S207" s="85" cm="1">
        <f t="array" aca="1" ref="S207" ca="1">INDIRECT(S$2&amp;"!G53")</f>
        <v>0</v>
      </c>
      <c r="T207" s="85" cm="1">
        <f t="array" aca="1" ref="T207" ca="1">INDIRECT(T$2&amp;"!G53")</f>
        <v>0</v>
      </c>
      <c r="U207" s="85" cm="1">
        <f t="array" aca="1" ref="U207" ca="1">INDIRECT(U$2&amp;"!G53")</f>
        <v>0</v>
      </c>
      <c r="V207" s="85" cm="1">
        <f t="array" aca="1" ref="V207" ca="1">INDIRECT(V$2&amp;"!G53")</f>
        <v>0</v>
      </c>
      <c r="W207" s="85" cm="1">
        <f t="array" aca="1" ref="W207" ca="1">INDIRECT(W$2&amp;"!G53")</f>
        <v>0</v>
      </c>
      <c r="X207" s="85" cm="1">
        <f t="array" aca="1" ref="X207" ca="1">INDIRECT(X$2&amp;"!G53")</f>
        <v>0</v>
      </c>
      <c r="Y207" s="85" cm="1">
        <f t="array" aca="1" ref="Y207" ca="1">INDIRECT(Y$2&amp;"!G53")</f>
        <v>0</v>
      </c>
      <c r="Z207" s="85" cm="1">
        <f t="array" aca="1" ref="Z207" ca="1">INDIRECT(Z$2&amp;"!G53")</f>
        <v>0</v>
      </c>
      <c r="AA207" s="85" cm="1">
        <f t="array" aca="1" ref="AA207" ca="1">INDIRECT(AA$2&amp;"!G53")</f>
        <v>0</v>
      </c>
      <c r="AB207" s="85" cm="1">
        <f t="array" aca="1" ref="AB207" ca="1">INDIRECT(AB$2&amp;"!G53")</f>
        <v>0</v>
      </c>
      <c r="AC207" s="85" cm="1">
        <f t="array" aca="1" ref="AC207" ca="1">INDIRECT(AC$2&amp;"!G53")</f>
        <v>0</v>
      </c>
      <c r="AD207" s="85" cm="1">
        <f t="array" aca="1" ref="AD207" ca="1">INDIRECT(AD$2&amp;"!G53")</f>
        <v>0</v>
      </c>
      <c r="AE207" s="85" cm="1">
        <f t="array" aca="1" ref="AE207" ca="1">INDIRECT(AE$2&amp;"!G53")</f>
        <v>0</v>
      </c>
      <c r="AF207" s="85" cm="1">
        <f t="array" aca="1" ref="AF207" ca="1">INDIRECT(AF$2&amp;"!G53")</f>
        <v>0</v>
      </c>
      <c r="AG207" s="85" cm="1">
        <f t="array" aca="1" ref="AG207" ca="1">INDIRECT(AG$2&amp;"!G53")</f>
        <v>0</v>
      </c>
      <c r="AH207" s="85" cm="1">
        <f t="array" aca="1" ref="AH207" ca="1">INDIRECT(AH$2&amp;"!G53")</f>
        <v>0</v>
      </c>
      <c r="AJ207" s="75" t="str">
        <f t="shared" si="33"/>
        <v>MPI_29</v>
      </c>
      <c r="AK207" s="75" t="str">
        <f t="shared" si="34"/>
        <v>Q2.4</v>
      </c>
      <c r="AL207" t="s">
        <v>502</v>
      </c>
      <c r="AM207">
        <f t="shared" ca="1" si="35"/>
        <v>0</v>
      </c>
      <c r="AN207">
        <f t="shared" ca="1" si="36"/>
        <v>0</v>
      </c>
      <c r="AP207">
        <f t="shared" ca="1" si="42"/>
        <v>0</v>
      </c>
      <c r="AQ207">
        <f t="shared" ca="1" si="43"/>
        <v>0</v>
      </c>
      <c r="AT207">
        <f t="shared" ca="1" si="37"/>
        <v>0</v>
      </c>
      <c r="AU207">
        <f t="shared" ca="1" si="38"/>
        <v>0</v>
      </c>
      <c r="AV207">
        <f t="shared" ca="1" si="39"/>
        <v>0</v>
      </c>
      <c r="AW207">
        <f t="shared" ca="1" si="40"/>
        <v>0</v>
      </c>
      <c r="AX207">
        <f t="shared" ca="1" si="41"/>
        <v>0</v>
      </c>
    </row>
    <row r="208" spans="2:50" ht="16.5" thickBot="1">
      <c r="B208" s="782"/>
      <c r="C208" s="54" t="s">
        <v>95</v>
      </c>
      <c r="D208" s="50" t="s">
        <v>28</v>
      </c>
      <c r="E208" s="85" cm="1">
        <f t="array" aca="1" ref="E208" ca="1">INDIRECT(E$2&amp;"!H53")</f>
        <v>0</v>
      </c>
      <c r="F208" s="85" cm="1">
        <f t="array" aca="1" ref="F208" ca="1">INDIRECT(F$2&amp;"!H53")</f>
        <v>0</v>
      </c>
      <c r="G208" s="85" cm="1">
        <f t="array" aca="1" ref="G208" ca="1">INDIRECT(G$2&amp;"!H53")</f>
        <v>0</v>
      </c>
      <c r="H208" s="85" cm="1">
        <f t="array" aca="1" ref="H208" ca="1">INDIRECT(H$2&amp;"!H53")</f>
        <v>0</v>
      </c>
      <c r="I208" s="85" cm="1">
        <f t="array" aca="1" ref="I208" ca="1">INDIRECT(I$2&amp;"!H53")</f>
        <v>0</v>
      </c>
      <c r="J208" s="85" cm="1">
        <f t="array" aca="1" ref="J208" ca="1">INDIRECT(J$2&amp;"!H53")</f>
        <v>0</v>
      </c>
      <c r="K208" s="85" cm="1">
        <f t="array" aca="1" ref="K208" ca="1">INDIRECT(K$2&amp;"!H53")</f>
        <v>0</v>
      </c>
      <c r="L208" s="85" cm="1">
        <f t="array" aca="1" ref="L208" ca="1">INDIRECT(L$2&amp;"!H53")</f>
        <v>0</v>
      </c>
      <c r="M208" s="85" cm="1">
        <f t="array" aca="1" ref="M208" ca="1">INDIRECT(M$2&amp;"!H53")</f>
        <v>0</v>
      </c>
      <c r="N208" s="85" cm="1">
        <f t="array" aca="1" ref="N208" ca="1">INDIRECT(N$2&amp;"!H53")</f>
        <v>0</v>
      </c>
      <c r="O208" s="85" cm="1">
        <f t="array" aca="1" ref="O208" ca="1">INDIRECT(O$2&amp;"!H53")</f>
        <v>0</v>
      </c>
      <c r="P208" s="85" cm="1">
        <f t="array" aca="1" ref="P208" ca="1">INDIRECT(P$2&amp;"!H53")</f>
        <v>0</v>
      </c>
      <c r="Q208" s="85" cm="1">
        <f t="array" aca="1" ref="Q208" ca="1">INDIRECT(Q$2&amp;"!H53")</f>
        <v>0</v>
      </c>
      <c r="R208" s="85" cm="1">
        <f t="array" aca="1" ref="R208" ca="1">INDIRECT(R$2&amp;"!H53")</f>
        <v>0</v>
      </c>
      <c r="S208" s="85" cm="1">
        <f t="array" aca="1" ref="S208" ca="1">INDIRECT(S$2&amp;"!H53")</f>
        <v>0</v>
      </c>
      <c r="T208" s="85" cm="1">
        <f t="array" aca="1" ref="T208" ca="1">INDIRECT(T$2&amp;"!H53")</f>
        <v>0</v>
      </c>
      <c r="U208" s="85" cm="1">
        <f t="array" aca="1" ref="U208" ca="1">INDIRECT(U$2&amp;"!H53")</f>
        <v>0</v>
      </c>
      <c r="V208" s="85" cm="1">
        <f t="array" aca="1" ref="V208" ca="1">INDIRECT(V$2&amp;"!H53")</f>
        <v>0</v>
      </c>
      <c r="W208" s="85" cm="1">
        <f t="array" aca="1" ref="W208" ca="1">INDIRECT(W$2&amp;"!H53")</f>
        <v>0</v>
      </c>
      <c r="X208" s="85" cm="1">
        <f t="array" aca="1" ref="X208" ca="1">INDIRECT(X$2&amp;"!H53")</f>
        <v>0</v>
      </c>
      <c r="Y208" s="85" cm="1">
        <f t="array" aca="1" ref="Y208" ca="1">INDIRECT(Y$2&amp;"!H53")</f>
        <v>0</v>
      </c>
      <c r="Z208" s="85" cm="1">
        <f t="array" aca="1" ref="Z208" ca="1">INDIRECT(Z$2&amp;"!H53")</f>
        <v>0</v>
      </c>
      <c r="AA208" s="85" cm="1">
        <f t="array" aca="1" ref="AA208" ca="1">INDIRECT(AA$2&amp;"!H53")</f>
        <v>0</v>
      </c>
      <c r="AB208" s="85" cm="1">
        <f t="array" aca="1" ref="AB208" ca="1">INDIRECT(AB$2&amp;"!H53")</f>
        <v>0</v>
      </c>
      <c r="AC208" s="85" cm="1">
        <f t="array" aca="1" ref="AC208" ca="1">INDIRECT(AC$2&amp;"!H53")</f>
        <v>0</v>
      </c>
      <c r="AD208" s="85" cm="1">
        <f t="array" aca="1" ref="AD208" ca="1">INDIRECT(AD$2&amp;"!H53")</f>
        <v>0</v>
      </c>
      <c r="AE208" s="85" cm="1">
        <f t="array" aca="1" ref="AE208" ca="1">INDIRECT(AE$2&amp;"!H53")</f>
        <v>0</v>
      </c>
      <c r="AF208" s="85" cm="1">
        <f t="array" aca="1" ref="AF208" ca="1">INDIRECT(AF$2&amp;"!H53")</f>
        <v>0</v>
      </c>
      <c r="AG208" s="85" cm="1">
        <f t="array" aca="1" ref="AG208" ca="1">INDIRECT(AG$2&amp;"!H53")</f>
        <v>0</v>
      </c>
      <c r="AH208" s="85" cm="1">
        <f t="array" aca="1" ref="AH208" ca="1">INDIRECT(AH$2&amp;"!H53")</f>
        <v>0</v>
      </c>
      <c r="AJ208" s="75" t="str">
        <f t="shared" si="33"/>
        <v>MPI_29</v>
      </c>
      <c r="AK208" s="75" t="str">
        <f t="shared" si="34"/>
        <v>Q3.1</v>
      </c>
      <c r="AL208" t="s">
        <v>463</v>
      </c>
      <c r="AM208">
        <f t="shared" ca="1" si="35"/>
        <v>0</v>
      </c>
      <c r="AN208">
        <f t="shared" ca="1" si="36"/>
        <v>0</v>
      </c>
      <c r="AP208">
        <f t="shared" ca="1" si="42"/>
        <v>0</v>
      </c>
      <c r="AQ208">
        <f t="shared" ca="1" si="43"/>
        <v>0</v>
      </c>
      <c r="AT208">
        <f t="shared" ca="1" si="37"/>
        <v>0</v>
      </c>
      <c r="AU208">
        <f t="shared" ca="1" si="38"/>
        <v>0</v>
      </c>
      <c r="AV208">
        <f t="shared" ca="1" si="39"/>
        <v>0</v>
      </c>
      <c r="AW208">
        <f t="shared" ca="1" si="40"/>
        <v>0</v>
      </c>
      <c r="AX208">
        <f t="shared" ca="1" si="41"/>
        <v>0</v>
      </c>
    </row>
    <row r="209" spans="2:50" ht="16.5" thickBot="1">
      <c r="B209" s="782"/>
      <c r="C209" s="17" t="s">
        <v>95</v>
      </c>
      <c r="D209" s="66" t="s">
        <v>29</v>
      </c>
      <c r="E209" s="85" cm="1">
        <f t="array" aca="1" ref="E209" ca="1">INDIRECT(E$2&amp;"!I53")</f>
        <v>0</v>
      </c>
      <c r="F209" s="85" cm="1">
        <f t="array" aca="1" ref="F209" ca="1">INDIRECT(F$2&amp;"!I53")</f>
        <v>0</v>
      </c>
      <c r="G209" s="85" cm="1">
        <f t="array" aca="1" ref="G209" ca="1">INDIRECT(G$2&amp;"!I53")</f>
        <v>0</v>
      </c>
      <c r="H209" s="85" cm="1">
        <f t="array" aca="1" ref="H209" ca="1">INDIRECT(H$2&amp;"!I53")</f>
        <v>0</v>
      </c>
      <c r="I209" s="85" cm="1">
        <f t="array" aca="1" ref="I209" ca="1">INDIRECT(I$2&amp;"!I53")</f>
        <v>0</v>
      </c>
      <c r="J209" s="85" cm="1">
        <f t="array" aca="1" ref="J209" ca="1">INDIRECT(J$2&amp;"!I53")</f>
        <v>0</v>
      </c>
      <c r="K209" s="85" cm="1">
        <f t="array" aca="1" ref="K209" ca="1">INDIRECT(K$2&amp;"!I53")</f>
        <v>0</v>
      </c>
      <c r="L209" s="85" cm="1">
        <f t="array" aca="1" ref="L209" ca="1">INDIRECT(L$2&amp;"!I53")</f>
        <v>0</v>
      </c>
      <c r="M209" s="85" cm="1">
        <f t="array" aca="1" ref="M209" ca="1">INDIRECT(M$2&amp;"!I53")</f>
        <v>0</v>
      </c>
      <c r="N209" s="85" cm="1">
        <f t="array" aca="1" ref="N209" ca="1">INDIRECT(N$2&amp;"!I53")</f>
        <v>0</v>
      </c>
      <c r="O209" s="85" cm="1">
        <f t="array" aca="1" ref="O209" ca="1">INDIRECT(O$2&amp;"!I53")</f>
        <v>0</v>
      </c>
      <c r="P209" s="85" cm="1">
        <f t="array" aca="1" ref="P209" ca="1">INDIRECT(P$2&amp;"!I53")</f>
        <v>0</v>
      </c>
      <c r="Q209" s="85" cm="1">
        <f t="array" aca="1" ref="Q209" ca="1">INDIRECT(Q$2&amp;"!I53")</f>
        <v>0</v>
      </c>
      <c r="R209" s="85" cm="1">
        <f t="array" aca="1" ref="R209" ca="1">INDIRECT(R$2&amp;"!I53")</f>
        <v>0</v>
      </c>
      <c r="S209" s="85" cm="1">
        <f t="array" aca="1" ref="S209" ca="1">INDIRECT(S$2&amp;"!I53")</f>
        <v>0</v>
      </c>
      <c r="T209" s="85" cm="1">
        <f t="array" aca="1" ref="T209" ca="1">INDIRECT(T$2&amp;"!I53")</f>
        <v>0</v>
      </c>
      <c r="U209" s="85" cm="1">
        <f t="array" aca="1" ref="U209" ca="1">INDIRECT(U$2&amp;"!I53")</f>
        <v>0</v>
      </c>
      <c r="V209" s="85" cm="1">
        <f t="array" aca="1" ref="V209" ca="1">INDIRECT(V$2&amp;"!I53")</f>
        <v>0</v>
      </c>
      <c r="W209" s="85" cm="1">
        <f t="array" aca="1" ref="W209" ca="1">INDIRECT(W$2&amp;"!I53")</f>
        <v>0</v>
      </c>
      <c r="X209" s="85" cm="1">
        <f t="array" aca="1" ref="X209" ca="1">INDIRECT(X$2&amp;"!I53")</f>
        <v>0</v>
      </c>
      <c r="Y209" s="85" cm="1">
        <f t="array" aca="1" ref="Y209" ca="1">INDIRECT(Y$2&amp;"!I53")</f>
        <v>0</v>
      </c>
      <c r="Z209" s="85" cm="1">
        <f t="array" aca="1" ref="Z209" ca="1">INDIRECT(Z$2&amp;"!I53")</f>
        <v>0</v>
      </c>
      <c r="AA209" s="85" cm="1">
        <f t="array" aca="1" ref="AA209" ca="1">INDIRECT(AA$2&amp;"!I53")</f>
        <v>0</v>
      </c>
      <c r="AB209" s="85" cm="1">
        <f t="array" aca="1" ref="AB209" ca="1">INDIRECT(AB$2&amp;"!I53")</f>
        <v>0</v>
      </c>
      <c r="AC209" s="85" cm="1">
        <f t="array" aca="1" ref="AC209" ca="1">INDIRECT(AC$2&amp;"!I53")</f>
        <v>0</v>
      </c>
      <c r="AD209" s="85" cm="1">
        <f t="array" aca="1" ref="AD209" ca="1">INDIRECT(AD$2&amp;"!I53")</f>
        <v>0</v>
      </c>
      <c r="AE209" s="85" cm="1">
        <f t="array" aca="1" ref="AE209" ca="1">INDIRECT(AE$2&amp;"!I53")</f>
        <v>0</v>
      </c>
      <c r="AF209" s="85" cm="1">
        <f t="array" aca="1" ref="AF209" ca="1">INDIRECT(AF$2&amp;"!I53")</f>
        <v>0</v>
      </c>
      <c r="AG209" s="85" cm="1">
        <f t="array" aca="1" ref="AG209" ca="1">INDIRECT(AG$2&amp;"!I53")</f>
        <v>0</v>
      </c>
      <c r="AH209" s="85" cm="1">
        <f t="array" aca="1" ref="AH209" ca="1">INDIRECT(AH$2&amp;"!I53")</f>
        <v>0</v>
      </c>
      <c r="AJ209" s="75" t="str">
        <f t="shared" si="33"/>
        <v>MPI_29</v>
      </c>
      <c r="AK209" s="75" t="str">
        <f t="shared" si="34"/>
        <v>Q3.2</v>
      </c>
      <c r="AL209" t="s">
        <v>872</v>
      </c>
      <c r="AM209">
        <f t="shared" ca="1" si="35"/>
        <v>0</v>
      </c>
      <c r="AN209">
        <f t="shared" ca="1" si="36"/>
        <v>0</v>
      </c>
      <c r="AP209">
        <f t="shared" ca="1" si="42"/>
        <v>0</v>
      </c>
      <c r="AQ209">
        <f t="shared" ca="1" si="43"/>
        <v>0</v>
      </c>
      <c r="AT209">
        <f t="shared" ca="1" si="37"/>
        <v>0</v>
      </c>
      <c r="AU209">
        <f t="shared" ca="1" si="38"/>
        <v>0</v>
      </c>
      <c r="AV209">
        <f t="shared" ca="1" si="39"/>
        <v>0</v>
      </c>
      <c r="AW209">
        <f t="shared" ca="1" si="40"/>
        <v>0</v>
      </c>
      <c r="AX209">
        <f t="shared" ca="1" si="41"/>
        <v>0</v>
      </c>
    </row>
    <row r="210" spans="2:50" ht="16.5" thickBot="1">
      <c r="B210" s="783" t="s">
        <v>96</v>
      </c>
      <c r="C210" s="54" t="s">
        <v>97</v>
      </c>
      <c r="D210" s="48" t="s">
        <v>23</v>
      </c>
      <c r="E210" s="89" t="str" cm="1">
        <f t="array" aca="1" ref="E210" ca="1">INDIRECT(E$2&amp;"!C56")</f>
        <v>Non concerné</v>
      </c>
      <c r="F210" s="89" t="str" cm="1">
        <f t="array" aca="1" ref="F210" ca="1">INDIRECT(F$2&amp;"!C56")</f>
        <v>Non concerné</v>
      </c>
      <c r="G210" s="89" t="str" cm="1">
        <f t="array" aca="1" ref="G210" ca="1">INDIRECT(G$2&amp;"!C56")</f>
        <v>Non concerné</v>
      </c>
      <c r="H210" s="89" t="str" cm="1">
        <f t="array" aca="1" ref="H210" ca="1">INDIRECT(H$2&amp;"!C56")</f>
        <v>Non concerné</v>
      </c>
      <c r="I210" s="89" t="str" cm="1">
        <f t="array" aca="1" ref="I210" ca="1">INDIRECT(I$2&amp;"!C56")</f>
        <v>Non concerné</v>
      </c>
      <c r="J210" s="89" t="str" cm="1">
        <f t="array" aca="1" ref="J210" ca="1">INDIRECT(J$2&amp;"!C56")</f>
        <v>Non concerné</v>
      </c>
      <c r="K210" s="89" t="str" cm="1">
        <f t="array" aca="1" ref="K210" ca="1">INDIRECT(K$2&amp;"!C56")</f>
        <v>Non concerné</v>
      </c>
      <c r="L210" s="89" t="str" cm="1">
        <f t="array" aca="1" ref="L210" ca="1">INDIRECT(L$2&amp;"!C56")</f>
        <v>Non concerné</v>
      </c>
      <c r="M210" s="89" t="str" cm="1">
        <f t="array" aca="1" ref="M210" ca="1">INDIRECT(M$2&amp;"!C56")</f>
        <v>Non concerné</v>
      </c>
      <c r="N210" s="89" t="str" cm="1">
        <f t="array" aca="1" ref="N210" ca="1">INDIRECT(N$2&amp;"!C56")</f>
        <v>Non concerné</v>
      </c>
      <c r="O210" s="89" t="str" cm="1">
        <f t="array" aca="1" ref="O210" ca="1">INDIRECT(O$2&amp;"!C56")</f>
        <v>Non concerné</v>
      </c>
      <c r="P210" s="89" t="str" cm="1">
        <f t="array" aca="1" ref="P210" ca="1">INDIRECT(P$2&amp;"!C56")</f>
        <v>Non concerné</v>
      </c>
      <c r="Q210" s="89" t="str" cm="1">
        <f t="array" aca="1" ref="Q210" ca="1">INDIRECT(Q$2&amp;"!C56")</f>
        <v>Non concerné</v>
      </c>
      <c r="R210" s="89" t="str" cm="1">
        <f t="array" aca="1" ref="R210" ca="1">INDIRECT(R$2&amp;"!C56")</f>
        <v>Non concerné</v>
      </c>
      <c r="S210" s="89" t="str" cm="1">
        <f t="array" aca="1" ref="S210" ca="1">INDIRECT(S$2&amp;"!C56")</f>
        <v>Non concerné</v>
      </c>
      <c r="T210" s="89" t="str" cm="1">
        <f t="array" aca="1" ref="T210" ca="1">INDIRECT(T$2&amp;"!C56")</f>
        <v>Non concerné</v>
      </c>
      <c r="U210" s="89" t="str" cm="1">
        <f t="array" aca="1" ref="U210" ca="1">INDIRECT(U$2&amp;"!C56")</f>
        <v>Non concerné</v>
      </c>
      <c r="V210" s="89" t="str" cm="1">
        <f t="array" aca="1" ref="V210" ca="1">INDIRECT(V$2&amp;"!C56")</f>
        <v>Non concerné</v>
      </c>
      <c r="W210" s="89" t="str" cm="1">
        <f t="array" aca="1" ref="W210" ca="1">INDIRECT(W$2&amp;"!C56")</f>
        <v>Non concerné</v>
      </c>
      <c r="X210" s="89" t="str" cm="1">
        <f t="array" aca="1" ref="X210" ca="1">INDIRECT(X$2&amp;"!C56")</f>
        <v>Non concerné</v>
      </c>
      <c r="Y210" s="89" t="str" cm="1">
        <f t="array" aca="1" ref="Y210" ca="1">INDIRECT(Y$2&amp;"!C56")</f>
        <v>Non concerné</v>
      </c>
      <c r="Z210" s="89" t="str" cm="1">
        <f t="array" aca="1" ref="Z210" ca="1">INDIRECT(Z$2&amp;"!C56")</f>
        <v>Non concerné</v>
      </c>
      <c r="AA210" s="89" t="str" cm="1">
        <f t="array" aca="1" ref="AA210" ca="1">INDIRECT(AA$2&amp;"!C56")</f>
        <v>Non concerné</v>
      </c>
      <c r="AB210" s="89" t="str" cm="1">
        <f t="array" aca="1" ref="AB210" ca="1">INDIRECT(AB$2&amp;"!C56")</f>
        <v>Non concerné</v>
      </c>
      <c r="AC210" s="89" t="str" cm="1">
        <f t="array" aca="1" ref="AC210" ca="1">INDIRECT(AC$2&amp;"!C56")</f>
        <v>Non concerné</v>
      </c>
      <c r="AD210" s="89" t="str" cm="1">
        <f t="array" aca="1" ref="AD210" ca="1">INDIRECT(AD$2&amp;"!C56")</f>
        <v>Non concerné</v>
      </c>
      <c r="AE210" s="89" t="str" cm="1">
        <f t="array" aca="1" ref="AE210" ca="1">INDIRECT(AE$2&amp;"!C56")</f>
        <v>Non concerné</v>
      </c>
      <c r="AF210" s="89" t="str" cm="1">
        <f t="array" aca="1" ref="AF210" ca="1">INDIRECT(AF$2&amp;"!C56")</f>
        <v>Non concerné</v>
      </c>
      <c r="AG210" s="89" t="str" cm="1">
        <f t="array" aca="1" ref="AG210" ca="1">INDIRECT(AG$2&amp;"!C56")</f>
        <v>Non concerné</v>
      </c>
      <c r="AH210" s="89" t="str" cm="1">
        <f t="array" aca="1" ref="AH210" ca="1">INDIRECT(AH$2&amp;"!C56")</f>
        <v>Non concerné</v>
      </c>
      <c r="AJ210" s="75" t="str">
        <f t="shared" si="33"/>
        <v>MPI_30</v>
      </c>
      <c r="AK210" s="75" t="str">
        <f t="shared" si="34"/>
        <v>Q1</v>
      </c>
      <c r="AL210" t="s">
        <v>380</v>
      </c>
      <c r="AM210">
        <f t="shared" ca="1" si="35"/>
        <v>0</v>
      </c>
      <c r="AN210">
        <f t="shared" ca="1" si="36"/>
        <v>0</v>
      </c>
      <c r="AP210">
        <f t="shared" ca="1" si="42"/>
        <v>0</v>
      </c>
      <c r="AQ210">
        <f t="shared" ca="1" si="43"/>
        <v>0</v>
      </c>
      <c r="AT210">
        <f t="shared" ca="1" si="37"/>
        <v>0</v>
      </c>
      <c r="AU210">
        <f t="shared" ca="1" si="38"/>
        <v>0</v>
      </c>
      <c r="AV210">
        <f t="shared" ca="1" si="39"/>
        <v>0</v>
      </c>
      <c r="AW210">
        <f t="shared" ca="1" si="40"/>
        <v>0</v>
      </c>
      <c r="AX210">
        <f t="shared" ca="1" si="41"/>
        <v>0</v>
      </c>
    </row>
    <row r="211" spans="2:50" ht="16.5" thickBot="1">
      <c r="B211" s="783"/>
      <c r="C211" s="54" t="s">
        <v>97</v>
      </c>
      <c r="D211" s="50" t="s">
        <v>24</v>
      </c>
      <c r="E211" s="89" cm="1">
        <f t="array" aca="1" ref="E211" ca="1">INDIRECT(E$2&amp;"!D56")</f>
        <v>0</v>
      </c>
      <c r="F211" s="89" cm="1">
        <f t="array" aca="1" ref="F211" ca="1">INDIRECT(F$2&amp;"!D56")</f>
        <v>0</v>
      </c>
      <c r="G211" s="89" cm="1">
        <f t="array" aca="1" ref="G211" ca="1">INDIRECT(G$2&amp;"!D56")</f>
        <v>0</v>
      </c>
      <c r="H211" s="89" cm="1">
        <f t="array" aca="1" ref="H211" ca="1">INDIRECT(H$2&amp;"!D56")</f>
        <v>0</v>
      </c>
      <c r="I211" s="89" cm="1">
        <f t="array" aca="1" ref="I211" ca="1">INDIRECT(I$2&amp;"!D56")</f>
        <v>0</v>
      </c>
      <c r="J211" s="89" cm="1">
        <f t="array" aca="1" ref="J211" ca="1">INDIRECT(J$2&amp;"!D56")</f>
        <v>0</v>
      </c>
      <c r="K211" s="89" cm="1">
        <f t="array" aca="1" ref="K211" ca="1">INDIRECT(K$2&amp;"!D56")</f>
        <v>0</v>
      </c>
      <c r="L211" s="89" cm="1">
        <f t="array" aca="1" ref="L211" ca="1">INDIRECT(L$2&amp;"!D56")</f>
        <v>0</v>
      </c>
      <c r="M211" s="89" cm="1">
        <f t="array" aca="1" ref="M211" ca="1">INDIRECT(M$2&amp;"!D56")</f>
        <v>0</v>
      </c>
      <c r="N211" s="89" cm="1">
        <f t="array" aca="1" ref="N211" ca="1">INDIRECT(N$2&amp;"!D56")</f>
        <v>0</v>
      </c>
      <c r="O211" s="89" cm="1">
        <f t="array" aca="1" ref="O211" ca="1">INDIRECT(O$2&amp;"!D56")</f>
        <v>0</v>
      </c>
      <c r="P211" s="89" cm="1">
        <f t="array" aca="1" ref="P211" ca="1">INDIRECT(P$2&amp;"!D56")</f>
        <v>0</v>
      </c>
      <c r="Q211" s="89" cm="1">
        <f t="array" aca="1" ref="Q211" ca="1">INDIRECT(Q$2&amp;"!D56")</f>
        <v>0</v>
      </c>
      <c r="R211" s="89" cm="1">
        <f t="array" aca="1" ref="R211" ca="1">INDIRECT(R$2&amp;"!D56")</f>
        <v>0</v>
      </c>
      <c r="S211" s="89" cm="1">
        <f t="array" aca="1" ref="S211" ca="1">INDIRECT(S$2&amp;"!D56")</f>
        <v>0</v>
      </c>
      <c r="T211" s="89" cm="1">
        <f t="array" aca="1" ref="T211" ca="1">INDIRECT(T$2&amp;"!D56")</f>
        <v>0</v>
      </c>
      <c r="U211" s="89" cm="1">
        <f t="array" aca="1" ref="U211" ca="1">INDIRECT(U$2&amp;"!D56")</f>
        <v>0</v>
      </c>
      <c r="V211" s="89" cm="1">
        <f t="array" aca="1" ref="V211" ca="1">INDIRECT(V$2&amp;"!D56")</f>
        <v>0</v>
      </c>
      <c r="W211" s="89" cm="1">
        <f t="array" aca="1" ref="W211" ca="1">INDIRECT(W$2&amp;"!D56")</f>
        <v>0</v>
      </c>
      <c r="X211" s="89" cm="1">
        <f t="array" aca="1" ref="X211" ca="1">INDIRECT(X$2&amp;"!D56")</f>
        <v>0</v>
      </c>
      <c r="Y211" s="89" cm="1">
        <f t="array" aca="1" ref="Y211" ca="1">INDIRECT(Y$2&amp;"!D56")</f>
        <v>0</v>
      </c>
      <c r="Z211" s="89" cm="1">
        <f t="array" aca="1" ref="Z211" ca="1">INDIRECT(Z$2&amp;"!D56")</f>
        <v>0</v>
      </c>
      <c r="AA211" s="89" cm="1">
        <f t="array" aca="1" ref="AA211" ca="1">INDIRECT(AA$2&amp;"!D56")</f>
        <v>0</v>
      </c>
      <c r="AB211" s="89" cm="1">
        <f t="array" aca="1" ref="AB211" ca="1">INDIRECT(AB$2&amp;"!D56")</f>
        <v>0</v>
      </c>
      <c r="AC211" s="89" cm="1">
        <f t="array" aca="1" ref="AC211" ca="1">INDIRECT(AC$2&amp;"!D56")</f>
        <v>0</v>
      </c>
      <c r="AD211" s="89" cm="1">
        <f t="array" aca="1" ref="AD211" ca="1">INDIRECT(AD$2&amp;"!D56")</f>
        <v>0</v>
      </c>
      <c r="AE211" s="89" cm="1">
        <f t="array" aca="1" ref="AE211" ca="1">INDIRECT(AE$2&amp;"!D56")</f>
        <v>0</v>
      </c>
      <c r="AF211" s="89" cm="1">
        <f t="array" aca="1" ref="AF211" ca="1">INDIRECT(AF$2&amp;"!D56")</f>
        <v>0</v>
      </c>
      <c r="AG211" s="89" cm="1">
        <f t="array" aca="1" ref="AG211" ca="1">INDIRECT(AG$2&amp;"!D56")</f>
        <v>0</v>
      </c>
      <c r="AH211" s="89" cm="1">
        <f t="array" aca="1" ref="AH211" ca="1">INDIRECT(AH$2&amp;"!D56")</f>
        <v>0</v>
      </c>
      <c r="AJ211" s="75" t="str">
        <f t="shared" si="33"/>
        <v>MPI_30</v>
      </c>
      <c r="AK211" s="75" t="str">
        <f t="shared" si="34"/>
        <v>Q2.1</v>
      </c>
      <c r="AL211" t="s">
        <v>339</v>
      </c>
      <c r="AM211">
        <f t="shared" ca="1" si="35"/>
        <v>0</v>
      </c>
      <c r="AN211">
        <f t="shared" ca="1" si="36"/>
        <v>0</v>
      </c>
      <c r="AP211">
        <f t="shared" ca="1" si="42"/>
        <v>0</v>
      </c>
      <c r="AQ211">
        <f t="shared" ca="1" si="43"/>
        <v>0</v>
      </c>
      <c r="AT211">
        <f t="shared" ca="1" si="37"/>
        <v>0</v>
      </c>
      <c r="AU211">
        <f t="shared" ca="1" si="38"/>
        <v>0</v>
      </c>
      <c r="AV211">
        <f t="shared" ca="1" si="39"/>
        <v>0</v>
      </c>
      <c r="AW211">
        <f t="shared" ca="1" si="40"/>
        <v>0</v>
      </c>
      <c r="AX211">
        <f t="shared" ca="1" si="41"/>
        <v>0</v>
      </c>
    </row>
    <row r="212" spans="2:50" ht="16.5" thickBot="1">
      <c r="B212" s="783"/>
      <c r="C212" s="54" t="s">
        <v>97</v>
      </c>
      <c r="D212" s="50" t="s">
        <v>25</v>
      </c>
      <c r="E212" s="89" cm="1">
        <f t="array" aca="1" ref="E212" ca="1">INDIRECT(E$2&amp;"!E56")</f>
        <v>0</v>
      </c>
      <c r="F212" s="89" cm="1">
        <f t="array" aca="1" ref="F212" ca="1">INDIRECT(F$2&amp;"!E56")</f>
        <v>0</v>
      </c>
      <c r="G212" s="89" cm="1">
        <f t="array" aca="1" ref="G212" ca="1">INDIRECT(G$2&amp;"!E56")</f>
        <v>0</v>
      </c>
      <c r="H212" s="89" cm="1">
        <f t="array" aca="1" ref="H212" ca="1">INDIRECT(H$2&amp;"!E56")</f>
        <v>0</v>
      </c>
      <c r="I212" s="89" cm="1">
        <f t="array" aca="1" ref="I212" ca="1">INDIRECT(I$2&amp;"!E56")</f>
        <v>0</v>
      </c>
      <c r="J212" s="89" cm="1">
        <f t="array" aca="1" ref="J212" ca="1">INDIRECT(J$2&amp;"!E56")</f>
        <v>0</v>
      </c>
      <c r="K212" s="89" cm="1">
        <f t="array" aca="1" ref="K212" ca="1">INDIRECT(K$2&amp;"!E56")</f>
        <v>0</v>
      </c>
      <c r="L212" s="89" cm="1">
        <f t="array" aca="1" ref="L212" ca="1">INDIRECT(L$2&amp;"!E56")</f>
        <v>0</v>
      </c>
      <c r="M212" s="89" cm="1">
        <f t="array" aca="1" ref="M212" ca="1">INDIRECT(M$2&amp;"!E56")</f>
        <v>0</v>
      </c>
      <c r="N212" s="89" cm="1">
        <f t="array" aca="1" ref="N212" ca="1">INDIRECT(N$2&amp;"!E56")</f>
        <v>0</v>
      </c>
      <c r="O212" s="89" cm="1">
        <f t="array" aca="1" ref="O212" ca="1">INDIRECT(O$2&amp;"!E56")</f>
        <v>0</v>
      </c>
      <c r="P212" s="89" cm="1">
        <f t="array" aca="1" ref="P212" ca="1">INDIRECT(P$2&amp;"!E56")</f>
        <v>0</v>
      </c>
      <c r="Q212" s="89" cm="1">
        <f t="array" aca="1" ref="Q212" ca="1">INDIRECT(Q$2&amp;"!E56")</f>
        <v>0</v>
      </c>
      <c r="R212" s="89" cm="1">
        <f t="array" aca="1" ref="R212" ca="1">INDIRECT(R$2&amp;"!E56")</f>
        <v>0</v>
      </c>
      <c r="S212" s="89" cm="1">
        <f t="array" aca="1" ref="S212" ca="1">INDIRECT(S$2&amp;"!E56")</f>
        <v>0</v>
      </c>
      <c r="T212" s="89" cm="1">
        <f t="array" aca="1" ref="T212" ca="1">INDIRECT(T$2&amp;"!E56")</f>
        <v>0</v>
      </c>
      <c r="U212" s="89" cm="1">
        <f t="array" aca="1" ref="U212" ca="1">INDIRECT(U$2&amp;"!E56")</f>
        <v>0</v>
      </c>
      <c r="V212" s="89" cm="1">
        <f t="array" aca="1" ref="V212" ca="1">INDIRECT(V$2&amp;"!E56")</f>
        <v>0</v>
      </c>
      <c r="W212" s="89" cm="1">
        <f t="array" aca="1" ref="W212" ca="1">INDIRECT(W$2&amp;"!E56")</f>
        <v>0</v>
      </c>
      <c r="X212" s="89" cm="1">
        <f t="array" aca="1" ref="X212" ca="1">INDIRECT(X$2&amp;"!E56")</f>
        <v>0</v>
      </c>
      <c r="Y212" s="89" cm="1">
        <f t="array" aca="1" ref="Y212" ca="1">INDIRECT(Y$2&amp;"!E56")</f>
        <v>0</v>
      </c>
      <c r="Z212" s="89" cm="1">
        <f t="array" aca="1" ref="Z212" ca="1">INDIRECT(Z$2&amp;"!E56")</f>
        <v>0</v>
      </c>
      <c r="AA212" s="89" cm="1">
        <f t="array" aca="1" ref="AA212" ca="1">INDIRECT(AA$2&amp;"!E56")</f>
        <v>0</v>
      </c>
      <c r="AB212" s="89" cm="1">
        <f t="array" aca="1" ref="AB212" ca="1">INDIRECT(AB$2&amp;"!E56")</f>
        <v>0</v>
      </c>
      <c r="AC212" s="89" cm="1">
        <f t="array" aca="1" ref="AC212" ca="1">INDIRECT(AC$2&amp;"!E56")</f>
        <v>0</v>
      </c>
      <c r="AD212" s="89" cm="1">
        <f t="array" aca="1" ref="AD212" ca="1">INDIRECT(AD$2&amp;"!E56")</f>
        <v>0</v>
      </c>
      <c r="AE212" s="89" cm="1">
        <f t="array" aca="1" ref="AE212" ca="1">INDIRECT(AE$2&amp;"!E56")</f>
        <v>0</v>
      </c>
      <c r="AF212" s="89" cm="1">
        <f t="array" aca="1" ref="AF212" ca="1">INDIRECT(AF$2&amp;"!E56")</f>
        <v>0</v>
      </c>
      <c r="AG212" s="89" cm="1">
        <f t="array" aca="1" ref="AG212" ca="1">INDIRECT(AG$2&amp;"!E56")</f>
        <v>0</v>
      </c>
      <c r="AH212" s="89" cm="1">
        <f t="array" aca="1" ref="AH212" ca="1">INDIRECT(AH$2&amp;"!E56")</f>
        <v>0</v>
      </c>
      <c r="AJ212" s="75" t="str">
        <f t="shared" si="33"/>
        <v>MPI_30</v>
      </c>
      <c r="AK212" s="75" t="str">
        <f t="shared" si="34"/>
        <v>Q2.2</v>
      </c>
      <c r="AL212" t="s">
        <v>873</v>
      </c>
      <c r="AM212">
        <f t="shared" ca="1" si="35"/>
        <v>0</v>
      </c>
      <c r="AN212">
        <f t="shared" ca="1" si="36"/>
        <v>0</v>
      </c>
      <c r="AP212">
        <f t="shared" ca="1" si="42"/>
        <v>0</v>
      </c>
      <c r="AQ212">
        <f t="shared" ca="1" si="43"/>
        <v>0</v>
      </c>
      <c r="AT212">
        <f t="shared" ca="1" si="37"/>
        <v>0</v>
      </c>
      <c r="AU212">
        <f t="shared" ca="1" si="38"/>
        <v>0</v>
      </c>
      <c r="AV212">
        <f t="shared" ca="1" si="39"/>
        <v>0</v>
      </c>
      <c r="AW212">
        <f t="shared" ca="1" si="40"/>
        <v>0</v>
      </c>
      <c r="AX212">
        <f t="shared" ca="1" si="41"/>
        <v>0</v>
      </c>
    </row>
    <row r="213" spans="2:50" ht="16.5" thickBot="1">
      <c r="B213" s="783"/>
      <c r="C213" s="54" t="s">
        <v>97</v>
      </c>
      <c r="D213" s="50" t="s">
        <v>26</v>
      </c>
      <c r="E213" s="89" cm="1">
        <f t="array" aca="1" ref="E213" ca="1">INDIRECT(E$2&amp;"!F56")</f>
        <v>0</v>
      </c>
      <c r="F213" s="89" cm="1">
        <f t="array" aca="1" ref="F213" ca="1">INDIRECT(F$2&amp;"!F56")</f>
        <v>0</v>
      </c>
      <c r="G213" s="89" cm="1">
        <f t="array" aca="1" ref="G213" ca="1">INDIRECT(G$2&amp;"!F56")</f>
        <v>0</v>
      </c>
      <c r="H213" s="89" cm="1">
        <f t="array" aca="1" ref="H213" ca="1">INDIRECT(H$2&amp;"!F56")</f>
        <v>0</v>
      </c>
      <c r="I213" s="89" cm="1">
        <f t="array" aca="1" ref="I213" ca="1">INDIRECT(I$2&amp;"!F56")</f>
        <v>0</v>
      </c>
      <c r="J213" s="89" cm="1">
        <f t="array" aca="1" ref="J213" ca="1">INDIRECT(J$2&amp;"!F56")</f>
        <v>0</v>
      </c>
      <c r="K213" s="89" cm="1">
        <f t="array" aca="1" ref="K213" ca="1">INDIRECT(K$2&amp;"!F56")</f>
        <v>0</v>
      </c>
      <c r="L213" s="89" cm="1">
        <f t="array" aca="1" ref="L213" ca="1">INDIRECT(L$2&amp;"!F56")</f>
        <v>0</v>
      </c>
      <c r="M213" s="89" cm="1">
        <f t="array" aca="1" ref="M213" ca="1">INDIRECT(M$2&amp;"!F56")</f>
        <v>0</v>
      </c>
      <c r="N213" s="89" cm="1">
        <f t="array" aca="1" ref="N213" ca="1">INDIRECT(N$2&amp;"!F56")</f>
        <v>0</v>
      </c>
      <c r="O213" s="89" cm="1">
        <f t="array" aca="1" ref="O213" ca="1">INDIRECT(O$2&amp;"!F56")</f>
        <v>0</v>
      </c>
      <c r="P213" s="89" cm="1">
        <f t="array" aca="1" ref="P213" ca="1">INDIRECT(P$2&amp;"!F56")</f>
        <v>0</v>
      </c>
      <c r="Q213" s="89" cm="1">
        <f t="array" aca="1" ref="Q213" ca="1">INDIRECT(Q$2&amp;"!F56")</f>
        <v>0</v>
      </c>
      <c r="R213" s="89" cm="1">
        <f t="array" aca="1" ref="R213" ca="1">INDIRECT(R$2&amp;"!F56")</f>
        <v>0</v>
      </c>
      <c r="S213" s="89" cm="1">
        <f t="array" aca="1" ref="S213" ca="1">INDIRECT(S$2&amp;"!F56")</f>
        <v>0</v>
      </c>
      <c r="T213" s="89" cm="1">
        <f t="array" aca="1" ref="T213" ca="1">INDIRECT(T$2&amp;"!F56")</f>
        <v>0</v>
      </c>
      <c r="U213" s="89" cm="1">
        <f t="array" aca="1" ref="U213" ca="1">INDIRECT(U$2&amp;"!F56")</f>
        <v>0</v>
      </c>
      <c r="V213" s="89" cm="1">
        <f t="array" aca="1" ref="V213" ca="1">INDIRECT(V$2&amp;"!F56")</f>
        <v>0</v>
      </c>
      <c r="W213" s="89" cm="1">
        <f t="array" aca="1" ref="W213" ca="1">INDIRECT(W$2&amp;"!F56")</f>
        <v>0</v>
      </c>
      <c r="X213" s="89" cm="1">
        <f t="array" aca="1" ref="X213" ca="1">INDIRECT(X$2&amp;"!F56")</f>
        <v>0</v>
      </c>
      <c r="Y213" s="89" cm="1">
        <f t="array" aca="1" ref="Y213" ca="1">INDIRECT(Y$2&amp;"!F56")</f>
        <v>0</v>
      </c>
      <c r="Z213" s="89" cm="1">
        <f t="array" aca="1" ref="Z213" ca="1">INDIRECT(Z$2&amp;"!F56")</f>
        <v>0</v>
      </c>
      <c r="AA213" s="89" cm="1">
        <f t="array" aca="1" ref="AA213" ca="1">INDIRECT(AA$2&amp;"!F56")</f>
        <v>0</v>
      </c>
      <c r="AB213" s="89" cm="1">
        <f t="array" aca="1" ref="AB213" ca="1">INDIRECT(AB$2&amp;"!F56")</f>
        <v>0</v>
      </c>
      <c r="AC213" s="89" cm="1">
        <f t="array" aca="1" ref="AC213" ca="1">INDIRECT(AC$2&amp;"!F56")</f>
        <v>0</v>
      </c>
      <c r="AD213" s="89" cm="1">
        <f t="array" aca="1" ref="AD213" ca="1">INDIRECT(AD$2&amp;"!F56")</f>
        <v>0</v>
      </c>
      <c r="AE213" s="89" cm="1">
        <f t="array" aca="1" ref="AE213" ca="1">INDIRECT(AE$2&amp;"!F56")</f>
        <v>0</v>
      </c>
      <c r="AF213" s="89" cm="1">
        <f t="array" aca="1" ref="AF213" ca="1">INDIRECT(AF$2&amp;"!F56")</f>
        <v>0</v>
      </c>
      <c r="AG213" s="89" cm="1">
        <f t="array" aca="1" ref="AG213" ca="1">INDIRECT(AG$2&amp;"!F56")</f>
        <v>0</v>
      </c>
      <c r="AH213" s="89" cm="1">
        <f t="array" aca="1" ref="AH213" ca="1">INDIRECT(AH$2&amp;"!F56")</f>
        <v>0</v>
      </c>
      <c r="AJ213" s="75" t="str">
        <f t="shared" si="33"/>
        <v>MPI_30</v>
      </c>
      <c r="AK213" s="75" t="str">
        <f t="shared" si="34"/>
        <v>Q2.3</v>
      </c>
      <c r="AL213" t="s">
        <v>874</v>
      </c>
      <c r="AM213">
        <f t="shared" ca="1" si="35"/>
        <v>0</v>
      </c>
      <c r="AN213">
        <f t="shared" ca="1" si="36"/>
        <v>0</v>
      </c>
      <c r="AP213">
        <f t="shared" ca="1" si="42"/>
        <v>0</v>
      </c>
      <c r="AQ213">
        <f t="shared" ca="1" si="43"/>
        <v>0</v>
      </c>
      <c r="AT213">
        <f t="shared" ca="1" si="37"/>
        <v>0</v>
      </c>
      <c r="AU213">
        <f t="shared" ca="1" si="38"/>
        <v>0</v>
      </c>
      <c r="AV213">
        <f t="shared" ca="1" si="39"/>
        <v>0</v>
      </c>
      <c r="AW213">
        <f t="shared" ca="1" si="40"/>
        <v>0</v>
      </c>
      <c r="AX213">
        <f t="shared" ca="1" si="41"/>
        <v>0</v>
      </c>
    </row>
    <row r="214" spans="2:50" ht="16.5" thickBot="1">
      <c r="B214" s="783"/>
      <c r="C214" s="54" t="s">
        <v>97</v>
      </c>
      <c r="D214" s="50" t="s">
        <v>27</v>
      </c>
      <c r="E214" s="89" cm="1">
        <f t="array" aca="1" ref="E214" ca="1">INDIRECT(E$2&amp;"!G56")</f>
        <v>0</v>
      </c>
      <c r="F214" s="89" cm="1">
        <f t="array" aca="1" ref="F214" ca="1">INDIRECT(F$2&amp;"!G56")</f>
        <v>0</v>
      </c>
      <c r="G214" s="89" cm="1">
        <f t="array" aca="1" ref="G214" ca="1">INDIRECT(G$2&amp;"!G56")</f>
        <v>0</v>
      </c>
      <c r="H214" s="89" cm="1">
        <f t="array" aca="1" ref="H214" ca="1">INDIRECT(H$2&amp;"!G56")</f>
        <v>0</v>
      </c>
      <c r="I214" s="89" cm="1">
        <f t="array" aca="1" ref="I214" ca="1">INDIRECT(I$2&amp;"!G56")</f>
        <v>0</v>
      </c>
      <c r="J214" s="89" cm="1">
        <f t="array" aca="1" ref="J214" ca="1">INDIRECT(J$2&amp;"!G56")</f>
        <v>0</v>
      </c>
      <c r="K214" s="89" cm="1">
        <f t="array" aca="1" ref="K214" ca="1">INDIRECT(K$2&amp;"!G56")</f>
        <v>0</v>
      </c>
      <c r="L214" s="89" cm="1">
        <f t="array" aca="1" ref="L214" ca="1">INDIRECT(L$2&amp;"!G56")</f>
        <v>0</v>
      </c>
      <c r="M214" s="89" cm="1">
        <f t="array" aca="1" ref="M214" ca="1">INDIRECT(M$2&amp;"!G56")</f>
        <v>0</v>
      </c>
      <c r="N214" s="89" cm="1">
        <f t="array" aca="1" ref="N214" ca="1">INDIRECT(N$2&amp;"!G56")</f>
        <v>0</v>
      </c>
      <c r="O214" s="89" cm="1">
        <f t="array" aca="1" ref="O214" ca="1">INDIRECT(O$2&amp;"!G56")</f>
        <v>0</v>
      </c>
      <c r="P214" s="89" cm="1">
        <f t="array" aca="1" ref="P214" ca="1">INDIRECT(P$2&amp;"!G56")</f>
        <v>0</v>
      </c>
      <c r="Q214" s="89" cm="1">
        <f t="array" aca="1" ref="Q214" ca="1">INDIRECT(Q$2&amp;"!G56")</f>
        <v>0</v>
      </c>
      <c r="R214" s="89" cm="1">
        <f t="array" aca="1" ref="R214" ca="1">INDIRECT(R$2&amp;"!G56")</f>
        <v>0</v>
      </c>
      <c r="S214" s="89" cm="1">
        <f t="array" aca="1" ref="S214" ca="1">INDIRECT(S$2&amp;"!G56")</f>
        <v>0</v>
      </c>
      <c r="T214" s="89" cm="1">
        <f t="array" aca="1" ref="T214" ca="1">INDIRECT(T$2&amp;"!G56")</f>
        <v>0</v>
      </c>
      <c r="U214" s="89" cm="1">
        <f t="array" aca="1" ref="U214" ca="1">INDIRECT(U$2&amp;"!G56")</f>
        <v>0</v>
      </c>
      <c r="V214" s="89" cm="1">
        <f t="array" aca="1" ref="V214" ca="1">INDIRECT(V$2&amp;"!G56")</f>
        <v>0</v>
      </c>
      <c r="W214" s="89" cm="1">
        <f t="array" aca="1" ref="W214" ca="1">INDIRECT(W$2&amp;"!G56")</f>
        <v>0</v>
      </c>
      <c r="X214" s="89" cm="1">
        <f t="array" aca="1" ref="X214" ca="1">INDIRECT(X$2&amp;"!G56")</f>
        <v>0</v>
      </c>
      <c r="Y214" s="89" cm="1">
        <f t="array" aca="1" ref="Y214" ca="1">INDIRECT(Y$2&amp;"!G56")</f>
        <v>0</v>
      </c>
      <c r="Z214" s="89" cm="1">
        <f t="array" aca="1" ref="Z214" ca="1">INDIRECT(Z$2&amp;"!G56")</f>
        <v>0</v>
      </c>
      <c r="AA214" s="89" cm="1">
        <f t="array" aca="1" ref="AA214" ca="1">INDIRECT(AA$2&amp;"!G56")</f>
        <v>0</v>
      </c>
      <c r="AB214" s="89" cm="1">
        <f t="array" aca="1" ref="AB214" ca="1">INDIRECT(AB$2&amp;"!G56")</f>
        <v>0</v>
      </c>
      <c r="AC214" s="89" cm="1">
        <f t="array" aca="1" ref="AC214" ca="1">INDIRECT(AC$2&amp;"!G56")</f>
        <v>0</v>
      </c>
      <c r="AD214" s="89" cm="1">
        <f t="array" aca="1" ref="AD214" ca="1">INDIRECT(AD$2&amp;"!G56")</f>
        <v>0</v>
      </c>
      <c r="AE214" s="89" cm="1">
        <f t="array" aca="1" ref="AE214" ca="1">INDIRECT(AE$2&amp;"!G56")</f>
        <v>0</v>
      </c>
      <c r="AF214" s="89" cm="1">
        <f t="array" aca="1" ref="AF214" ca="1">INDIRECT(AF$2&amp;"!G56")</f>
        <v>0</v>
      </c>
      <c r="AG214" s="89" cm="1">
        <f t="array" aca="1" ref="AG214" ca="1">INDIRECT(AG$2&amp;"!G56")</f>
        <v>0</v>
      </c>
      <c r="AH214" s="89" cm="1">
        <f t="array" aca="1" ref="AH214" ca="1">INDIRECT(AH$2&amp;"!G56")</f>
        <v>0</v>
      </c>
      <c r="AJ214" s="75" t="str">
        <f t="shared" si="33"/>
        <v>MPI_30</v>
      </c>
      <c r="AK214" s="75" t="str">
        <f t="shared" si="34"/>
        <v>Q2.4</v>
      </c>
      <c r="AL214" t="s">
        <v>503</v>
      </c>
      <c r="AM214">
        <f t="shared" ca="1" si="35"/>
        <v>0</v>
      </c>
      <c r="AN214">
        <f t="shared" ca="1" si="36"/>
        <v>0</v>
      </c>
      <c r="AP214">
        <f t="shared" ca="1" si="42"/>
        <v>0</v>
      </c>
      <c r="AQ214">
        <f t="shared" ca="1" si="43"/>
        <v>0</v>
      </c>
      <c r="AT214">
        <f t="shared" ca="1" si="37"/>
        <v>0</v>
      </c>
      <c r="AU214">
        <f t="shared" ca="1" si="38"/>
        <v>0</v>
      </c>
      <c r="AV214">
        <f t="shared" ca="1" si="39"/>
        <v>0</v>
      </c>
      <c r="AW214">
        <f t="shared" ca="1" si="40"/>
        <v>0</v>
      </c>
      <c r="AX214">
        <f t="shared" ca="1" si="41"/>
        <v>0</v>
      </c>
    </row>
    <row r="215" spans="2:50" ht="16.5" thickBot="1">
      <c r="B215" s="783"/>
      <c r="C215" s="54" t="s">
        <v>97</v>
      </c>
      <c r="D215" s="50" t="s">
        <v>28</v>
      </c>
      <c r="E215" s="89" cm="1">
        <f t="array" aca="1" ref="E215" ca="1">INDIRECT(E$2&amp;"!H56")</f>
        <v>0</v>
      </c>
      <c r="F215" s="89" cm="1">
        <f t="array" aca="1" ref="F215" ca="1">INDIRECT(F$2&amp;"!H56")</f>
        <v>0</v>
      </c>
      <c r="G215" s="89" cm="1">
        <f t="array" aca="1" ref="G215" ca="1">INDIRECT(G$2&amp;"!H56")</f>
        <v>0</v>
      </c>
      <c r="H215" s="89" cm="1">
        <f t="array" aca="1" ref="H215" ca="1">INDIRECT(H$2&amp;"!H56")</f>
        <v>0</v>
      </c>
      <c r="I215" s="89" cm="1">
        <f t="array" aca="1" ref="I215" ca="1">INDIRECT(I$2&amp;"!H56")</f>
        <v>0</v>
      </c>
      <c r="J215" s="89" cm="1">
        <f t="array" aca="1" ref="J215" ca="1">INDIRECT(J$2&amp;"!H56")</f>
        <v>0</v>
      </c>
      <c r="K215" s="89" cm="1">
        <f t="array" aca="1" ref="K215" ca="1">INDIRECT(K$2&amp;"!H56")</f>
        <v>0</v>
      </c>
      <c r="L215" s="89" cm="1">
        <f t="array" aca="1" ref="L215" ca="1">INDIRECT(L$2&amp;"!H56")</f>
        <v>0</v>
      </c>
      <c r="M215" s="89" cm="1">
        <f t="array" aca="1" ref="M215" ca="1">INDIRECT(M$2&amp;"!H56")</f>
        <v>0</v>
      </c>
      <c r="N215" s="89" cm="1">
        <f t="array" aca="1" ref="N215" ca="1">INDIRECT(N$2&amp;"!H56")</f>
        <v>0</v>
      </c>
      <c r="O215" s="89" cm="1">
        <f t="array" aca="1" ref="O215" ca="1">INDIRECT(O$2&amp;"!H56")</f>
        <v>0</v>
      </c>
      <c r="P215" s="89" cm="1">
        <f t="array" aca="1" ref="P215" ca="1">INDIRECT(P$2&amp;"!H56")</f>
        <v>0</v>
      </c>
      <c r="Q215" s="89" cm="1">
        <f t="array" aca="1" ref="Q215" ca="1">INDIRECT(Q$2&amp;"!H56")</f>
        <v>0</v>
      </c>
      <c r="R215" s="89" cm="1">
        <f t="array" aca="1" ref="R215" ca="1">INDIRECT(R$2&amp;"!H56")</f>
        <v>0</v>
      </c>
      <c r="S215" s="89" cm="1">
        <f t="array" aca="1" ref="S215" ca="1">INDIRECT(S$2&amp;"!H56")</f>
        <v>0</v>
      </c>
      <c r="T215" s="89" cm="1">
        <f t="array" aca="1" ref="T215" ca="1">INDIRECT(T$2&amp;"!H56")</f>
        <v>0</v>
      </c>
      <c r="U215" s="89" cm="1">
        <f t="array" aca="1" ref="U215" ca="1">INDIRECT(U$2&amp;"!H56")</f>
        <v>0</v>
      </c>
      <c r="V215" s="89" cm="1">
        <f t="array" aca="1" ref="V215" ca="1">INDIRECT(V$2&amp;"!H56")</f>
        <v>0</v>
      </c>
      <c r="W215" s="89" cm="1">
        <f t="array" aca="1" ref="W215" ca="1">INDIRECT(W$2&amp;"!H56")</f>
        <v>0</v>
      </c>
      <c r="X215" s="89" cm="1">
        <f t="array" aca="1" ref="X215" ca="1">INDIRECT(X$2&amp;"!H56")</f>
        <v>0</v>
      </c>
      <c r="Y215" s="89" cm="1">
        <f t="array" aca="1" ref="Y215" ca="1">INDIRECT(Y$2&amp;"!H56")</f>
        <v>0</v>
      </c>
      <c r="Z215" s="89" cm="1">
        <f t="array" aca="1" ref="Z215" ca="1">INDIRECT(Z$2&amp;"!H56")</f>
        <v>0</v>
      </c>
      <c r="AA215" s="89" cm="1">
        <f t="array" aca="1" ref="AA215" ca="1">INDIRECT(AA$2&amp;"!H56")</f>
        <v>0</v>
      </c>
      <c r="AB215" s="89" cm="1">
        <f t="array" aca="1" ref="AB215" ca="1">INDIRECT(AB$2&amp;"!H56")</f>
        <v>0</v>
      </c>
      <c r="AC215" s="89" cm="1">
        <f t="array" aca="1" ref="AC215" ca="1">INDIRECT(AC$2&amp;"!H56")</f>
        <v>0</v>
      </c>
      <c r="AD215" s="89" cm="1">
        <f t="array" aca="1" ref="AD215" ca="1">INDIRECT(AD$2&amp;"!H56")</f>
        <v>0</v>
      </c>
      <c r="AE215" s="89" cm="1">
        <f t="array" aca="1" ref="AE215" ca="1">INDIRECT(AE$2&amp;"!H56")</f>
        <v>0</v>
      </c>
      <c r="AF215" s="89" cm="1">
        <f t="array" aca="1" ref="AF215" ca="1">INDIRECT(AF$2&amp;"!H56")</f>
        <v>0</v>
      </c>
      <c r="AG215" s="89" cm="1">
        <f t="array" aca="1" ref="AG215" ca="1">INDIRECT(AG$2&amp;"!H56")</f>
        <v>0</v>
      </c>
      <c r="AH215" s="89" cm="1">
        <f t="array" aca="1" ref="AH215" ca="1">INDIRECT(AH$2&amp;"!H56")</f>
        <v>0</v>
      </c>
      <c r="AJ215" s="75" t="str">
        <f t="shared" si="33"/>
        <v>MPI_30</v>
      </c>
      <c r="AK215" s="75" t="str">
        <f t="shared" si="34"/>
        <v>Q3.1</v>
      </c>
      <c r="AL215" t="s">
        <v>464</v>
      </c>
      <c r="AM215">
        <f t="shared" ca="1" si="35"/>
        <v>0</v>
      </c>
      <c r="AN215">
        <f t="shared" ca="1" si="36"/>
        <v>0</v>
      </c>
      <c r="AP215">
        <f t="shared" ca="1" si="42"/>
        <v>0</v>
      </c>
      <c r="AQ215">
        <f t="shared" ca="1" si="43"/>
        <v>0</v>
      </c>
      <c r="AT215">
        <f t="shared" ca="1" si="37"/>
        <v>0</v>
      </c>
      <c r="AU215">
        <f t="shared" ca="1" si="38"/>
        <v>0</v>
      </c>
      <c r="AV215">
        <f t="shared" ca="1" si="39"/>
        <v>0</v>
      </c>
      <c r="AW215">
        <f t="shared" ca="1" si="40"/>
        <v>0</v>
      </c>
      <c r="AX215">
        <f t="shared" ca="1" si="41"/>
        <v>0</v>
      </c>
    </row>
    <row r="216" spans="2:50" ht="16.5" thickBot="1">
      <c r="B216" s="783"/>
      <c r="C216" s="17" t="s">
        <v>97</v>
      </c>
      <c r="D216" s="66" t="s">
        <v>29</v>
      </c>
      <c r="E216" s="89" cm="1">
        <f t="array" aca="1" ref="E216" ca="1">INDIRECT(E$2&amp;"!I56")</f>
        <v>0</v>
      </c>
      <c r="F216" s="89" cm="1">
        <f t="array" aca="1" ref="F216" ca="1">INDIRECT(F$2&amp;"!I56")</f>
        <v>0</v>
      </c>
      <c r="G216" s="89" cm="1">
        <f t="array" aca="1" ref="G216" ca="1">INDIRECT(G$2&amp;"!I56")</f>
        <v>0</v>
      </c>
      <c r="H216" s="89" cm="1">
        <f t="array" aca="1" ref="H216" ca="1">INDIRECT(H$2&amp;"!I56")</f>
        <v>0</v>
      </c>
      <c r="I216" s="89" cm="1">
        <f t="array" aca="1" ref="I216" ca="1">INDIRECT(I$2&amp;"!I56")</f>
        <v>0</v>
      </c>
      <c r="J216" s="89" cm="1">
        <f t="array" aca="1" ref="J216" ca="1">INDIRECT(J$2&amp;"!I56")</f>
        <v>0</v>
      </c>
      <c r="K216" s="89" cm="1">
        <f t="array" aca="1" ref="K216" ca="1">INDIRECT(K$2&amp;"!I56")</f>
        <v>0</v>
      </c>
      <c r="L216" s="89" cm="1">
        <f t="array" aca="1" ref="L216" ca="1">INDIRECT(L$2&amp;"!I56")</f>
        <v>0</v>
      </c>
      <c r="M216" s="89" cm="1">
        <f t="array" aca="1" ref="M216" ca="1">INDIRECT(M$2&amp;"!I56")</f>
        <v>0</v>
      </c>
      <c r="N216" s="89" cm="1">
        <f t="array" aca="1" ref="N216" ca="1">INDIRECT(N$2&amp;"!I56")</f>
        <v>0</v>
      </c>
      <c r="O216" s="89" cm="1">
        <f t="array" aca="1" ref="O216" ca="1">INDIRECT(O$2&amp;"!I56")</f>
        <v>0</v>
      </c>
      <c r="P216" s="89" cm="1">
        <f t="array" aca="1" ref="P216" ca="1">INDIRECT(P$2&amp;"!I56")</f>
        <v>0</v>
      </c>
      <c r="Q216" s="89" cm="1">
        <f t="array" aca="1" ref="Q216" ca="1">INDIRECT(Q$2&amp;"!I56")</f>
        <v>0</v>
      </c>
      <c r="R216" s="89" cm="1">
        <f t="array" aca="1" ref="R216" ca="1">INDIRECT(R$2&amp;"!I56")</f>
        <v>0</v>
      </c>
      <c r="S216" s="89" cm="1">
        <f t="array" aca="1" ref="S216" ca="1">INDIRECT(S$2&amp;"!I56")</f>
        <v>0</v>
      </c>
      <c r="T216" s="89" cm="1">
        <f t="array" aca="1" ref="T216" ca="1">INDIRECT(T$2&amp;"!I56")</f>
        <v>0</v>
      </c>
      <c r="U216" s="89" cm="1">
        <f t="array" aca="1" ref="U216" ca="1">INDIRECT(U$2&amp;"!I56")</f>
        <v>0</v>
      </c>
      <c r="V216" s="89" cm="1">
        <f t="array" aca="1" ref="V216" ca="1">INDIRECT(V$2&amp;"!I56")</f>
        <v>0</v>
      </c>
      <c r="W216" s="89" cm="1">
        <f t="array" aca="1" ref="W216" ca="1">INDIRECT(W$2&amp;"!I56")</f>
        <v>0</v>
      </c>
      <c r="X216" s="89" cm="1">
        <f t="array" aca="1" ref="X216" ca="1">INDIRECT(X$2&amp;"!I56")</f>
        <v>0</v>
      </c>
      <c r="Y216" s="89" cm="1">
        <f t="array" aca="1" ref="Y216" ca="1">INDIRECT(Y$2&amp;"!I56")</f>
        <v>0</v>
      </c>
      <c r="Z216" s="89" cm="1">
        <f t="array" aca="1" ref="Z216" ca="1">INDIRECT(Z$2&amp;"!I56")</f>
        <v>0</v>
      </c>
      <c r="AA216" s="89" cm="1">
        <f t="array" aca="1" ref="AA216" ca="1">INDIRECT(AA$2&amp;"!I56")</f>
        <v>0</v>
      </c>
      <c r="AB216" s="89" cm="1">
        <f t="array" aca="1" ref="AB216" ca="1">INDIRECT(AB$2&amp;"!I56")</f>
        <v>0</v>
      </c>
      <c r="AC216" s="89" cm="1">
        <f t="array" aca="1" ref="AC216" ca="1">INDIRECT(AC$2&amp;"!I56")</f>
        <v>0</v>
      </c>
      <c r="AD216" s="89" cm="1">
        <f t="array" aca="1" ref="AD216" ca="1">INDIRECT(AD$2&amp;"!I56")</f>
        <v>0</v>
      </c>
      <c r="AE216" s="89" cm="1">
        <f t="array" aca="1" ref="AE216" ca="1">INDIRECT(AE$2&amp;"!I56")</f>
        <v>0</v>
      </c>
      <c r="AF216" s="89" cm="1">
        <f t="array" aca="1" ref="AF216" ca="1">INDIRECT(AF$2&amp;"!I56")</f>
        <v>0</v>
      </c>
      <c r="AG216" s="89" cm="1">
        <f t="array" aca="1" ref="AG216" ca="1">INDIRECT(AG$2&amp;"!I56")</f>
        <v>0</v>
      </c>
      <c r="AH216" s="89" cm="1">
        <f t="array" aca="1" ref="AH216" ca="1">INDIRECT(AH$2&amp;"!I56")</f>
        <v>0</v>
      </c>
      <c r="AJ216" s="75" t="str">
        <f t="shared" si="33"/>
        <v>MPI_30</v>
      </c>
      <c r="AK216" s="75" t="str">
        <f t="shared" si="34"/>
        <v>Q3.2</v>
      </c>
      <c r="AL216" t="s">
        <v>875</v>
      </c>
      <c r="AM216">
        <f t="shared" ca="1" si="35"/>
        <v>0</v>
      </c>
      <c r="AN216">
        <f t="shared" ca="1" si="36"/>
        <v>0</v>
      </c>
      <c r="AP216">
        <f t="shared" ca="1" si="42"/>
        <v>0</v>
      </c>
      <c r="AQ216">
        <f t="shared" ca="1" si="43"/>
        <v>0</v>
      </c>
      <c r="AT216">
        <f t="shared" ca="1" si="37"/>
        <v>0</v>
      </c>
      <c r="AU216">
        <f t="shared" ca="1" si="38"/>
        <v>0</v>
      </c>
      <c r="AV216">
        <f t="shared" ca="1" si="39"/>
        <v>0</v>
      </c>
      <c r="AW216">
        <f t="shared" ca="1" si="40"/>
        <v>0</v>
      </c>
      <c r="AX216">
        <f t="shared" ca="1" si="41"/>
        <v>0</v>
      </c>
    </row>
    <row r="217" spans="2:50" ht="16.5" thickBot="1">
      <c r="B217" s="783"/>
      <c r="C217" s="54" t="s">
        <v>99</v>
      </c>
      <c r="D217" s="48" t="s">
        <v>23</v>
      </c>
      <c r="E217" s="85" t="str" cm="1">
        <f t="array" aca="1" ref="E217" ca="1">INDIRECT(E$2&amp;"!C57")</f>
        <v>Non concerné</v>
      </c>
      <c r="F217" s="85" t="str" cm="1">
        <f t="array" aca="1" ref="F217" ca="1">INDIRECT(F$2&amp;"!C57")</f>
        <v>Non concerné</v>
      </c>
      <c r="G217" s="85" t="str" cm="1">
        <f t="array" aca="1" ref="G217" ca="1">INDIRECT(G$2&amp;"!C57")</f>
        <v>Non concerné</v>
      </c>
      <c r="H217" s="85" t="str" cm="1">
        <f t="array" aca="1" ref="H217" ca="1">INDIRECT(H$2&amp;"!C57")</f>
        <v>Non concerné</v>
      </c>
      <c r="I217" s="85" t="str" cm="1">
        <f t="array" aca="1" ref="I217" ca="1">INDIRECT(I$2&amp;"!C57")</f>
        <v>Non concerné</v>
      </c>
      <c r="J217" s="85" t="str" cm="1">
        <f t="array" aca="1" ref="J217" ca="1">INDIRECT(J$2&amp;"!C57")</f>
        <v>Non concerné</v>
      </c>
      <c r="K217" s="85" t="str" cm="1">
        <f t="array" aca="1" ref="K217" ca="1">INDIRECT(K$2&amp;"!C57")</f>
        <v>Non concerné</v>
      </c>
      <c r="L217" s="85" t="str" cm="1">
        <f t="array" aca="1" ref="L217" ca="1">INDIRECT(L$2&amp;"!C57")</f>
        <v>Non concerné</v>
      </c>
      <c r="M217" s="85" t="str" cm="1">
        <f t="array" aca="1" ref="M217" ca="1">INDIRECT(M$2&amp;"!C57")</f>
        <v>Non concerné</v>
      </c>
      <c r="N217" s="85" t="str" cm="1">
        <f t="array" aca="1" ref="N217" ca="1">INDIRECT(N$2&amp;"!C57")</f>
        <v>Non concerné</v>
      </c>
      <c r="O217" s="85" t="str" cm="1">
        <f t="array" aca="1" ref="O217" ca="1">INDIRECT(O$2&amp;"!C57")</f>
        <v>Non concerné</v>
      </c>
      <c r="P217" s="85" t="str" cm="1">
        <f t="array" aca="1" ref="P217" ca="1">INDIRECT(P$2&amp;"!C57")</f>
        <v>Non concerné</v>
      </c>
      <c r="Q217" s="85" t="str" cm="1">
        <f t="array" aca="1" ref="Q217" ca="1">INDIRECT(Q$2&amp;"!C57")</f>
        <v>Non concerné</v>
      </c>
      <c r="R217" s="85" t="str" cm="1">
        <f t="array" aca="1" ref="R217" ca="1">INDIRECT(R$2&amp;"!C57")</f>
        <v>Non concerné</v>
      </c>
      <c r="S217" s="85" t="str" cm="1">
        <f t="array" aca="1" ref="S217" ca="1">INDIRECT(S$2&amp;"!C57")</f>
        <v>Non concerné</v>
      </c>
      <c r="T217" s="85" t="str" cm="1">
        <f t="array" aca="1" ref="T217" ca="1">INDIRECT(T$2&amp;"!C57")</f>
        <v>Non concerné</v>
      </c>
      <c r="U217" s="85" t="str" cm="1">
        <f t="array" aca="1" ref="U217" ca="1">INDIRECT(U$2&amp;"!C57")</f>
        <v>Non concerné</v>
      </c>
      <c r="V217" s="85" t="str" cm="1">
        <f t="array" aca="1" ref="V217" ca="1">INDIRECT(V$2&amp;"!C57")</f>
        <v>Non concerné</v>
      </c>
      <c r="W217" s="85" t="str" cm="1">
        <f t="array" aca="1" ref="W217" ca="1">INDIRECT(W$2&amp;"!C57")</f>
        <v>Non concerné</v>
      </c>
      <c r="X217" s="85" t="str" cm="1">
        <f t="array" aca="1" ref="X217" ca="1">INDIRECT(X$2&amp;"!C57")</f>
        <v>Non concerné</v>
      </c>
      <c r="Y217" s="85" t="str" cm="1">
        <f t="array" aca="1" ref="Y217" ca="1">INDIRECT(Y$2&amp;"!C57")</f>
        <v>Non concerné</v>
      </c>
      <c r="Z217" s="85" t="str" cm="1">
        <f t="array" aca="1" ref="Z217" ca="1">INDIRECT(Z$2&amp;"!C57")</f>
        <v>Non concerné</v>
      </c>
      <c r="AA217" s="85" t="str" cm="1">
        <f t="array" aca="1" ref="AA217" ca="1">INDIRECT(AA$2&amp;"!C57")</f>
        <v>Non concerné</v>
      </c>
      <c r="AB217" s="85" t="str" cm="1">
        <f t="array" aca="1" ref="AB217" ca="1">INDIRECT(AB$2&amp;"!C57")</f>
        <v>Non concerné</v>
      </c>
      <c r="AC217" s="85" t="str" cm="1">
        <f t="array" aca="1" ref="AC217" ca="1">INDIRECT(AC$2&amp;"!C57")</f>
        <v>Non concerné</v>
      </c>
      <c r="AD217" s="85" t="str" cm="1">
        <f t="array" aca="1" ref="AD217" ca="1">INDIRECT(AD$2&amp;"!C57")</f>
        <v>Non concerné</v>
      </c>
      <c r="AE217" s="85" t="str" cm="1">
        <f t="array" aca="1" ref="AE217" ca="1">INDIRECT(AE$2&amp;"!C57")</f>
        <v>Non concerné</v>
      </c>
      <c r="AF217" s="85" t="str" cm="1">
        <f t="array" aca="1" ref="AF217" ca="1">INDIRECT(AF$2&amp;"!C57")</f>
        <v>Non concerné</v>
      </c>
      <c r="AG217" s="85" t="str" cm="1">
        <f t="array" aca="1" ref="AG217" ca="1">INDIRECT(AG$2&amp;"!C57")</f>
        <v>Non concerné</v>
      </c>
      <c r="AH217" s="85" t="str" cm="1">
        <f t="array" aca="1" ref="AH217" ca="1">INDIRECT(AH$2&amp;"!C57")</f>
        <v>Non concerné</v>
      </c>
      <c r="AJ217" s="75" t="str">
        <f t="shared" si="33"/>
        <v>MPI_31</v>
      </c>
      <c r="AK217" s="75" t="str">
        <f t="shared" si="34"/>
        <v>Q1</v>
      </c>
      <c r="AL217" t="s">
        <v>381</v>
      </c>
      <c r="AM217">
        <f t="shared" ca="1" si="35"/>
        <v>0</v>
      </c>
      <c r="AN217">
        <f t="shared" ca="1" si="36"/>
        <v>0</v>
      </c>
      <c r="AP217">
        <f t="shared" ca="1" si="42"/>
        <v>0</v>
      </c>
      <c r="AQ217">
        <f t="shared" ca="1" si="43"/>
        <v>0</v>
      </c>
      <c r="AT217">
        <f t="shared" ca="1" si="37"/>
        <v>0</v>
      </c>
      <c r="AU217">
        <f t="shared" ca="1" si="38"/>
        <v>0</v>
      </c>
      <c r="AV217">
        <f t="shared" ca="1" si="39"/>
        <v>0</v>
      </c>
      <c r="AW217">
        <f t="shared" ca="1" si="40"/>
        <v>0</v>
      </c>
      <c r="AX217">
        <f t="shared" ca="1" si="41"/>
        <v>0</v>
      </c>
    </row>
    <row r="218" spans="2:50" ht="16.5" thickBot="1">
      <c r="B218" s="783"/>
      <c r="C218" s="54" t="s">
        <v>99</v>
      </c>
      <c r="D218" s="50" t="s">
        <v>24</v>
      </c>
      <c r="E218" s="85" cm="1">
        <f t="array" aca="1" ref="E218" ca="1">INDIRECT(E$2&amp;"!D57")</f>
        <v>0</v>
      </c>
      <c r="F218" s="85" cm="1">
        <f t="array" aca="1" ref="F218" ca="1">INDIRECT(F$2&amp;"!D57")</f>
        <v>0</v>
      </c>
      <c r="G218" s="85" cm="1">
        <f t="array" aca="1" ref="G218" ca="1">INDIRECT(G$2&amp;"!D57")</f>
        <v>0</v>
      </c>
      <c r="H218" s="85" cm="1">
        <f t="array" aca="1" ref="H218" ca="1">INDIRECT(H$2&amp;"!D57")</f>
        <v>0</v>
      </c>
      <c r="I218" s="85" cm="1">
        <f t="array" aca="1" ref="I218" ca="1">INDIRECT(I$2&amp;"!D57")</f>
        <v>0</v>
      </c>
      <c r="J218" s="85" cm="1">
        <f t="array" aca="1" ref="J218" ca="1">INDIRECT(J$2&amp;"!D57")</f>
        <v>0</v>
      </c>
      <c r="K218" s="85" cm="1">
        <f t="array" aca="1" ref="K218" ca="1">INDIRECT(K$2&amp;"!D57")</f>
        <v>0</v>
      </c>
      <c r="L218" s="85" cm="1">
        <f t="array" aca="1" ref="L218" ca="1">INDIRECT(L$2&amp;"!D57")</f>
        <v>0</v>
      </c>
      <c r="M218" s="85" cm="1">
        <f t="array" aca="1" ref="M218" ca="1">INDIRECT(M$2&amp;"!D57")</f>
        <v>0</v>
      </c>
      <c r="N218" s="85" cm="1">
        <f t="array" aca="1" ref="N218" ca="1">INDIRECT(N$2&amp;"!D57")</f>
        <v>0</v>
      </c>
      <c r="O218" s="85" cm="1">
        <f t="array" aca="1" ref="O218" ca="1">INDIRECT(O$2&amp;"!D57")</f>
        <v>0</v>
      </c>
      <c r="P218" s="85" cm="1">
        <f t="array" aca="1" ref="P218" ca="1">INDIRECT(P$2&amp;"!D57")</f>
        <v>0</v>
      </c>
      <c r="Q218" s="85" cm="1">
        <f t="array" aca="1" ref="Q218" ca="1">INDIRECT(Q$2&amp;"!D57")</f>
        <v>0</v>
      </c>
      <c r="R218" s="85" cm="1">
        <f t="array" aca="1" ref="R218" ca="1">INDIRECT(R$2&amp;"!D57")</f>
        <v>0</v>
      </c>
      <c r="S218" s="85" cm="1">
        <f t="array" aca="1" ref="S218" ca="1">INDIRECT(S$2&amp;"!D57")</f>
        <v>0</v>
      </c>
      <c r="T218" s="85" cm="1">
        <f t="array" aca="1" ref="T218" ca="1">INDIRECT(T$2&amp;"!D57")</f>
        <v>0</v>
      </c>
      <c r="U218" s="85" cm="1">
        <f t="array" aca="1" ref="U218" ca="1">INDIRECT(U$2&amp;"!D57")</f>
        <v>0</v>
      </c>
      <c r="V218" s="85" cm="1">
        <f t="array" aca="1" ref="V218" ca="1">INDIRECT(V$2&amp;"!D57")</f>
        <v>0</v>
      </c>
      <c r="W218" s="85" cm="1">
        <f t="array" aca="1" ref="W218" ca="1">INDIRECT(W$2&amp;"!D57")</f>
        <v>0</v>
      </c>
      <c r="X218" s="85" cm="1">
        <f t="array" aca="1" ref="X218" ca="1">INDIRECT(X$2&amp;"!D57")</f>
        <v>0</v>
      </c>
      <c r="Y218" s="85" cm="1">
        <f t="array" aca="1" ref="Y218" ca="1">INDIRECT(Y$2&amp;"!D57")</f>
        <v>0</v>
      </c>
      <c r="Z218" s="85" cm="1">
        <f t="array" aca="1" ref="Z218" ca="1">INDIRECT(Z$2&amp;"!D57")</f>
        <v>0</v>
      </c>
      <c r="AA218" s="85" cm="1">
        <f t="array" aca="1" ref="AA218" ca="1">INDIRECT(AA$2&amp;"!D57")</f>
        <v>0</v>
      </c>
      <c r="AB218" s="85" cm="1">
        <f t="array" aca="1" ref="AB218" ca="1">INDIRECT(AB$2&amp;"!D57")</f>
        <v>0</v>
      </c>
      <c r="AC218" s="85" cm="1">
        <f t="array" aca="1" ref="AC218" ca="1">INDIRECT(AC$2&amp;"!D57")</f>
        <v>0</v>
      </c>
      <c r="AD218" s="85" cm="1">
        <f t="array" aca="1" ref="AD218" ca="1">INDIRECT(AD$2&amp;"!D57")</f>
        <v>0</v>
      </c>
      <c r="AE218" s="85" cm="1">
        <f t="array" aca="1" ref="AE218" ca="1">INDIRECT(AE$2&amp;"!D57")</f>
        <v>0</v>
      </c>
      <c r="AF218" s="85" cm="1">
        <f t="array" aca="1" ref="AF218" ca="1">INDIRECT(AF$2&amp;"!D57")</f>
        <v>0</v>
      </c>
      <c r="AG218" s="85" cm="1">
        <f t="array" aca="1" ref="AG218" ca="1">INDIRECT(AG$2&amp;"!D57")</f>
        <v>0</v>
      </c>
      <c r="AH218" s="85" cm="1">
        <f t="array" aca="1" ref="AH218" ca="1">INDIRECT(AH$2&amp;"!D57")</f>
        <v>0</v>
      </c>
      <c r="AJ218" s="75" t="str">
        <f t="shared" si="33"/>
        <v>MPI_31</v>
      </c>
      <c r="AK218" s="75" t="str">
        <f t="shared" si="34"/>
        <v>Q2.1</v>
      </c>
      <c r="AL218" t="s">
        <v>340</v>
      </c>
      <c r="AM218">
        <f t="shared" ca="1" si="35"/>
        <v>0</v>
      </c>
      <c r="AN218">
        <f t="shared" ca="1" si="36"/>
        <v>0</v>
      </c>
      <c r="AP218">
        <f t="shared" ca="1" si="42"/>
        <v>0</v>
      </c>
      <c r="AQ218">
        <f t="shared" ca="1" si="43"/>
        <v>0</v>
      </c>
      <c r="AT218">
        <f t="shared" ca="1" si="37"/>
        <v>0</v>
      </c>
      <c r="AU218">
        <f t="shared" ca="1" si="38"/>
        <v>0</v>
      </c>
      <c r="AV218">
        <f t="shared" ca="1" si="39"/>
        <v>0</v>
      </c>
      <c r="AW218">
        <f t="shared" ca="1" si="40"/>
        <v>0</v>
      </c>
      <c r="AX218">
        <f t="shared" ca="1" si="41"/>
        <v>0</v>
      </c>
    </row>
    <row r="219" spans="2:50" ht="16.5" thickBot="1">
      <c r="B219" s="783"/>
      <c r="C219" s="54" t="s">
        <v>99</v>
      </c>
      <c r="D219" s="50" t="s">
        <v>25</v>
      </c>
      <c r="E219" s="85" cm="1">
        <f t="array" aca="1" ref="E219" ca="1">INDIRECT(E$2&amp;"!E57")</f>
        <v>0</v>
      </c>
      <c r="F219" s="85" cm="1">
        <f t="array" aca="1" ref="F219" ca="1">INDIRECT(F$2&amp;"!E57")</f>
        <v>0</v>
      </c>
      <c r="G219" s="85" cm="1">
        <f t="array" aca="1" ref="G219" ca="1">INDIRECT(G$2&amp;"!E57")</f>
        <v>0</v>
      </c>
      <c r="H219" s="85" cm="1">
        <f t="array" aca="1" ref="H219" ca="1">INDIRECT(H$2&amp;"!E57")</f>
        <v>0</v>
      </c>
      <c r="I219" s="85" cm="1">
        <f t="array" aca="1" ref="I219" ca="1">INDIRECT(I$2&amp;"!E57")</f>
        <v>0</v>
      </c>
      <c r="J219" s="85" cm="1">
        <f t="array" aca="1" ref="J219" ca="1">INDIRECT(J$2&amp;"!E57")</f>
        <v>0</v>
      </c>
      <c r="K219" s="85" cm="1">
        <f t="array" aca="1" ref="K219" ca="1">INDIRECT(K$2&amp;"!E57")</f>
        <v>0</v>
      </c>
      <c r="L219" s="85" cm="1">
        <f t="array" aca="1" ref="L219" ca="1">INDIRECT(L$2&amp;"!E57")</f>
        <v>0</v>
      </c>
      <c r="M219" s="85" cm="1">
        <f t="array" aca="1" ref="M219" ca="1">INDIRECT(M$2&amp;"!E57")</f>
        <v>0</v>
      </c>
      <c r="N219" s="85" cm="1">
        <f t="array" aca="1" ref="N219" ca="1">INDIRECT(N$2&amp;"!E57")</f>
        <v>0</v>
      </c>
      <c r="O219" s="85" cm="1">
        <f t="array" aca="1" ref="O219" ca="1">INDIRECT(O$2&amp;"!E57")</f>
        <v>0</v>
      </c>
      <c r="P219" s="85" cm="1">
        <f t="array" aca="1" ref="P219" ca="1">INDIRECT(P$2&amp;"!E57")</f>
        <v>0</v>
      </c>
      <c r="Q219" s="85" cm="1">
        <f t="array" aca="1" ref="Q219" ca="1">INDIRECT(Q$2&amp;"!E57")</f>
        <v>0</v>
      </c>
      <c r="R219" s="85" cm="1">
        <f t="array" aca="1" ref="R219" ca="1">INDIRECT(R$2&amp;"!E57")</f>
        <v>0</v>
      </c>
      <c r="S219" s="85" cm="1">
        <f t="array" aca="1" ref="S219" ca="1">INDIRECT(S$2&amp;"!E57")</f>
        <v>0</v>
      </c>
      <c r="T219" s="85" cm="1">
        <f t="array" aca="1" ref="T219" ca="1">INDIRECT(T$2&amp;"!E57")</f>
        <v>0</v>
      </c>
      <c r="U219" s="85" cm="1">
        <f t="array" aca="1" ref="U219" ca="1">INDIRECT(U$2&amp;"!E57")</f>
        <v>0</v>
      </c>
      <c r="V219" s="85" cm="1">
        <f t="array" aca="1" ref="V219" ca="1">INDIRECT(V$2&amp;"!E57")</f>
        <v>0</v>
      </c>
      <c r="W219" s="85" cm="1">
        <f t="array" aca="1" ref="W219" ca="1">INDIRECT(W$2&amp;"!E57")</f>
        <v>0</v>
      </c>
      <c r="X219" s="85" cm="1">
        <f t="array" aca="1" ref="X219" ca="1">INDIRECT(X$2&amp;"!E57")</f>
        <v>0</v>
      </c>
      <c r="Y219" s="85" cm="1">
        <f t="array" aca="1" ref="Y219" ca="1">INDIRECT(Y$2&amp;"!E57")</f>
        <v>0</v>
      </c>
      <c r="Z219" s="85" cm="1">
        <f t="array" aca="1" ref="Z219" ca="1">INDIRECT(Z$2&amp;"!E57")</f>
        <v>0</v>
      </c>
      <c r="AA219" s="85" cm="1">
        <f t="array" aca="1" ref="AA219" ca="1">INDIRECT(AA$2&amp;"!E57")</f>
        <v>0</v>
      </c>
      <c r="AB219" s="85" cm="1">
        <f t="array" aca="1" ref="AB219" ca="1">INDIRECT(AB$2&amp;"!E57")</f>
        <v>0</v>
      </c>
      <c r="AC219" s="85" cm="1">
        <f t="array" aca="1" ref="AC219" ca="1">INDIRECT(AC$2&amp;"!E57")</f>
        <v>0</v>
      </c>
      <c r="AD219" s="85" cm="1">
        <f t="array" aca="1" ref="AD219" ca="1">INDIRECT(AD$2&amp;"!E57")</f>
        <v>0</v>
      </c>
      <c r="AE219" s="85" cm="1">
        <f t="array" aca="1" ref="AE219" ca="1">INDIRECT(AE$2&amp;"!E57")</f>
        <v>0</v>
      </c>
      <c r="AF219" s="85" cm="1">
        <f t="array" aca="1" ref="AF219" ca="1">INDIRECT(AF$2&amp;"!E57")</f>
        <v>0</v>
      </c>
      <c r="AG219" s="85" cm="1">
        <f t="array" aca="1" ref="AG219" ca="1">INDIRECT(AG$2&amp;"!E57")</f>
        <v>0</v>
      </c>
      <c r="AH219" s="85" cm="1">
        <f t="array" aca="1" ref="AH219" ca="1">INDIRECT(AH$2&amp;"!E57")</f>
        <v>0</v>
      </c>
      <c r="AJ219" s="75" t="str">
        <f t="shared" si="33"/>
        <v>MPI_31</v>
      </c>
      <c r="AK219" s="75" t="str">
        <f t="shared" si="34"/>
        <v>Q2.2</v>
      </c>
      <c r="AL219" t="s">
        <v>876</v>
      </c>
      <c r="AM219">
        <f t="shared" ca="1" si="35"/>
        <v>0</v>
      </c>
      <c r="AN219">
        <f t="shared" ca="1" si="36"/>
        <v>0</v>
      </c>
      <c r="AP219">
        <f t="shared" ca="1" si="42"/>
        <v>0</v>
      </c>
      <c r="AQ219">
        <f t="shared" ca="1" si="43"/>
        <v>0</v>
      </c>
      <c r="AT219">
        <f t="shared" ca="1" si="37"/>
        <v>0</v>
      </c>
      <c r="AU219">
        <f t="shared" ca="1" si="38"/>
        <v>0</v>
      </c>
      <c r="AV219">
        <f t="shared" ca="1" si="39"/>
        <v>0</v>
      </c>
      <c r="AW219">
        <f t="shared" ca="1" si="40"/>
        <v>0</v>
      </c>
      <c r="AX219">
        <f t="shared" ca="1" si="41"/>
        <v>0</v>
      </c>
    </row>
    <row r="220" spans="2:50" ht="16.5" thickBot="1">
      <c r="B220" s="783"/>
      <c r="C220" s="54" t="s">
        <v>99</v>
      </c>
      <c r="D220" s="50" t="s">
        <v>26</v>
      </c>
      <c r="E220" s="85" cm="1">
        <f t="array" aca="1" ref="E220" ca="1">INDIRECT(E$2&amp;"!F57")</f>
        <v>0</v>
      </c>
      <c r="F220" s="85" cm="1">
        <f t="array" aca="1" ref="F220" ca="1">INDIRECT(F$2&amp;"!F57")</f>
        <v>0</v>
      </c>
      <c r="G220" s="85" cm="1">
        <f t="array" aca="1" ref="G220" ca="1">INDIRECT(G$2&amp;"!F57")</f>
        <v>0</v>
      </c>
      <c r="H220" s="85" cm="1">
        <f t="array" aca="1" ref="H220" ca="1">INDIRECT(H$2&amp;"!F57")</f>
        <v>0</v>
      </c>
      <c r="I220" s="85" cm="1">
        <f t="array" aca="1" ref="I220" ca="1">INDIRECT(I$2&amp;"!F57")</f>
        <v>0</v>
      </c>
      <c r="J220" s="85" cm="1">
        <f t="array" aca="1" ref="J220" ca="1">INDIRECT(J$2&amp;"!F57")</f>
        <v>0</v>
      </c>
      <c r="K220" s="85" cm="1">
        <f t="array" aca="1" ref="K220" ca="1">INDIRECT(K$2&amp;"!F57")</f>
        <v>0</v>
      </c>
      <c r="L220" s="85" cm="1">
        <f t="array" aca="1" ref="L220" ca="1">INDIRECT(L$2&amp;"!F57")</f>
        <v>0</v>
      </c>
      <c r="M220" s="85" cm="1">
        <f t="array" aca="1" ref="M220" ca="1">INDIRECT(M$2&amp;"!F57")</f>
        <v>0</v>
      </c>
      <c r="N220" s="85" cm="1">
        <f t="array" aca="1" ref="N220" ca="1">INDIRECT(N$2&amp;"!F57")</f>
        <v>0</v>
      </c>
      <c r="O220" s="85" cm="1">
        <f t="array" aca="1" ref="O220" ca="1">INDIRECT(O$2&amp;"!F57")</f>
        <v>0</v>
      </c>
      <c r="P220" s="85" cm="1">
        <f t="array" aca="1" ref="P220" ca="1">INDIRECT(P$2&amp;"!F57")</f>
        <v>0</v>
      </c>
      <c r="Q220" s="85" cm="1">
        <f t="array" aca="1" ref="Q220" ca="1">INDIRECT(Q$2&amp;"!F57")</f>
        <v>0</v>
      </c>
      <c r="R220" s="85" cm="1">
        <f t="array" aca="1" ref="R220" ca="1">INDIRECT(R$2&amp;"!F57")</f>
        <v>0</v>
      </c>
      <c r="S220" s="85" cm="1">
        <f t="array" aca="1" ref="S220" ca="1">INDIRECT(S$2&amp;"!F57")</f>
        <v>0</v>
      </c>
      <c r="T220" s="85" cm="1">
        <f t="array" aca="1" ref="T220" ca="1">INDIRECT(T$2&amp;"!F57")</f>
        <v>0</v>
      </c>
      <c r="U220" s="85" cm="1">
        <f t="array" aca="1" ref="U220" ca="1">INDIRECT(U$2&amp;"!F57")</f>
        <v>0</v>
      </c>
      <c r="V220" s="85" cm="1">
        <f t="array" aca="1" ref="V220" ca="1">INDIRECT(V$2&amp;"!F57")</f>
        <v>0</v>
      </c>
      <c r="W220" s="85" cm="1">
        <f t="array" aca="1" ref="W220" ca="1">INDIRECT(W$2&amp;"!F57")</f>
        <v>0</v>
      </c>
      <c r="X220" s="85" cm="1">
        <f t="array" aca="1" ref="X220" ca="1">INDIRECT(X$2&amp;"!F57")</f>
        <v>0</v>
      </c>
      <c r="Y220" s="85" cm="1">
        <f t="array" aca="1" ref="Y220" ca="1">INDIRECT(Y$2&amp;"!F57")</f>
        <v>0</v>
      </c>
      <c r="Z220" s="85" cm="1">
        <f t="array" aca="1" ref="Z220" ca="1">INDIRECT(Z$2&amp;"!F57")</f>
        <v>0</v>
      </c>
      <c r="AA220" s="85" cm="1">
        <f t="array" aca="1" ref="AA220" ca="1">INDIRECT(AA$2&amp;"!F57")</f>
        <v>0</v>
      </c>
      <c r="AB220" s="85" cm="1">
        <f t="array" aca="1" ref="AB220" ca="1">INDIRECT(AB$2&amp;"!F57")</f>
        <v>0</v>
      </c>
      <c r="AC220" s="85" cm="1">
        <f t="array" aca="1" ref="AC220" ca="1">INDIRECT(AC$2&amp;"!F57")</f>
        <v>0</v>
      </c>
      <c r="AD220" s="85" cm="1">
        <f t="array" aca="1" ref="AD220" ca="1">INDIRECT(AD$2&amp;"!F57")</f>
        <v>0</v>
      </c>
      <c r="AE220" s="85" cm="1">
        <f t="array" aca="1" ref="AE220" ca="1">INDIRECT(AE$2&amp;"!F57")</f>
        <v>0</v>
      </c>
      <c r="AF220" s="85" cm="1">
        <f t="array" aca="1" ref="AF220" ca="1">INDIRECT(AF$2&amp;"!F57")</f>
        <v>0</v>
      </c>
      <c r="AG220" s="85" cm="1">
        <f t="array" aca="1" ref="AG220" ca="1">INDIRECT(AG$2&amp;"!F57")</f>
        <v>0</v>
      </c>
      <c r="AH220" s="85" cm="1">
        <f t="array" aca="1" ref="AH220" ca="1">INDIRECT(AH$2&amp;"!F57")</f>
        <v>0</v>
      </c>
      <c r="AJ220" s="75" t="str">
        <f t="shared" si="33"/>
        <v>MPI_31</v>
      </c>
      <c r="AK220" s="75" t="str">
        <f t="shared" si="34"/>
        <v>Q2.3</v>
      </c>
      <c r="AL220" t="s">
        <v>877</v>
      </c>
      <c r="AM220">
        <f t="shared" ca="1" si="35"/>
        <v>0</v>
      </c>
      <c r="AN220">
        <f t="shared" ca="1" si="36"/>
        <v>0</v>
      </c>
      <c r="AP220">
        <f t="shared" ca="1" si="42"/>
        <v>0</v>
      </c>
      <c r="AQ220">
        <f t="shared" ca="1" si="43"/>
        <v>0</v>
      </c>
      <c r="AT220">
        <f t="shared" ca="1" si="37"/>
        <v>0</v>
      </c>
      <c r="AU220">
        <f t="shared" ca="1" si="38"/>
        <v>0</v>
      </c>
      <c r="AV220">
        <f t="shared" ca="1" si="39"/>
        <v>0</v>
      </c>
      <c r="AW220">
        <f t="shared" ca="1" si="40"/>
        <v>0</v>
      </c>
      <c r="AX220">
        <f t="shared" ca="1" si="41"/>
        <v>0</v>
      </c>
    </row>
    <row r="221" spans="2:50" ht="16.5" thickBot="1">
      <c r="B221" s="783"/>
      <c r="C221" s="54" t="s">
        <v>99</v>
      </c>
      <c r="D221" s="50" t="s">
        <v>27</v>
      </c>
      <c r="E221" s="85" cm="1">
        <f t="array" aca="1" ref="E221" ca="1">INDIRECT(E$2&amp;"!G57")</f>
        <v>0</v>
      </c>
      <c r="F221" s="85" cm="1">
        <f t="array" aca="1" ref="F221" ca="1">INDIRECT(F$2&amp;"!G57")</f>
        <v>0</v>
      </c>
      <c r="G221" s="85" cm="1">
        <f t="array" aca="1" ref="G221" ca="1">INDIRECT(G$2&amp;"!G57")</f>
        <v>0</v>
      </c>
      <c r="H221" s="85" cm="1">
        <f t="array" aca="1" ref="H221" ca="1">INDIRECT(H$2&amp;"!G57")</f>
        <v>0</v>
      </c>
      <c r="I221" s="85" cm="1">
        <f t="array" aca="1" ref="I221" ca="1">INDIRECT(I$2&amp;"!G57")</f>
        <v>0</v>
      </c>
      <c r="J221" s="85" cm="1">
        <f t="array" aca="1" ref="J221" ca="1">INDIRECT(J$2&amp;"!G57")</f>
        <v>0</v>
      </c>
      <c r="K221" s="85" cm="1">
        <f t="array" aca="1" ref="K221" ca="1">INDIRECT(K$2&amp;"!G57")</f>
        <v>0</v>
      </c>
      <c r="L221" s="85" cm="1">
        <f t="array" aca="1" ref="L221" ca="1">INDIRECT(L$2&amp;"!G57")</f>
        <v>0</v>
      </c>
      <c r="M221" s="85" cm="1">
        <f t="array" aca="1" ref="M221" ca="1">INDIRECT(M$2&amp;"!G57")</f>
        <v>0</v>
      </c>
      <c r="N221" s="85" cm="1">
        <f t="array" aca="1" ref="N221" ca="1">INDIRECT(N$2&amp;"!G57")</f>
        <v>0</v>
      </c>
      <c r="O221" s="85" cm="1">
        <f t="array" aca="1" ref="O221" ca="1">INDIRECT(O$2&amp;"!G57")</f>
        <v>0</v>
      </c>
      <c r="P221" s="85" cm="1">
        <f t="array" aca="1" ref="P221" ca="1">INDIRECT(P$2&amp;"!G57")</f>
        <v>0</v>
      </c>
      <c r="Q221" s="85" cm="1">
        <f t="array" aca="1" ref="Q221" ca="1">INDIRECT(Q$2&amp;"!G57")</f>
        <v>0</v>
      </c>
      <c r="R221" s="85" cm="1">
        <f t="array" aca="1" ref="R221" ca="1">INDIRECT(R$2&amp;"!G57")</f>
        <v>0</v>
      </c>
      <c r="S221" s="85" cm="1">
        <f t="array" aca="1" ref="S221" ca="1">INDIRECT(S$2&amp;"!G57")</f>
        <v>0</v>
      </c>
      <c r="T221" s="85" cm="1">
        <f t="array" aca="1" ref="T221" ca="1">INDIRECT(T$2&amp;"!G57")</f>
        <v>0</v>
      </c>
      <c r="U221" s="85" cm="1">
        <f t="array" aca="1" ref="U221" ca="1">INDIRECT(U$2&amp;"!G57")</f>
        <v>0</v>
      </c>
      <c r="V221" s="85" cm="1">
        <f t="array" aca="1" ref="V221" ca="1">INDIRECT(V$2&amp;"!G57")</f>
        <v>0</v>
      </c>
      <c r="W221" s="85" cm="1">
        <f t="array" aca="1" ref="W221" ca="1">INDIRECT(W$2&amp;"!G57")</f>
        <v>0</v>
      </c>
      <c r="X221" s="85" cm="1">
        <f t="array" aca="1" ref="X221" ca="1">INDIRECT(X$2&amp;"!G57")</f>
        <v>0</v>
      </c>
      <c r="Y221" s="85" cm="1">
        <f t="array" aca="1" ref="Y221" ca="1">INDIRECT(Y$2&amp;"!G57")</f>
        <v>0</v>
      </c>
      <c r="Z221" s="85" cm="1">
        <f t="array" aca="1" ref="Z221" ca="1">INDIRECT(Z$2&amp;"!G57")</f>
        <v>0</v>
      </c>
      <c r="AA221" s="85" cm="1">
        <f t="array" aca="1" ref="AA221" ca="1">INDIRECT(AA$2&amp;"!G57")</f>
        <v>0</v>
      </c>
      <c r="AB221" s="85" cm="1">
        <f t="array" aca="1" ref="AB221" ca="1">INDIRECT(AB$2&amp;"!G57")</f>
        <v>0</v>
      </c>
      <c r="AC221" s="85" cm="1">
        <f t="array" aca="1" ref="AC221" ca="1">INDIRECT(AC$2&amp;"!G57")</f>
        <v>0</v>
      </c>
      <c r="AD221" s="85" cm="1">
        <f t="array" aca="1" ref="AD221" ca="1">INDIRECT(AD$2&amp;"!G57")</f>
        <v>0</v>
      </c>
      <c r="AE221" s="85" cm="1">
        <f t="array" aca="1" ref="AE221" ca="1">INDIRECT(AE$2&amp;"!G57")</f>
        <v>0</v>
      </c>
      <c r="AF221" s="85" cm="1">
        <f t="array" aca="1" ref="AF221" ca="1">INDIRECT(AF$2&amp;"!G57")</f>
        <v>0</v>
      </c>
      <c r="AG221" s="85" cm="1">
        <f t="array" aca="1" ref="AG221" ca="1">INDIRECT(AG$2&amp;"!G57")</f>
        <v>0</v>
      </c>
      <c r="AH221" s="85" cm="1">
        <f t="array" aca="1" ref="AH221" ca="1">INDIRECT(AH$2&amp;"!G57")</f>
        <v>0</v>
      </c>
      <c r="AJ221" s="75" t="str">
        <f t="shared" si="33"/>
        <v>MPI_31</v>
      </c>
      <c r="AK221" s="75" t="str">
        <f t="shared" si="34"/>
        <v>Q2.4</v>
      </c>
      <c r="AL221" t="s">
        <v>504</v>
      </c>
      <c r="AM221">
        <f t="shared" ca="1" si="35"/>
        <v>0</v>
      </c>
      <c r="AN221">
        <f t="shared" ca="1" si="36"/>
        <v>0</v>
      </c>
      <c r="AP221">
        <f t="shared" ca="1" si="42"/>
        <v>0</v>
      </c>
      <c r="AQ221">
        <f t="shared" ca="1" si="43"/>
        <v>0</v>
      </c>
      <c r="AT221">
        <f t="shared" ca="1" si="37"/>
        <v>0</v>
      </c>
      <c r="AU221">
        <f t="shared" ca="1" si="38"/>
        <v>0</v>
      </c>
      <c r="AV221">
        <f t="shared" ca="1" si="39"/>
        <v>0</v>
      </c>
      <c r="AW221">
        <f t="shared" ca="1" si="40"/>
        <v>0</v>
      </c>
      <c r="AX221">
        <f t="shared" ca="1" si="41"/>
        <v>0</v>
      </c>
    </row>
    <row r="222" spans="2:50" ht="16.5" thickBot="1">
      <c r="B222" s="783"/>
      <c r="C222" s="54" t="s">
        <v>99</v>
      </c>
      <c r="D222" s="50" t="s">
        <v>28</v>
      </c>
      <c r="E222" s="85" cm="1">
        <f t="array" aca="1" ref="E222" ca="1">INDIRECT(E$2&amp;"!H57")</f>
        <v>0</v>
      </c>
      <c r="F222" s="85" cm="1">
        <f t="array" aca="1" ref="F222" ca="1">INDIRECT(F$2&amp;"!H57")</f>
        <v>0</v>
      </c>
      <c r="G222" s="85" cm="1">
        <f t="array" aca="1" ref="G222" ca="1">INDIRECT(G$2&amp;"!H57")</f>
        <v>0</v>
      </c>
      <c r="H222" s="85" cm="1">
        <f t="array" aca="1" ref="H222" ca="1">INDIRECT(H$2&amp;"!H57")</f>
        <v>0</v>
      </c>
      <c r="I222" s="85" cm="1">
        <f t="array" aca="1" ref="I222" ca="1">INDIRECT(I$2&amp;"!H57")</f>
        <v>0</v>
      </c>
      <c r="J222" s="85" cm="1">
        <f t="array" aca="1" ref="J222" ca="1">INDIRECT(J$2&amp;"!H57")</f>
        <v>0</v>
      </c>
      <c r="K222" s="85" cm="1">
        <f t="array" aca="1" ref="K222" ca="1">INDIRECT(K$2&amp;"!H57")</f>
        <v>0</v>
      </c>
      <c r="L222" s="85" cm="1">
        <f t="array" aca="1" ref="L222" ca="1">INDIRECT(L$2&amp;"!H57")</f>
        <v>0</v>
      </c>
      <c r="M222" s="85" cm="1">
        <f t="array" aca="1" ref="M222" ca="1">INDIRECT(M$2&amp;"!H57")</f>
        <v>0</v>
      </c>
      <c r="N222" s="85" cm="1">
        <f t="array" aca="1" ref="N222" ca="1">INDIRECT(N$2&amp;"!H57")</f>
        <v>0</v>
      </c>
      <c r="O222" s="85" cm="1">
        <f t="array" aca="1" ref="O222" ca="1">INDIRECT(O$2&amp;"!H57")</f>
        <v>0</v>
      </c>
      <c r="P222" s="85" cm="1">
        <f t="array" aca="1" ref="P222" ca="1">INDIRECT(P$2&amp;"!H57")</f>
        <v>0</v>
      </c>
      <c r="Q222" s="85" cm="1">
        <f t="array" aca="1" ref="Q222" ca="1">INDIRECT(Q$2&amp;"!H57")</f>
        <v>0</v>
      </c>
      <c r="R222" s="85" cm="1">
        <f t="array" aca="1" ref="R222" ca="1">INDIRECT(R$2&amp;"!H57")</f>
        <v>0</v>
      </c>
      <c r="S222" s="85" cm="1">
        <f t="array" aca="1" ref="S222" ca="1">INDIRECT(S$2&amp;"!H57")</f>
        <v>0</v>
      </c>
      <c r="T222" s="85" cm="1">
        <f t="array" aca="1" ref="T222" ca="1">INDIRECT(T$2&amp;"!H57")</f>
        <v>0</v>
      </c>
      <c r="U222" s="85" cm="1">
        <f t="array" aca="1" ref="U222" ca="1">INDIRECT(U$2&amp;"!H57")</f>
        <v>0</v>
      </c>
      <c r="V222" s="85" cm="1">
        <f t="array" aca="1" ref="V222" ca="1">INDIRECT(V$2&amp;"!H57")</f>
        <v>0</v>
      </c>
      <c r="W222" s="85" cm="1">
        <f t="array" aca="1" ref="W222" ca="1">INDIRECT(W$2&amp;"!H57")</f>
        <v>0</v>
      </c>
      <c r="X222" s="85" cm="1">
        <f t="array" aca="1" ref="X222" ca="1">INDIRECT(X$2&amp;"!H57")</f>
        <v>0</v>
      </c>
      <c r="Y222" s="85" cm="1">
        <f t="array" aca="1" ref="Y222" ca="1">INDIRECT(Y$2&amp;"!H57")</f>
        <v>0</v>
      </c>
      <c r="Z222" s="85" cm="1">
        <f t="array" aca="1" ref="Z222" ca="1">INDIRECT(Z$2&amp;"!H57")</f>
        <v>0</v>
      </c>
      <c r="AA222" s="85" cm="1">
        <f t="array" aca="1" ref="AA222" ca="1">INDIRECT(AA$2&amp;"!H57")</f>
        <v>0</v>
      </c>
      <c r="AB222" s="85" cm="1">
        <f t="array" aca="1" ref="AB222" ca="1">INDIRECT(AB$2&amp;"!H57")</f>
        <v>0</v>
      </c>
      <c r="AC222" s="85" cm="1">
        <f t="array" aca="1" ref="AC222" ca="1">INDIRECT(AC$2&amp;"!H57")</f>
        <v>0</v>
      </c>
      <c r="AD222" s="85" cm="1">
        <f t="array" aca="1" ref="AD222" ca="1">INDIRECT(AD$2&amp;"!H57")</f>
        <v>0</v>
      </c>
      <c r="AE222" s="85" cm="1">
        <f t="array" aca="1" ref="AE222" ca="1">INDIRECT(AE$2&amp;"!H57")</f>
        <v>0</v>
      </c>
      <c r="AF222" s="85" cm="1">
        <f t="array" aca="1" ref="AF222" ca="1">INDIRECT(AF$2&amp;"!H57")</f>
        <v>0</v>
      </c>
      <c r="AG222" s="85" cm="1">
        <f t="array" aca="1" ref="AG222" ca="1">INDIRECT(AG$2&amp;"!H57")</f>
        <v>0</v>
      </c>
      <c r="AH222" s="85" cm="1">
        <f t="array" aca="1" ref="AH222" ca="1">INDIRECT(AH$2&amp;"!H57")</f>
        <v>0</v>
      </c>
      <c r="AJ222" s="75" t="str">
        <f t="shared" si="33"/>
        <v>MPI_31</v>
      </c>
      <c r="AK222" s="75" t="str">
        <f t="shared" si="34"/>
        <v>Q3.1</v>
      </c>
      <c r="AL222" t="s">
        <v>465</v>
      </c>
      <c r="AM222">
        <f t="shared" ca="1" si="35"/>
        <v>0</v>
      </c>
      <c r="AN222">
        <f t="shared" ca="1" si="36"/>
        <v>0</v>
      </c>
      <c r="AP222">
        <f t="shared" ca="1" si="42"/>
        <v>0</v>
      </c>
      <c r="AQ222">
        <f t="shared" ca="1" si="43"/>
        <v>0</v>
      </c>
      <c r="AT222">
        <f t="shared" ca="1" si="37"/>
        <v>0</v>
      </c>
      <c r="AU222">
        <f t="shared" ca="1" si="38"/>
        <v>0</v>
      </c>
      <c r="AV222">
        <f t="shared" ca="1" si="39"/>
        <v>0</v>
      </c>
      <c r="AW222">
        <f t="shared" ca="1" si="40"/>
        <v>0</v>
      </c>
      <c r="AX222">
        <f t="shared" ca="1" si="41"/>
        <v>0</v>
      </c>
    </row>
    <row r="223" spans="2:50" ht="16.5" thickBot="1">
      <c r="B223" s="783"/>
      <c r="C223" s="17" t="s">
        <v>99</v>
      </c>
      <c r="D223" s="66" t="s">
        <v>29</v>
      </c>
      <c r="E223" s="85" cm="1">
        <f t="array" aca="1" ref="E223" ca="1">INDIRECT(E$2&amp;"!I57")</f>
        <v>0</v>
      </c>
      <c r="F223" s="85" cm="1">
        <f t="array" aca="1" ref="F223" ca="1">INDIRECT(F$2&amp;"!I57")</f>
        <v>0</v>
      </c>
      <c r="G223" s="85" cm="1">
        <f t="array" aca="1" ref="G223" ca="1">INDIRECT(G$2&amp;"!I57")</f>
        <v>0</v>
      </c>
      <c r="H223" s="85" cm="1">
        <f t="array" aca="1" ref="H223" ca="1">INDIRECT(H$2&amp;"!I57")</f>
        <v>0</v>
      </c>
      <c r="I223" s="85" cm="1">
        <f t="array" aca="1" ref="I223" ca="1">INDIRECT(I$2&amp;"!I57")</f>
        <v>0</v>
      </c>
      <c r="J223" s="85" cm="1">
        <f t="array" aca="1" ref="J223" ca="1">INDIRECT(J$2&amp;"!I57")</f>
        <v>0</v>
      </c>
      <c r="K223" s="85" cm="1">
        <f t="array" aca="1" ref="K223" ca="1">INDIRECT(K$2&amp;"!I57")</f>
        <v>0</v>
      </c>
      <c r="L223" s="85" cm="1">
        <f t="array" aca="1" ref="L223" ca="1">INDIRECT(L$2&amp;"!I57")</f>
        <v>0</v>
      </c>
      <c r="M223" s="85" cm="1">
        <f t="array" aca="1" ref="M223" ca="1">INDIRECT(M$2&amp;"!I57")</f>
        <v>0</v>
      </c>
      <c r="N223" s="85" cm="1">
        <f t="array" aca="1" ref="N223" ca="1">INDIRECT(N$2&amp;"!I57")</f>
        <v>0</v>
      </c>
      <c r="O223" s="85" cm="1">
        <f t="array" aca="1" ref="O223" ca="1">INDIRECT(O$2&amp;"!I57")</f>
        <v>0</v>
      </c>
      <c r="P223" s="85" cm="1">
        <f t="array" aca="1" ref="P223" ca="1">INDIRECT(P$2&amp;"!I57")</f>
        <v>0</v>
      </c>
      <c r="Q223" s="85" cm="1">
        <f t="array" aca="1" ref="Q223" ca="1">INDIRECT(Q$2&amp;"!I57")</f>
        <v>0</v>
      </c>
      <c r="R223" s="85" cm="1">
        <f t="array" aca="1" ref="R223" ca="1">INDIRECT(R$2&amp;"!I57")</f>
        <v>0</v>
      </c>
      <c r="S223" s="85" cm="1">
        <f t="array" aca="1" ref="S223" ca="1">INDIRECT(S$2&amp;"!I57")</f>
        <v>0</v>
      </c>
      <c r="T223" s="85" cm="1">
        <f t="array" aca="1" ref="T223" ca="1">INDIRECT(T$2&amp;"!I57")</f>
        <v>0</v>
      </c>
      <c r="U223" s="85" cm="1">
        <f t="array" aca="1" ref="U223" ca="1">INDIRECT(U$2&amp;"!I57")</f>
        <v>0</v>
      </c>
      <c r="V223" s="85" cm="1">
        <f t="array" aca="1" ref="V223" ca="1">INDIRECT(V$2&amp;"!I57")</f>
        <v>0</v>
      </c>
      <c r="W223" s="85" cm="1">
        <f t="array" aca="1" ref="W223" ca="1">INDIRECT(W$2&amp;"!I57")</f>
        <v>0</v>
      </c>
      <c r="X223" s="85" cm="1">
        <f t="array" aca="1" ref="X223" ca="1">INDIRECT(X$2&amp;"!I57")</f>
        <v>0</v>
      </c>
      <c r="Y223" s="85" cm="1">
        <f t="array" aca="1" ref="Y223" ca="1">INDIRECT(Y$2&amp;"!I57")</f>
        <v>0</v>
      </c>
      <c r="Z223" s="85" cm="1">
        <f t="array" aca="1" ref="Z223" ca="1">INDIRECT(Z$2&amp;"!I57")</f>
        <v>0</v>
      </c>
      <c r="AA223" s="85" cm="1">
        <f t="array" aca="1" ref="AA223" ca="1">INDIRECT(AA$2&amp;"!I57")</f>
        <v>0</v>
      </c>
      <c r="AB223" s="85" cm="1">
        <f t="array" aca="1" ref="AB223" ca="1">INDIRECT(AB$2&amp;"!I57")</f>
        <v>0</v>
      </c>
      <c r="AC223" s="85" cm="1">
        <f t="array" aca="1" ref="AC223" ca="1">INDIRECT(AC$2&amp;"!I57")</f>
        <v>0</v>
      </c>
      <c r="AD223" s="85" cm="1">
        <f t="array" aca="1" ref="AD223" ca="1">INDIRECT(AD$2&amp;"!I57")</f>
        <v>0</v>
      </c>
      <c r="AE223" s="85" cm="1">
        <f t="array" aca="1" ref="AE223" ca="1">INDIRECT(AE$2&amp;"!I57")</f>
        <v>0</v>
      </c>
      <c r="AF223" s="85" cm="1">
        <f t="array" aca="1" ref="AF223" ca="1">INDIRECT(AF$2&amp;"!I57")</f>
        <v>0</v>
      </c>
      <c r="AG223" s="85" cm="1">
        <f t="array" aca="1" ref="AG223" ca="1">INDIRECT(AG$2&amp;"!I57")</f>
        <v>0</v>
      </c>
      <c r="AH223" s="85" cm="1">
        <f t="array" aca="1" ref="AH223" ca="1">INDIRECT(AH$2&amp;"!I57")</f>
        <v>0</v>
      </c>
      <c r="AJ223" s="75" t="str">
        <f t="shared" si="33"/>
        <v>MPI_31</v>
      </c>
      <c r="AK223" s="75" t="str">
        <f t="shared" si="34"/>
        <v>Q3.2</v>
      </c>
      <c r="AL223" t="s">
        <v>878</v>
      </c>
      <c r="AM223">
        <f t="shared" ca="1" si="35"/>
        <v>0</v>
      </c>
      <c r="AN223">
        <f t="shared" ca="1" si="36"/>
        <v>0</v>
      </c>
      <c r="AP223">
        <f t="shared" ca="1" si="42"/>
        <v>0</v>
      </c>
      <c r="AQ223">
        <f t="shared" ca="1" si="43"/>
        <v>0</v>
      </c>
      <c r="AT223">
        <f t="shared" ca="1" si="37"/>
        <v>0</v>
      </c>
      <c r="AU223">
        <f t="shared" ca="1" si="38"/>
        <v>0</v>
      </c>
      <c r="AV223">
        <f t="shared" ca="1" si="39"/>
        <v>0</v>
      </c>
      <c r="AW223">
        <f t="shared" ca="1" si="40"/>
        <v>0</v>
      </c>
      <c r="AX223">
        <f t="shared" ca="1" si="41"/>
        <v>0</v>
      </c>
    </row>
    <row r="224" spans="2:50" ht="16.5" customHeight="1" thickBot="1">
      <c r="B224" s="784" t="s">
        <v>101</v>
      </c>
      <c r="C224" s="54" t="s">
        <v>102</v>
      </c>
      <c r="D224" s="48" t="s">
        <v>23</v>
      </c>
      <c r="E224" s="86" t="str" cm="1">
        <f t="array" aca="1" ref="E224" ca="1">INDIRECT(E$2&amp;"!C60")</f>
        <v>Non concerné</v>
      </c>
      <c r="F224" s="86" t="str" cm="1">
        <f t="array" aca="1" ref="F224" ca="1">INDIRECT(F$2&amp;"!C60")</f>
        <v>Non concerné</v>
      </c>
      <c r="G224" s="86" t="str" cm="1">
        <f t="array" aca="1" ref="G224" ca="1">INDIRECT(G$2&amp;"!C60")</f>
        <v>Non concerné</v>
      </c>
      <c r="H224" s="86" t="str" cm="1">
        <f t="array" aca="1" ref="H224" ca="1">INDIRECT(H$2&amp;"!C60")</f>
        <v>Non concerné</v>
      </c>
      <c r="I224" s="86" t="str" cm="1">
        <f t="array" aca="1" ref="I224" ca="1">INDIRECT(I$2&amp;"!C60")</f>
        <v>Non concerné</v>
      </c>
      <c r="J224" s="86" t="str" cm="1">
        <f t="array" aca="1" ref="J224" ca="1">INDIRECT(J$2&amp;"!C60")</f>
        <v>Non concerné</v>
      </c>
      <c r="K224" s="86" t="str" cm="1">
        <f t="array" aca="1" ref="K224" ca="1">INDIRECT(K$2&amp;"!C60")</f>
        <v>Non concerné</v>
      </c>
      <c r="L224" s="86" t="str" cm="1">
        <f t="array" aca="1" ref="L224" ca="1">INDIRECT(L$2&amp;"!C60")</f>
        <v>Non concerné</v>
      </c>
      <c r="M224" s="86" t="str" cm="1">
        <f t="array" aca="1" ref="M224" ca="1">INDIRECT(M$2&amp;"!C60")</f>
        <v>Non concerné</v>
      </c>
      <c r="N224" s="86" t="str" cm="1">
        <f t="array" aca="1" ref="N224" ca="1">INDIRECT(N$2&amp;"!C60")</f>
        <v>Non concerné</v>
      </c>
      <c r="O224" s="86" t="str" cm="1">
        <f t="array" aca="1" ref="O224" ca="1">INDIRECT(O$2&amp;"!C60")</f>
        <v>Non concerné</v>
      </c>
      <c r="P224" s="86" t="str" cm="1">
        <f t="array" aca="1" ref="P224" ca="1">INDIRECT(P$2&amp;"!C60")</f>
        <v>Non concerné</v>
      </c>
      <c r="Q224" s="86" t="str" cm="1">
        <f t="array" aca="1" ref="Q224" ca="1">INDIRECT(Q$2&amp;"!C60")</f>
        <v>Non concerné</v>
      </c>
      <c r="R224" s="86" t="str" cm="1">
        <f t="array" aca="1" ref="R224" ca="1">INDIRECT(R$2&amp;"!C60")</f>
        <v>Non concerné</v>
      </c>
      <c r="S224" s="86" t="str" cm="1">
        <f t="array" aca="1" ref="S224" ca="1">INDIRECT(S$2&amp;"!C60")</f>
        <v>Non concerné</v>
      </c>
      <c r="T224" s="86" t="str" cm="1">
        <f t="array" aca="1" ref="T224" ca="1">INDIRECT(T$2&amp;"!C60")</f>
        <v>Non concerné</v>
      </c>
      <c r="U224" s="86" t="str" cm="1">
        <f t="array" aca="1" ref="U224" ca="1">INDIRECT(U$2&amp;"!C60")</f>
        <v>Non concerné</v>
      </c>
      <c r="V224" s="86" t="str" cm="1">
        <f t="array" aca="1" ref="V224" ca="1">INDIRECT(V$2&amp;"!C60")</f>
        <v>Non concerné</v>
      </c>
      <c r="W224" s="86" t="str" cm="1">
        <f t="array" aca="1" ref="W224" ca="1">INDIRECT(W$2&amp;"!C60")</f>
        <v>Non concerné</v>
      </c>
      <c r="X224" s="86" t="str" cm="1">
        <f t="array" aca="1" ref="X224" ca="1">INDIRECT(X$2&amp;"!C60")</f>
        <v>Non concerné</v>
      </c>
      <c r="Y224" s="86" t="str" cm="1">
        <f t="array" aca="1" ref="Y224" ca="1">INDIRECT(Y$2&amp;"!C60")</f>
        <v>Non concerné</v>
      </c>
      <c r="Z224" s="86" t="str" cm="1">
        <f t="array" aca="1" ref="Z224" ca="1">INDIRECT(Z$2&amp;"!C60")</f>
        <v>Non concerné</v>
      </c>
      <c r="AA224" s="86" t="str" cm="1">
        <f t="array" aca="1" ref="AA224" ca="1">INDIRECT(AA$2&amp;"!C60")</f>
        <v>Non concerné</v>
      </c>
      <c r="AB224" s="86" t="str" cm="1">
        <f t="array" aca="1" ref="AB224" ca="1">INDIRECT(AB$2&amp;"!C60")</f>
        <v>Non concerné</v>
      </c>
      <c r="AC224" s="86" t="str" cm="1">
        <f t="array" aca="1" ref="AC224" ca="1">INDIRECT(AC$2&amp;"!C60")</f>
        <v>Non concerné</v>
      </c>
      <c r="AD224" s="86" t="str" cm="1">
        <f t="array" aca="1" ref="AD224" ca="1">INDIRECT(AD$2&amp;"!C60")</f>
        <v>Non concerné</v>
      </c>
      <c r="AE224" s="86" t="str" cm="1">
        <f t="array" aca="1" ref="AE224" ca="1">INDIRECT(AE$2&amp;"!C60")</f>
        <v>Non concerné</v>
      </c>
      <c r="AF224" s="86" t="str" cm="1">
        <f t="array" aca="1" ref="AF224" ca="1">INDIRECT(AF$2&amp;"!C60")</f>
        <v>Non concerné</v>
      </c>
      <c r="AG224" s="86" t="str" cm="1">
        <f t="array" aca="1" ref="AG224" ca="1">INDIRECT(AG$2&amp;"!C60")</f>
        <v>Non concerné</v>
      </c>
      <c r="AH224" s="86" t="str" cm="1">
        <f t="array" aca="1" ref="AH224" ca="1">INDIRECT(AH$2&amp;"!C60")</f>
        <v>Non concerné</v>
      </c>
      <c r="AJ224" s="75" t="str">
        <f t="shared" si="33"/>
        <v>MPI_32</v>
      </c>
      <c r="AK224" s="75" t="str">
        <f t="shared" si="34"/>
        <v>Q1</v>
      </c>
      <c r="AL224" t="s">
        <v>382</v>
      </c>
      <c r="AM224">
        <f t="shared" ca="1" si="35"/>
        <v>0</v>
      </c>
      <c r="AN224">
        <f t="shared" ca="1" si="36"/>
        <v>0</v>
      </c>
      <c r="AP224">
        <f t="shared" ca="1" si="42"/>
        <v>0</v>
      </c>
      <c r="AQ224">
        <f t="shared" ca="1" si="43"/>
        <v>0</v>
      </c>
      <c r="AT224">
        <f t="shared" ca="1" si="37"/>
        <v>0</v>
      </c>
      <c r="AU224">
        <f t="shared" ca="1" si="38"/>
        <v>0</v>
      </c>
      <c r="AV224">
        <f t="shared" ca="1" si="39"/>
        <v>0</v>
      </c>
      <c r="AW224">
        <f t="shared" ca="1" si="40"/>
        <v>0</v>
      </c>
      <c r="AX224">
        <f t="shared" ca="1" si="41"/>
        <v>0</v>
      </c>
    </row>
    <row r="225" spans="2:50" ht="16.5" thickBot="1">
      <c r="B225" s="784"/>
      <c r="C225" s="54" t="s">
        <v>102</v>
      </c>
      <c r="D225" s="50" t="s">
        <v>24</v>
      </c>
      <c r="E225" s="86" cm="1">
        <f t="array" aca="1" ref="E225" ca="1">INDIRECT(E$2&amp;"!D60")</f>
        <v>0</v>
      </c>
      <c r="F225" s="86" cm="1">
        <f t="array" aca="1" ref="F225" ca="1">INDIRECT(F$2&amp;"!D60")</f>
        <v>0</v>
      </c>
      <c r="G225" s="86" cm="1">
        <f t="array" aca="1" ref="G225" ca="1">INDIRECT(G$2&amp;"!D60")</f>
        <v>0</v>
      </c>
      <c r="H225" s="86" cm="1">
        <f t="array" aca="1" ref="H225" ca="1">INDIRECT(H$2&amp;"!D60")</f>
        <v>0</v>
      </c>
      <c r="I225" s="86" cm="1">
        <f t="array" aca="1" ref="I225" ca="1">INDIRECT(I$2&amp;"!D60")</f>
        <v>0</v>
      </c>
      <c r="J225" s="86" cm="1">
        <f t="array" aca="1" ref="J225" ca="1">INDIRECT(J$2&amp;"!D60")</f>
        <v>0</v>
      </c>
      <c r="K225" s="86" cm="1">
        <f t="array" aca="1" ref="K225" ca="1">INDIRECT(K$2&amp;"!D60")</f>
        <v>0</v>
      </c>
      <c r="L225" s="86" cm="1">
        <f t="array" aca="1" ref="L225" ca="1">INDIRECT(L$2&amp;"!D60")</f>
        <v>0</v>
      </c>
      <c r="M225" s="86" cm="1">
        <f t="array" aca="1" ref="M225" ca="1">INDIRECT(M$2&amp;"!D60")</f>
        <v>0</v>
      </c>
      <c r="N225" s="86" cm="1">
        <f t="array" aca="1" ref="N225" ca="1">INDIRECT(N$2&amp;"!D60")</f>
        <v>0</v>
      </c>
      <c r="O225" s="86" cm="1">
        <f t="array" aca="1" ref="O225" ca="1">INDIRECT(O$2&amp;"!D60")</f>
        <v>0</v>
      </c>
      <c r="P225" s="86" cm="1">
        <f t="array" aca="1" ref="P225" ca="1">INDIRECT(P$2&amp;"!D60")</f>
        <v>0</v>
      </c>
      <c r="Q225" s="86" cm="1">
        <f t="array" aca="1" ref="Q225" ca="1">INDIRECT(Q$2&amp;"!D60")</f>
        <v>0</v>
      </c>
      <c r="R225" s="86" cm="1">
        <f t="array" aca="1" ref="R225" ca="1">INDIRECT(R$2&amp;"!D60")</f>
        <v>0</v>
      </c>
      <c r="S225" s="86" cm="1">
        <f t="array" aca="1" ref="S225" ca="1">INDIRECT(S$2&amp;"!D60")</f>
        <v>0</v>
      </c>
      <c r="T225" s="86" cm="1">
        <f t="array" aca="1" ref="T225" ca="1">INDIRECT(T$2&amp;"!D60")</f>
        <v>0</v>
      </c>
      <c r="U225" s="86" cm="1">
        <f t="array" aca="1" ref="U225" ca="1">INDIRECT(U$2&amp;"!D60")</f>
        <v>0</v>
      </c>
      <c r="V225" s="86" cm="1">
        <f t="array" aca="1" ref="V225" ca="1">INDIRECT(V$2&amp;"!D60")</f>
        <v>0</v>
      </c>
      <c r="W225" s="86" cm="1">
        <f t="array" aca="1" ref="W225" ca="1">INDIRECT(W$2&amp;"!D60")</f>
        <v>0</v>
      </c>
      <c r="X225" s="86" cm="1">
        <f t="array" aca="1" ref="X225" ca="1">INDIRECT(X$2&amp;"!D60")</f>
        <v>0</v>
      </c>
      <c r="Y225" s="86" cm="1">
        <f t="array" aca="1" ref="Y225" ca="1">INDIRECT(Y$2&amp;"!D60")</f>
        <v>0</v>
      </c>
      <c r="Z225" s="86" cm="1">
        <f t="array" aca="1" ref="Z225" ca="1">INDIRECT(Z$2&amp;"!D60")</f>
        <v>0</v>
      </c>
      <c r="AA225" s="86" cm="1">
        <f t="array" aca="1" ref="AA225" ca="1">INDIRECT(AA$2&amp;"!D60")</f>
        <v>0</v>
      </c>
      <c r="AB225" s="86" cm="1">
        <f t="array" aca="1" ref="AB225" ca="1">INDIRECT(AB$2&amp;"!D60")</f>
        <v>0</v>
      </c>
      <c r="AC225" s="86" cm="1">
        <f t="array" aca="1" ref="AC225" ca="1">INDIRECT(AC$2&amp;"!D60")</f>
        <v>0</v>
      </c>
      <c r="AD225" s="86" cm="1">
        <f t="array" aca="1" ref="AD225" ca="1">INDIRECT(AD$2&amp;"!D60")</f>
        <v>0</v>
      </c>
      <c r="AE225" s="86" cm="1">
        <f t="array" aca="1" ref="AE225" ca="1">INDIRECT(AE$2&amp;"!D60")</f>
        <v>0</v>
      </c>
      <c r="AF225" s="86" cm="1">
        <f t="array" aca="1" ref="AF225" ca="1">INDIRECT(AF$2&amp;"!D60")</f>
        <v>0</v>
      </c>
      <c r="AG225" s="86" cm="1">
        <f t="array" aca="1" ref="AG225" ca="1">INDIRECT(AG$2&amp;"!D60")</f>
        <v>0</v>
      </c>
      <c r="AH225" s="86" cm="1">
        <f t="array" aca="1" ref="AH225" ca="1">INDIRECT(AH$2&amp;"!D60")</f>
        <v>0</v>
      </c>
      <c r="AJ225" s="75" t="str">
        <f t="shared" si="33"/>
        <v>MPI_32</v>
      </c>
      <c r="AK225" s="75" t="str">
        <f t="shared" si="34"/>
        <v>Q2.1</v>
      </c>
      <c r="AL225" t="s">
        <v>341</v>
      </c>
      <c r="AM225">
        <f t="shared" ca="1" si="35"/>
        <v>0</v>
      </c>
      <c r="AN225">
        <f t="shared" ca="1" si="36"/>
        <v>0</v>
      </c>
      <c r="AP225">
        <f t="shared" ca="1" si="42"/>
        <v>0</v>
      </c>
      <c r="AQ225">
        <f t="shared" ca="1" si="43"/>
        <v>0</v>
      </c>
      <c r="AT225">
        <f t="shared" ca="1" si="37"/>
        <v>0</v>
      </c>
      <c r="AU225">
        <f t="shared" ca="1" si="38"/>
        <v>0</v>
      </c>
      <c r="AV225">
        <f t="shared" ca="1" si="39"/>
        <v>0</v>
      </c>
      <c r="AW225">
        <f t="shared" ca="1" si="40"/>
        <v>0</v>
      </c>
      <c r="AX225">
        <f t="shared" ca="1" si="41"/>
        <v>0</v>
      </c>
    </row>
    <row r="226" spans="2:50" ht="16.5" thickBot="1">
      <c r="B226" s="784"/>
      <c r="C226" s="54" t="s">
        <v>102</v>
      </c>
      <c r="D226" s="50" t="s">
        <v>25</v>
      </c>
      <c r="E226" s="86" cm="1">
        <f t="array" aca="1" ref="E226" ca="1">INDIRECT(E$2&amp;"!E60")</f>
        <v>0</v>
      </c>
      <c r="F226" s="86" cm="1">
        <f t="array" aca="1" ref="F226" ca="1">INDIRECT(F$2&amp;"!E60")</f>
        <v>0</v>
      </c>
      <c r="G226" s="86" cm="1">
        <f t="array" aca="1" ref="G226" ca="1">INDIRECT(G$2&amp;"!E60")</f>
        <v>0</v>
      </c>
      <c r="H226" s="86" cm="1">
        <f t="array" aca="1" ref="H226" ca="1">INDIRECT(H$2&amp;"!E60")</f>
        <v>0</v>
      </c>
      <c r="I226" s="86" cm="1">
        <f t="array" aca="1" ref="I226" ca="1">INDIRECT(I$2&amp;"!E60")</f>
        <v>0</v>
      </c>
      <c r="J226" s="86" cm="1">
        <f t="array" aca="1" ref="J226" ca="1">INDIRECT(J$2&amp;"!E60")</f>
        <v>0</v>
      </c>
      <c r="K226" s="86" cm="1">
        <f t="array" aca="1" ref="K226" ca="1">INDIRECT(K$2&amp;"!E60")</f>
        <v>0</v>
      </c>
      <c r="L226" s="86" cm="1">
        <f t="array" aca="1" ref="L226" ca="1">INDIRECT(L$2&amp;"!E60")</f>
        <v>0</v>
      </c>
      <c r="M226" s="86" cm="1">
        <f t="array" aca="1" ref="M226" ca="1">INDIRECT(M$2&amp;"!E60")</f>
        <v>0</v>
      </c>
      <c r="N226" s="86" cm="1">
        <f t="array" aca="1" ref="N226" ca="1">INDIRECT(N$2&amp;"!E60")</f>
        <v>0</v>
      </c>
      <c r="O226" s="86" cm="1">
        <f t="array" aca="1" ref="O226" ca="1">INDIRECT(O$2&amp;"!E60")</f>
        <v>0</v>
      </c>
      <c r="P226" s="86" cm="1">
        <f t="array" aca="1" ref="P226" ca="1">INDIRECT(P$2&amp;"!E60")</f>
        <v>0</v>
      </c>
      <c r="Q226" s="86" cm="1">
        <f t="array" aca="1" ref="Q226" ca="1">INDIRECT(Q$2&amp;"!E60")</f>
        <v>0</v>
      </c>
      <c r="R226" s="86" cm="1">
        <f t="array" aca="1" ref="R226" ca="1">INDIRECT(R$2&amp;"!E60")</f>
        <v>0</v>
      </c>
      <c r="S226" s="86" cm="1">
        <f t="array" aca="1" ref="S226" ca="1">INDIRECT(S$2&amp;"!E60")</f>
        <v>0</v>
      </c>
      <c r="T226" s="86" cm="1">
        <f t="array" aca="1" ref="T226" ca="1">INDIRECT(T$2&amp;"!E60")</f>
        <v>0</v>
      </c>
      <c r="U226" s="86" cm="1">
        <f t="array" aca="1" ref="U226" ca="1">INDIRECT(U$2&amp;"!E60")</f>
        <v>0</v>
      </c>
      <c r="V226" s="86" cm="1">
        <f t="array" aca="1" ref="V226" ca="1">INDIRECT(V$2&amp;"!E60")</f>
        <v>0</v>
      </c>
      <c r="W226" s="86" cm="1">
        <f t="array" aca="1" ref="W226" ca="1">INDIRECT(W$2&amp;"!E60")</f>
        <v>0</v>
      </c>
      <c r="X226" s="86" cm="1">
        <f t="array" aca="1" ref="X226" ca="1">INDIRECT(X$2&amp;"!E60")</f>
        <v>0</v>
      </c>
      <c r="Y226" s="86" cm="1">
        <f t="array" aca="1" ref="Y226" ca="1">INDIRECT(Y$2&amp;"!E60")</f>
        <v>0</v>
      </c>
      <c r="Z226" s="86" cm="1">
        <f t="array" aca="1" ref="Z226" ca="1">INDIRECT(Z$2&amp;"!E60")</f>
        <v>0</v>
      </c>
      <c r="AA226" s="86" cm="1">
        <f t="array" aca="1" ref="AA226" ca="1">INDIRECT(AA$2&amp;"!E60")</f>
        <v>0</v>
      </c>
      <c r="AB226" s="86" cm="1">
        <f t="array" aca="1" ref="AB226" ca="1">INDIRECT(AB$2&amp;"!E60")</f>
        <v>0</v>
      </c>
      <c r="AC226" s="86" cm="1">
        <f t="array" aca="1" ref="AC226" ca="1">INDIRECT(AC$2&amp;"!E60")</f>
        <v>0</v>
      </c>
      <c r="AD226" s="86" cm="1">
        <f t="array" aca="1" ref="AD226" ca="1">INDIRECT(AD$2&amp;"!E60")</f>
        <v>0</v>
      </c>
      <c r="AE226" s="86" cm="1">
        <f t="array" aca="1" ref="AE226" ca="1">INDIRECT(AE$2&amp;"!E60")</f>
        <v>0</v>
      </c>
      <c r="AF226" s="86" cm="1">
        <f t="array" aca="1" ref="AF226" ca="1">INDIRECT(AF$2&amp;"!E60")</f>
        <v>0</v>
      </c>
      <c r="AG226" s="86" cm="1">
        <f t="array" aca="1" ref="AG226" ca="1">INDIRECT(AG$2&amp;"!E60")</f>
        <v>0</v>
      </c>
      <c r="AH226" s="86" cm="1">
        <f t="array" aca="1" ref="AH226" ca="1">INDIRECT(AH$2&amp;"!E60")</f>
        <v>0</v>
      </c>
      <c r="AJ226" s="75" t="str">
        <f t="shared" si="33"/>
        <v>MPI_32</v>
      </c>
      <c r="AK226" s="75" t="str">
        <f t="shared" si="34"/>
        <v>Q2.2</v>
      </c>
      <c r="AL226" t="s">
        <v>879</v>
      </c>
      <c r="AM226">
        <f t="shared" ca="1" si="35"/>
        <v>0</v>
      </c>
      <c r="AN226">
        <f t="shared" ca="1" si="36"/>
        <v>0</v>
      </c>
      <c r="AP226">
        <f t="shared" ca="1" si="42"/>
        <v>0</v>
      </c>
      <c r="AQ226">
        <f t="shared" ca="1" si="43"/>
        <v>0</v>
      </c>
      <c r="AT226">
        <f t="shared" ca="1" si="37"/>
        <v>0</v>
      </c>
      <c r="AU226">
        <f t="shared" ca="1" si="38"/>
        <v>0</v>
      </c>
      <c r="AV226">
        <f t="shared" ca="1" si="39"/>
        <v>0</v>
      </c>
      <c r="AW226">
        <f t="shared" ca="1" si="40"/>
        <v>0</v>
      </c>
      <c r="AX226">
        <f t="shared" ca="1" si="41"/>
        <v>0</v>
      </c>
    </row>
    <row r="227" spans="2:50" ht="16.5" thickBot="1">
      <c r="B227" s="784"/>
      <c r="C227" s="54" t="s">
        <v>102</v>
      </c>
      <c r="D227" s="50" t="s">
        <v>26</v>
      </c>
      <c r="E227" s="86" cm="1">
        <f t="array" aca="1" ref="E227" ca="1">INDIRECT(E$2&amp;"!F60")</f>
        <v>0</v>
      </c>
      <c r="F227" s="86" cm="1">
        <f t="array" aca="1" ref="F227" ca="1">INDIRECT(F$2&amp;"!F60")</f>
        <v>0</v>
      </c>
      <c r="G227" s="86" cm="1">
        <f t="array" aca="1" ref="G227" ca="1">INDIRECT(G$2&amp;"!F60")</f>
        <v>0</v>
      </c>
      <c r="H227" s="86" cm="1">
        <f t="array" aca="1" ref="H227" ca="1">INDIRECT(H$2&amp;"!F60")</f>
        <v>0</v>
      </c>
      <c r="I227" s="86" cm="1">
        <f t="array" aca="1" ref="I227" ca="1">INDIRECT(I$2&amp;"!F60")</f>
        <v>0</v>
      </c>
      <c r="J227" s="86" cm="1">
        <f t="array" aca="1" ref="J227" ca="1">INDIRECT(J$2&amp;"!F60")</f>
        <v>0</v>
      </c>
      <c r="K227" s="86" cm="1">
        <f t="array" aca="1" ref="K227" ca="1">INDIRECT(K$2&amp;"!F60")</f>
        <v>0</v>
      </c>
      <c r="L227" s="86" cm="1">
        <f t="array" aca="1" ref="L227" ca="1">INDIRECT(L$2&amp;"!F60")</f>
        <v>0</v>
      </c>
      <c r="M227" s="86" cm="1">
        <f t="array" aca="1" ref="M227" ca="1">INDIRECT(M$2&amp;"!F60")</f>
        <v>0</v>
      </c>
      <c r="N227" s="86" cm="1">
        <f t="array" aca="1" ref="N227" ca="1">INDIRECT(N$2&amp;"!F60")</f>
        <v>0</v>
      </c>
      <c r="O227" s="86" cm="1">
        <f t="array" aca="1" ref="O227" ca="1">INDIRECT(O$2&amp;"!F60")</f>
        <v>0</v>
      </c>
      <c r="P227" s="86" cm="1">
        <f t="array" aca="1" ref="P227" ca="1">INDIRECT(P$2&amp;"!F60")</f>
        <v>0</v>
      </c>
      <c r="Q227" s="86" cm="1">
        <f t="array" aca="1" ref="Q227" ca="1">INDIRECT(Q$2&amp;"!F60")</f>
        <v>0</v>
      </c>
      <c r="R227" s="86" cm="1">
        <f t="array" aca="1" ref="R227" ca="1">INDIRECT(R$2&amp;"!F60")</f>
        <v>0</v>
      </c>
      <c r="S227" s="86" cm="1">
        <f t="array" aca="1" ref="S227" ca="1">INDIRECT(S$2&amp;"!F60")</f>
        <v>0</v>
      </c>
      <c r="T227" s="86" cm="1">
        <f t="array" aca="1" ref="T227" ca="1">INDIRECT(T$2&amp;"!F60")</f>
        <v>0</v>
      </c>
      <c r="U227" s="86" cm="1">
        <f t="array" aca="1" ref="U227" ca="1">INDIRECT(U$2&amp;"!F60")</f>
        <v>0</v>
      </c>
      <c r="V227" s="86" cm="1">
        <f t="array" aca="1" ref="V227" ca="1">INDIRECT(V$2&amp;"!F60")</f>
        <v>0</v>
      </c>
      <c r="W227" s="86" cm="1">
        <f t="array" aca="1" ref="W227" ca="1">INDIRECT(W$2&amp;"!F60")</f>
        <v>0</v>
      </c>
      <c r="X227" s="86" cm="1">
        <f t="array" aca="1" ref="X227" ca="1">INDIRECT(X$2&amp;"!F60")</f>
        <v>0</v>
      </c>
      <c r="Y227" s="86" cm="1">
        <f t="array" aca="1" ref="Y227" ca="1">INDIRECT(Y$2&amp;"!F60")</f>
        <v>0</v>
      </c>
      <c r="Z227" s="86" cm="1">
        <f t="array" aca="1" ref="Z227" ca="1">INDIRECT(Z$2&amp;"!F60")</f>
        <v>0</v>
      </c>
      <c r="AA227" s="86" cm="1">
        <f t="array" aca="1" ref="AA227" ca="1">INDIRECT(AA$2&amp;"!F60")</f>
        <v>0</v>
      </c>
      <c r="AB227" s="86" cm="1">
        <f t="array" aca="1" ref="AB227" ca="1">INDIRECT(AB$2&amp;"!F60")</f>
        <v>0</v>
      </c>
      <c r="AC227" s="86" cm="1">
        <f t="array" aca="1" ref="AC227" ca="1">INDIRECT(AC$2&amp;"!F60")</f>
        <v>0</v>
      </c>
      <c r="AD227" s="86" cm="1">
        <f t="array" aca="1" ref="AD227" ca="1">INDIRECT(AD$2&amp;"!F60")</f>
        <v>0</v>
      </c>
      <c r="AE227" s="86" cm="1">
        <f t="array" aca="1" ref="AE227" ca="1">INDIRECT(AE$2&amp;"!F60")</f>
        <v>0</v>
      </c>
      <c r="AF227" s="86" cm="1">
        <f t="array" aca="1" ref="AF227" ca="1">INDIRECT(AF$2&amp;"!F60")</f>
        <v>0</v>
      </c>
      <c r="AG227" s="86" cm="1">
        <f t="array" aca="1" ref="AG227" ca="1">INDIRECT(AG$2&amp;"!F60")</f>
        <v>0</v>
      </c>
      <c r="AH227" s="86" cm="1">
        <f t="array" aca="1" ref="AH227" ca="1">INDIRECT(AH$2&amp;"!F60")</f>
        <v>0</v>
      </c>
      <c r="AJ227" s="75" t="str">
        <f t="shared" si="33"/>
        <v>MPI_32</v>
      </c>
      <c r="AK227" s="75" t="str">
        <f t="shared" si="34"/>
        <v>Q2.3</v>
      </c>
      <c r="AL227" t="s">
        <v>880</v>
      </c>
      <c r="AM227">
        <f t="shared" ca="1" si="35"/>
        <v>0</v>
      </c>
      <c r="AN227">
        <f t="shared" ca="1" si="36"/>
        <v>0</v>
      </c>
      <c r="AP227">
        <f t="shared" ca="1" si="42"/>
        <v>0</v>
      </c>
      <c r="AQ227">
        <f t="shared" ca="1" si="43"/>
        <v>0</v>
      </c>
      <c r="AT227">
        <f t="shared" ca="1" si="37"/>
        <v>0</v>
      </c>
      <c r="AU227">
        <f t="shared" ca="1" si="38"/>
        <v>0</v>
      </c>
      <c r="AV227">
        <f t="shared" ca="1" si="39"/>
        <v>0</v>
      </c>
      <c r="AW227">
        <f t="shared" ca="1" si="40"/>
        <v>0</v>
      </c>
      <c r="AX227">
        <f t="shared" ca="1" si="41"/>
        <v>0</v>
      </c>
    </row>
    <row r="228" spans="2:50" ht="16.5" thickBot="1">
      <c r="B228" s="784"/>
      <c r="C228" s="54" t="s">
        <v>102</v>
      </c>
      <c r="D228" s="50" t="s">
        <v>27</v>
      </c>
      <c r="E228" s="86" cm="1">
        <f t="array" aca="1" ref="E228" ca="1">INDIRECT(E$2&amp;"!G60")</f>
        <v>0</v>
      </c>
      <c r="F228" s="86" cm="1">
        <f t="array" aca="1" ref="F228" ca="1">INDIRECT(F$2&amp;"!G60")</f>
        <v>0</v>
      </c>
      <c r="G228" s="86" cm="1">
        <f t="array" aca="1" ref="G228" ca="1">INDIRECT(G$2&amp;"!G60")</f>
        <v>0</v>
      </c>
      <c r="H228" s="86" cm="1">
        <f t="array" aca="1" ref="H228" ca="1">INDIRECT(H$2&amp;"!G60")</f>
        <v>0</v>
      </c>
      <c r="I228" s="86" cm="1">
        <f t="array" aca="1" ref="I228" ca="1">INDIRECT(I$2&amp;"!G60")</f>
        <v>0</v>
      </c>
      <c r="J228" s="86" cm="1">
        <f t="array" aca="1" ref="J228" ca="1">INDIRECT(J$2&amp;"!G60")</f>
        <v>0</v>
      </c>
      <c r="K228" s="86" cm="1">
        <f t="array" aca="1" ref="K228" ca="1">INDIRECT(K$2&amp;"!G60")</f>
        <v>0</v>
      </c>
      <c r="L228" s="86" cm="1">
        <f t="array" aca="1" ref="L228" ca="1">INDIRECT(L$2&amp;"!G60")</f>
        <v>0</v>
      </c>
      <c r="M228" s="86" cm="1">
        <f t="array" aca="1" ref="M228" ca="1">INDIRECT(M$2&amp;"!G60")</f>
        <v>0</v>
      </c>
      <c r="N228" s="86" cm="1">
        <f t="array" aca="1" ref="N228" ca="1">INDIRECT(N$2&amp;"!G60")</f>
        <v>0</v>
      </c>
      <c r="O228" s="86" cm="1">
        <f t="array" aca="1" ref="O228" ca="1">INDIRECT(O$2&amp;"!G60")</f>
        <v>0</v>
      </c>
      <c r="P228" s="86" cm="1">
        <f t="array" aca="1" ref="P228" ca="1">INDIRECT(P$2&amp;"!G60")</f>
        <v>0</v>
      </c>
      <c r="Q228" s="86" cm="1">
        <f t="array" aca="1" ref="Q228" ca="1">INDIRECT(Q$2&amp;"!G60")</f>
        <v>0</v>
      </c>
      <c r="R228" s="86" cm="1">
        <f t="array" aca="1" ref="R228" ca="1">INDIRECT(R$2&amp;"!G60")</f>
        <v>0</v>
      </c>
      <c r="S228" s="86" cm="1">
        <f t="array" aca="1" ref="S228" ca="1">INDIRECT(S$2&amp;"!G60")</f>
        <v>0</v>
      </c>
      <c r="T228" s="86" cm="1">
        <f t="array" aca="1" ref="T228" ca="1">INDIRECT(T$2&amp;"!G60")</f>
        <v>0</v>
      </c>
      <c r="U228" s="86" cm="1">
        <f t="array" aca="1" ref="U228" ca="1">INDIRECT(U$2&amp;"!G60")</f>
        <v>0</v>
      </c>
      <c r="V228" s="86" cm="1">
        <f t="array" aca="1" ref="V228" ca="1">INDIRECT(V$2&amp;"!G60")</f>
        <v>0</v>
      </c>
      <c r="W228" s="86" cm="1">
        <f t="array" aca="1" ref="W228" ca="1">INDIRECT(W$2&amp;"!G60")</f>
        <v>0</v>
      </c>
      <c r="X228" s="86" cm="1">
        <f t="array" aca="1" ref="X228" ca="1">INDIRECT(X$2&amp;"!G60")</f>
        <v>0</v>
      </c>
      <c r="Y228" s="86" cm="1">
        <f t="array" aca="1" ref="Y228" ca="1">INDIRECT(Y$2&amp;"!G60")</f>
        <v>0</v>
      </c>
      <c r="Z228" s="86" cm="1">
        <f t="array" aca="1" ref="Z228" ca="1">INDIRECT(Z$2&amp;"!G60")</f>
        <v>0</v>
      </c>
      <c r="AA228" s="86" cm="1">
        <f t="array" aca="1" ref="AA228" ca="1">INDIRECT(AA$2&amp;"!G60")</f>
        <v>0</v>
      </c>
      <c r="AB228" s="86" cm="1">
        <f t="array" aca="1" ref="AB228" ca="1">INDIRECT(AB$2&amp;"!G60")</f>
        <v>0</v>
      </c>
      <c r="AC228" s="86" cm="1">
        <f t="array" aca="1" ref="AC228" ca="1">INDIRECT(AC$2&amp;"!G60")</f>
        <v>0</v>
      </c>
      <c r="AD228" s="86" cm="1">
        <f t="array" aca="1" ref="AD228" ca="1">INDIRECT(AD$2&amp;"!G60")</f>
        <v>0</v>
      </c>
      <c r="AE228" s="86" cm="1">
        <f t="array" aca="1" ref="AE228" ca="1">INDIRECT(AE$2&amp;"!G60")</f>
        <v>0</v>
      </c>
      <c r="AF228" s="86" cm="1">
        <f t="array" aca="1" ref="AF228" ca="1">INDIRECT(AF$2&amp;"!G60")</f>
        <v>0</v>
      </c>
      <c r="AG228" s="86" cm="1">
        <f t="array" aca="1" ref="AG228" ca="1">INDIRECT(AG$2&amp;"!G60")</f>
        <v>0</v>
      </c>
      <c r="AH228" s="86" cm="1">
        <f t="array" aca="1" ref="AH228" ca="1">INDIRECT(AH$2&amp;"!G60")</f>
        <v>0</v>
      </c>
      <c r="AJ228" s="75" t="str">
        <f t="shared" si="33"/>
        <v>MPI_32</v>
      </c>
      <c r="AK228" s="75" t="str">
        <f t="shared" si="34"/>
        <v>Q2.4</v>
      </c>
      <c r="AL228" t="s">
        <v>505</v>
      </c>
      <c r="AM228">
        <f t="shared" ca="1" si="35"/>
        <v>0</v>
      </c>
      <c r="AN228">
        <f t="shared" ca="1" si="36"/>
        <v>0</v>
      </c>
      <c r="AP228">
        <f t="shared" ca="1" si="42"/>
        <v>0</v>
      </c>
      <c r="AQ228">
        <f t="shared" ca="1" si="43"/>
        <v>0</v>
      </c>
      <c r="AT228">
        <f t="shared" ca="1" si="37"/>
        <v>0</v>
      </c>
      <c r="AU228">
        <f t="shared" ca="1" si="38"/>
        <v>0</v>
      </c>
      <c r="AV228">
        <f t="shared" ca="1" si="39"/>
        <v>0</v>
      </c>
      <c r="AW228">
        <f t="shared" ca="1" si="40"/>
        <v>0</v>
      </c>
      <c r="AX228">
        <f t="shared" ca="1" si="41"/>
        <v>0</v>
      </c>
    </row>
    <row r="229" spans="2:50" ht="16.5" thickBot="1">
      <c r="B229" s="784"/>
      <c r="C229" s="54" t="s">
        <v>102</v>
      </c>
      <c r="D229" s="50" t="s">
        <v>28</v>
      </c>
      <c r="E229" s="86" cm="1">
        <f t="array" aca="1" ref="E229" ca="1">INDIRECT(E$2&amp;"!H60")</f>
        <v>0</v>
      </c>
      <c r="F229" s="86" cm="1">
        <f t="array" aca="1" ref="F229" ca="1">INDIRECT(F$2&amp;"!H60")</f>
        <v>0</v>
      </c>
      <c r="G229" s="86" cm="1">
        <f t="array" aca="1" ref="G229" ca="1">INDIRECT(G$2&amp;"!H60")</f>
        <v>0</v>
      </c>
      <c r="H229" s="86" cm="1">
        <f t="array" aca="1" ref="H229" ca="1">INDIRECT(H$2&amp;"!H60")</f>
        <v>0</v>
      </c>
      <c r="I229" s="86" cm="1">
        <f t="array" aca="1" ref="I229" ca="1">INDIRECT(I$2&amp;"!H60")</f>
        <v>0</v>
      </c>
      <c r="J229" s="86" cm="1">
        <f t="array" aca="1" ref="J229" ca="1">INDIRECT(J$2&amp;"!H60")</f>
        <v>0</v>
      </c>
      <c r="K229" s="86" cm="1">
        <f t="array" aca="1" ref="K229" ca="1">INDIRECT(K$2&amp;"!H60")</f>
        <v>0</v>
      </c>
      <c r="L229" s="86" cm="1">
        <f t="array" aca="1" ref="L229" ca="1">INDIRECT(L$2&amp;"!H60")</f>
        <v>0</v>
      </c>
      <c r="M229" s="86" cm="1">
        <f t="array" aca="1" ref="M229" ca="1">INDIRECT(M$2&amp;"!H60")</f>
        <v>0</v>
      </c>
      <c r="N229" s="86" cm="1">
        <f t="array" aca="1" ref="N229" ca="1">INDIRECT(N$2&amp;"!H60")</f>
        <v>0</v>
      </c>
      <c r="O229" s="86" cm="1">
        <f t="array" aca="1" ref="O229" ca="1">INDIRECT(O$2&amp;"!H60")</f>
        <v>0</v>
      </c>
      <c r="P229" s="86" cm="1">
        <f t="array" aca="1" ref="P229" ca="1">INDIRECT(P$2&amp;"!H60")</f>
        <v>0</v>
      </c>
      <c r="Q229" s="86" cm="1">
        <f t="array" aca="1" ref="Q229" ca="1">INDIRECT(Q$2&amp;"!H60")</f>
        <v>0</v>
      </c>
      <c r="R229" s="86" cm="1">
        <f t="array" aca="1" ref="R229" ca="1">INDIRECT(R$2&amp;"!H60")</f>
        <v>0</v>
      </c>
      <c r="S229" s="86" cm="1">
        <f t="array" aca="1" ref="S229" ca="1">INDIRECT(S$2&amp;"!H60")</f>
        <v>0</v>
      </c>
      <c r="T229" s="86" cm="1">
        <f t="array" aca="1" ref="T229" ca="1">INDIRECT(T$2&amp;"!H60")</f>
        <v>0</v>
      </c>
      <c r="U229" s="86" cm="1">
        <f t="array" aca="1" ref="U229" ca="1">INDIRECT(U$2&amp;"!H60")</f>
        <v>0</v>
      </c>
      <c r="V229" s="86" cm="1">
        <f t="array" aca="1" ref="V229" ca="1">INDIRECT(V$2&amp;"!H60")</f>
        <v>0</v>
      </c>
      <c r="W229" s="86" cm="1">
        <f t="array" aca="1" ref="W229" ca="1">INDIRECT(W$2&amp;"!H60")</f>
        <v>0</v>
      </c>
      <c r="X229" s="86" cm="1">
        <f t="array" aca="1" ref="X229" ca="1">INDIRECT(X$2&amp;"!H60")</f>
        <v>0</v>
      </c>
      <c r="Y229" s="86" cm="1">
        <f t="array" aca="1" ref="Y229" ca="1">INDIRECT(Y$2&amp;"!H60")</f>
        <v>0</v>
      </c>
      <c r="Z229" s="86" cm="1">
        <f t="array" aca="1" ref="Z229" ca="1">INDIRECT(Z$2&amp;"!H60")</f>
        <v>0</v>
      </c>
      <c r="AA229" s="86" cm="1">
        <f t="array" aca="1" ref="AA229" ca="1">INDIRECT(AA$2&amp;"!H60")</f>
        <v>0</v>
      </c>
      <c r="AB229" s="86" cm="1">
        <f t="array" aca="1" ref="AB229" ca="1">INDIRECT(AB$2&amp;"!H60")</f>
        <v>0</v>
      </c>
      <c r="AC229" s="86" cm="1">
        <f t="array" aca="1" ref="AC229" ca="1">INDIRECT(AC$2&amp;"!H60")</f>
        <v>0</v>
      </c>
      <c r="AD229" s="86" cm="1">
        <f t="array" aca="1" ref="AD229" ca="1">INDIRECT(AD$2&amp;"!H60")</f>
        <v>0</v>
      </c>
      <c r="AE229" s="86" cm="1">
        <f t="array" aca="1" ref="AE229" ca="1">INDIRECT(AE$2&amp;"!H60")</f>
        <v>0</v>
      </c>
      <c r="AF229" s="86" cm="1">
        <f t="array" aca="1" ref="AF229" ca="1">INDIRECT(AF$2&amp;"!H60")</f>
        <v>0</v>
      </c>
      <c r="AG229" s="86" cm="1">
        <f t="array" aca="1" ref="AG229" ca="1">INDIRECT(AG$2&amp;"!H60")</f>
        <v>0</v>
      </c>
      <c r="AH229" s="86" cm="1">
        <f t="array" aca="1" ref="AH229" ca="1">INDIRECT(AH$2&amp;"!H60")</f>
        <v>0</v>
      </c>
      <c r="AJ229" s="75" t="str">
        <f t="shared" si="33"/>
        <v>MPI_32</v>
      </c>
      <c r="AK229" s="75" t="str">
        <f t="shared" si="34"/>
        <v>Q3.1</v>
      </c>
      <c r="AL229" t="s">
        <v>466</v>
      </c>
      <c r="AM229">
        <f t="shared" ca="1" si="35"/>
        <v>0</v>
      </c>
      <c r="AN229">
        <f t="shared" ca="1" si="36"/>
        <v>0</v>
      </c>
      <c r="AP229">
        <f t="shared" ca="1" si="42"/>
        <v>0</v>
      </c>
      <c r="AQ229">
        <f t="shared" ca="1" si="43"/>
        <v>0</v>
      </c>
      <c r="AT229">
        <f t="shared" ca="1" si="37"/>
        <v>0</v>
      </c>
      <c r="AU229">
        <f t="shared" ca="1" si="38"/>
        <v>0</v>
      </c>
      <c r="AV229">
        <f t="shared" ca="1" si="39"/>
        <v>0</v>
      </c>
      <c r="AW229">
        <f t="shared" ca="1" si="40"/>
        <v>0</v>
      </c>
      <c r="AX229">
        <f t="shared" ca="1" si="41"/>
        <v>0</v>
      </c>
    </row>
    <row r="230" spans="2:50" ht="16.5" thickBot="1">
      <c r="B230" s="784"/>
      <c r="C230" s="17" t="s">
        <v>102</v>
      </c>
      <c r="D230" s="66" t="s">
        <v>29</v>
      </c>
      <c r="E230" s="86" cm="1">
        <f t="array" aca="1" ref="E230" ca="1">INDIRECT(E$2&amp;"!I60")</f>
        <v>0</v>
      </c>
      <c r="F230" s="86" cm="1">
        <f t="array" aca="1" ref="F230" ca="1">INDIRECT(F$2&amp;"!I60")</f>
        <v>0</v>
      </c>
      <c r="G230" s="86" cm="1">
        <f t="array" aca="1" ref="G230" ca="1">INDIRECT(G$2&amp;"!I60")</f>
        <v>0</v>
      </c>
      <c r="H230" s="86" cm="1">
        <f t="array" aca="1" ref="H230" ca="1">INDIRECT(H$2&amp;"!I60")</f>
        <v>0</v>
      </c>
      <c r="I230" s="86" cm="1">
        <f t="array" aca="1" ref="I230" ca="1">INDIRECT(I$2&amp;"!I60")</f>
        <v>0</v>
      </c>
      <c r="J230" s="86" cm="1">
        <f t="array" aca="1" ref="J230" ca="1">INDIRECT(J$2&amp;"!I60")</f>
        <v>0</v>
      </c>
      <c r="K230" s="86" cm="1">
        <f t="array" aca="1" ref="K230" ca="1">INDIRECT(K$2&amp;"!I60")</f>
        <v>0</v>
      </c>
      <c r="L230" s="86" cm="1">
        <f t="array" aca="1" ref="L230" ca="1">INDIRECT(L$2&amp;"!I60")</f>
        <v>0</v>
      </c>
      <c r="M230" s="86" cm="1">
        <f t="array" aca="1" ref="M230" ca="1">INDIRECT(M$2&amp;"!I60")</f>
        <v>0</v>
      </c>
      <c r="N230" s="86" cm="1">
        <f t="array" aca="1" ref="N230" ca="1">INDIRECT(N$2&amp;"!I60")</f>
        <v>0</v>
      </c>
      <c r="O230" s="86" cm="1">
        <f t="array" aca="1" ref="O230" ca="1">INDIRECT(O$2&amp;"!I60")</f>
        <v>0</v>
      </c>
      <c r="P230" s="86" cm="1">
        <f t="array" aca="1" ref="P230" ca="1">INDIRECT(P$2&amp;"!I60")</f>
        <v>0</v>
      </c>
      <c r="Q230" s="86" cm="1">
        <f t="array" aca="1" ref="Q230" ca="1">INDIRECT(Q$2&amp;"!I60")</f>
        <v>0</v>
      </c>
      <c r="R230" s="86" cm="1">
        <f t="array" aca="1" ref="R230" ca="1">INDIRECT(R$2&amp;"!I60")</f>
        <v>0</v>
      </c>
      <c r="S230" s="86" cm="1">
        <f t="array" aca="1" ref="S230" ca="1">INDIRECT(S$2&amp;"!I60")</f>
        <v>0</v>
      </c>
      <c r="T230" s="86" cm="1">
        <f t="array" aca="1" ref="T230" ca="1">INDIRECT(T$2&amp;"!I60")</f>
        <v>0</v>
      </c>
      <c r="U230" s="86" cm="1">
        <f t="array" aca="1" ref="U230" ca="1">INDIRECT(U$2&amp;"!I60")</f>
        <v>0</v>
      </c>
      <c r="V230" s="86" cm="1">
        <f t="array" aca="1" ref="V230" ca="1">INDIRECT(V$2&amp;"!I60")</f>
        <v>0</v>
      </c>
      <c r="W230" s="86" cm="1">
        <f t="array" aca="1" ref="W230" ca="1">INDIRECT(W$2&amp;"!I60")</f>
        <v>0</v>
      </c>
      <c r="X230" s="86" cm="1">
        <f t="array" aca="1" ref="X230" ca="1">INDIRECT(X$2&amp;"!I60")</f>
        <v>0</v>
      </c>
      <c r="Y230" s="86" cm="1">
        <f t="array" aca="1" ref="Y230" ca="1">INDIRECT(Y$2&amp;"!I60")</f>
        <v>0</v>
      </c>
      <c r="Z230" s="86" cm="1">
        <f t="array" aca="1" ref="Z230" ca="1">INDIRECT(Z$2&amp;"!I60")</f>
        <v>0</v>
      </c>
      <c r="AA230" s="86" cm="1">
        <f t="array" aca="1" ref="AA230" ca="1">INDIRECT(AA$2&amp;"!I60")</f>
        <v>0</v>
      </c>
      <c r="AB230" s="86" cm="1">
        <f t="array" aca="1" ref="AB230" ca="1">INDIRECT(AB$2&amp;"!I60")</f>
        <v>0</v>
      </c>
      <c r="AC230" s="86" cm="1">
        <f t="array" aca="1" ref="AC230" ca="1">INDIRECT(AC$2&amp;"!I60")</f>
        <v>0</v>
      </c>
      <c r="AD230" s="86" cm="1">
        <f t="array" aca="1" ref="AD230" ca="1">INDIRECT(AD$2&amp;"!I60")</f>
        <v>0</v>
      </c>
      <c r="AE230" s="86" cm="1">
        <f t="array" aca="1" ref="AE230" ca="1">INDIRECT(AE$2&amp;"!I60")</f>
        <v>0</v>
      </c>
      <c r="AF230" s="86" cm="1">
        <f t="array" aca="1" ref="AF230" ca="1">INDIRECT(AF$2&amp;"!I60")</f>
        <v>0</v>
      </c>
      <c r="AG230" s="86" cm="1">
        <f t="array" aca="1" ref="AG230" ca="1">INDIRECT(AG$2&amp;"!I60")</f>
        <v>0</v>
      </c>
      <c r="AH230" s="86" cm="1">
        <f t="array" aca="1" ref="AH230" ca="1">INDIRECT(AH$2&amp;"!I60")</f>
        <v>0</v>
      </c>
      <c r="AJ230" s="75" t="str">
        <f t="shared" si="33"/>
        <v>MPI_32</v>
      </c>
      <c r="AK230" s="75" t="str">
        <f t="shared" si="34"/>
        <v>Q3.2</v>
      </c>
      <c r="AL230" t="s">
        <v>881</v>
      </c>
      <c r="AM230">
        <f t="shared" ca="1" si="35"/>
        <v>0</v>
      </c>
      <c r="AN230">
        <f t="shared" ca="1" si="36"/>
        <v>0</v>
      </c>
      <c r="AP230">
        <f t="shared" ca="1" si="42"/>
        <v>0</v>
      </c>
      <c r="AQ230">
        <f t="shared" ca="1" si="43"/>
        <v>0</v>
      </c>
      <c r="AT230">
        <f t="shared" ca="1" si="37"/>
        <v>0</v>
      </c>
      <c r="AU230">
        <f t="shared" ca="1" si="38"/>
        <v>0</v>
      </c>
      <c r="AV230">
        <f t="shared" ca="1" si="39"/>
        <v>0</v>
      </c>
      <c r="AW230">
        <f t="shared" ca="1" si="40"/>
        <v>0</v>
      </c>
      <c r="AX230">
        <f t="shared" ca="1" si="41"/>
        <v>0</v>
      </c>
    </row>
    <row r="231" spans="2:50" ht="16.5" thickBot="1">
      <c r="B231" s="784"/>
      <c r="C231" s="54" t="s">
        <v>104</v>
      </c>
      <c r="D231" s="48" t="s">
        <v>23</v>
      </c>
      <c r="E231" s="85" t="str" cm="1">
        <f t="array" aca="1" ref="E231" ca="1">INDIRECT(E$2&amp;"!C61")</f>
        <v>Non concerné</v>
      </c>
      <c r="F231" s="85" t="str" cm="1">
        <f t="array" aca="1" ref="F231" ca="1">INDIRECT(F$2&amp;"!C61")</f>
        <v>Non concerné</v>
      </c>
      <c r="G231" s="85" t="str" cm="1">
        <f t="array" aca="1" ref="G231" ca="1">INDIRECT(G$2&amp;"!C61")</f>
        <v>Non concerné</v>
      </c>
      <c r="H231" s="85" t="str" cm="1">
        <f t="array" aca="1" ref="H231" ca="1">INDIRECT(H$2&amp;"!C61")</f>
        <v>Non concerné</v>
      </c>
      <c r="I231" s="85" t="str" cm="1">
        <f t="array" aca="1" ref="I231" ca="1">INDIRECT(I$2&amp;"!C61")</f>
        <v>Non concerné</v>
      </c>
      <c r="J231" s="85" t="str" cm="1">
        <f t="array" aca="1" ref="J231" ca="1">INDIRECT(J$2&amp;"!C61")</f>
        <v>Non concerné</v>
      </c>
      <c r="K231" s="85" t="str" cm="1">
        <f t="array" aca="1" ref="K231" ca="1">INDIRECT(K$2&amp;"!C61")</f>
        <v>Non concerné</v>
      </c>
      <c r="L231" s="85" t="str" cm="1">
        <f t="array" aca="1" ref="L231" ca="1">INDIRECT(L$2&amp;"!C61")</f>
        <v>Non concerné</v>
      </c>
      <c r="M231" s="85" t="str" cm="1">
        <f t="array" aca="1" ref="M231" ca="1">INDIRECT(M$2&amp;"!C61")</f>
        <v>Non concerné</v>
      </c>
      <c r="N231" s="85" t="str" cm="1">
        <f t="array" aca="1" ref="N231" ca="1">INDIRECT(N$2&amp;"!C61")</f>
        <v>Non concerné</v>
      </c>
      <c r="O231" s="85" t="str" cm="1">
        <f t="array" aca="1" ref="O231" ca="1">INDIRECT(O$2&amp;"!C61")</f>
        <v>Non concerné</v>
      </c>
      <c r="P231" s="85" t="str" cm="1">
        <f t="array" aca="1" ref="P231" ca="1">INDIRECT(P$2&amp;"!C61")</f>
        <v>Non concerné</v>
      </c>
      <c r="Q231" s="85" t="str" cm="1">
        <f t="array" aca="1" ref="Q231" ca="1">INDIRECT(Q$2&amp;"!C61")</f>
        <v>Non concerné</v>
      </c>
      <c r="R231" s="85" t="str" cm="1">
        <f t="array" aca="1" ref="R231" ca="1">INDIRECT(R$2&amp;"!C61")</f>
        <v>Non concerné</v>
      </c>
      <c r="S231" s="85" t="str" cm="1">
        <f t="array" aca="1" ref="S231" ca="1">INDIRECT(S$2&amp;"!C61")</f>
        <v>Non concerné</v>
      </c>
      <c r="T231" s="85" t="str" cm="1">
        <f t="array" aca="1" ref="T231" ca="1">INDIRECT(T$2&amp;"!C61")</f>
        <v>Non concerné</v>
      </c>
      <c r="U231" s="85" t="str" cm="1">
        <f t="array" aca="1" ref="U231" ca="1">INDIRECT(U$2&amp;"!C61")</f>
        <v>Non concerné</v>
      </c>
      <c r="V231" s="85" t="str" cm="1">
        <f t="array" aca="1" ref="V231" ca="1">INDIRECT(V$2&amp;"!C61")</f>
        <v>Non concerné</v>
      </c>
      <c r="W231" s="85" t="str" cm="1">
        <f t="array" aca="1" ref="W231" ca="1">INDIRECT(W$2&amp;"!C61")</f>
        <v>Non concerné</v>
      </c>
      <c r="X231" s="85" t="str" cm="1">
        <f t="array" aca="1" ref="X231" ca="1">INDIRECT(X$2&amp;"!C61")</f>
        <v>Non concerné</v>
      </c>
      <c r="Y231" s="85" t="str" cm="1">
        <f t="array" aca="1" ref="Y231" ca="1">INDIRECT(Y$2&amp;"!C61")</f>
        <v>Non concerné</v>
      </c>
      <c r="Z231" s="85" t="str" cm="1">
        <f t="array" aca="1" ref="Z231" ca="1">INDIRECT(Z$2&amp;"!C61")</f>
        <v>Non concerné</v>
      </c>
      <c r="AA231" s="85" t="str" cm="1">
        <f t="array" aca="1" ref="AA231" ca="1">INDIRECT(AA$2&amp;"!C61")</f>
        <v>Non concerné</v>
      </c>
      <c r="AB231" s="85" t="str" cm="1">
        <f t="array" aca="1" ref="AB231" ca="1">INDIRECT(AB$2&amp;"!C61")</f>
        <v>Non concerné</v>
      </c>
      <c r="AC231" s="85" t="str" cm="1">
        <f t="array" aca="1" ref="AC231" ca="1">INDIRECT(AC$2&amp;"!C61")</f>
        <v>Non concerné</v>
      </c>
      <c r="AD231" s="85" t="str" cm="1">
        <f t="array" aca="1" ref="AD231" ca="1">INDIRECT(AD$2&amp;"!C61")</f>
        <v>Non concerné</v>
      </c>
      <c r="AE231" s="85" t="str" cm="1">
        <f t="array" aca="1" ref="AE231" ca="1">INDIRECT(AE$2&amp;"!C61")</f>
        <v>Non concerné</v>
      </c>
      <c r="AF231" s="85" t="str" cm="1">
        <f t="array" aca="1" ref="AF231" ca="1">INDIRECT(AF$2&amp;"!C61")</f>
        <v>Non concerné</v>
      </c>
      <c r="AG231" s="85" t="str" cm="1">
        <f t="array" aca="1" ref="AG231" ca="1">INDIRECT(AG$2&amp;"!C61")</f>
        <v>Non concerné</v>
      </c>
      <c r="AH231" s="85" t="str" cm="1">
        <f t="array" aca="1" ref="AH231" ca="1">INDIRECT(AH$2&amp;"!C61")</f>
        <v>Non concerné</v>
      </c>
      <c r="AJ231" s="75" t="str">
        <f t="shared" si="33"/>
        <v>MPI_33</v>
      </c>
      <c r="AK231" s="75" t="str">
        <f t="shared" si="34"/>
        <v>Q1</v>
      </c>
      <c r="AL231" t="s">
        <v>383</v>
      </c>
      <c r="AM231">
        <f t="shared" ca="1" si="35"/>
        <v>0</v>
      </c>
      <c r="AN231">
        <f t="shared" ca="1" si="36"/>
        <v>0</v>
      </c>
      <c r="AP231">
        <f t="shared" ca="1" si="42"/>
        <v>0</v>
      </c>
      <c r="AQ231">
        <f t="shared" ca="1" si="43"/>
        <v>0</v>
      </c>
      <c r="AT231">
        <f t="shared" ca="1" si="37"/>
        <v>0</v>
      </c>
      <c r="AU231">
        <f t="shared" ca="1" si="38"/>
        <v>0</v>
      </c>
      <c r="AV231">
        <f t="shared" ca="1" si="39"/>
        <v>0</v>
      </c>
      <c r="AW231">
        <f t="shared" ca="1" si="40"/>
        <v>0</v>
      </c>
      <c r="AX231">
        <f t="shared" ca="1" si="41"/>
        <v>0</v>
      </c>
    </row>
    <row r="232" spans="2:50" ht="16.5" thickBot="1">
      <c r="B232" s="784"/>
      <c r="C232" s="54" t="s">
        <v>104</v>
      </c>
      <c r="D232" s="50" t="s">
        <v>24</v>
      </c>
      <c r="E232" s="85" cm="1">
        <f t="array" aca="1" ref="E232" ca="1">INDIRECT(E$2&amp;"!D61")</f>
        <v>0</v>
      </c>
      <c r="F232" s="85" cm="1">
        <f t="array" aca="1" ref="F232" ca="1">INDIRECT(F$2&amp;"!D61")</f>
        <v>0</v>
      </c>
      <c r="G232" s="85" cm="1">
        <f t="array" aca="1" ref="G232" ca="1">INDIRECT(G$2&amp;"!D61")</f>
        <v>0</v>
      </c>
      <c r="H232" s="85" cm="1">
        <f t="array" aca="1" ref="H232" ca="1">INDIRECT(H$2&amp;"!D61")</f>
        <v>0</v>
      </c>
      <c r="I232" s="85" cm="1">
        <f t="array" aca="1" ref="I232" ca="1">INDIRECT(I$2&amp;"!D61")</f>
        <v>0</v>
      </c>
      <c r="J232" s="85" cm="1">
        <f t="array" aca="1" ref="J232" ca="1">INDIRECT(J$2&amp;"!D61")</f>
        <v>0</v>
      </c>
      <c r="K232" s="85" cm="1">
        <f t="array" aca="1" ref="K232" ca="1">INDIRECT(K$2&amp;"!D61")</f>
        <v>0</v>
      </c>
      <c r="L232" s="85" cm="1">
        <f t="array" aca="1" ref="L232" ca="1">INDIRECT(L$2&amp;"!D61")</f>
        <v>0</v>
      </c>
      <c r="M232" s="85" cm="1">
        <f t="array" aca="1" ref="M232" ca="1">INDIRECT(M$2&amp;"!D61")</f>
        <v>0</v>
      </c>
      <c r="N232" s="85" cm="1">
        <f t="array" aca="1" ref="N232" ca="1">INDIRECT(N$2&amp;"!D61")</f>
        <v>0</v>
      </c>
      <c r="O232" s="85" cm="1">
        <f t="array" aca="1" ref="O232" ca="1">INDIRECT(O$2&amp;"!D61")</f>
        <v>0</v>
      </c>
      <c r="P232" s="85" cm="1">
        <f t="array" aca="1" ref="P232" ca="1">INDIRECT(P$2&amp;"!D61")</f>
        <v>0</v>
      </c>
      <c r="Q232" s="85" cm="1">
        <f t="array" aca="1" ref="Q232" ca="1">INDIRECT(Q$2&amp;"!D61")</f>
        <v>0</v>
      </c>
      <c r="R232" s="85" cm="1">
        <f t="array" aca="1" ref="R232" ca="1">INDIRECT(R$2&amp;"!D61")</f>
        <v>0</v>
      </c>
      <c r="S232" s="85" cm="1">
        <f t="array" aca="1" ref="S232" ca="1">INDIRECT(S$2&amp;"!D61")</f>
        <v>0</v>
      </c>
      <c r="T232" s="85" cm="1">
        <f t="array" aca="1" ref="T232" ca="1">INDIRECT(T$2&amp;"!D61")</f>
        <v>0</v>
      </c>
      <c r="U232" s="85" cm="1">
        <f t="array" aca="1" ref="U232" ca="1">INDIRECT(U$2&amp;"!D61")</f>
        <v>0</v>
      </c>
      <c r="V232" s="85" cm="1">
        <f t="array" aca="1" ref="V232" ca="1">INDIRECT(V$2&amp;"!D61")</f>
        <v>0</v>
      </c>
      <c r="W232" s="85" cm="1">
        <f t="array" aca="1" ref="W232" ca="1">INDIRECT(W$2&amp;"!D61")</f>
        <v>0</v>
      </c>
      <c r="X232" s="85" cm="1">
        <f t="array" aca="1" ref="X232" ca="1">INDIRECT(X$2&amp;"!D61")</f>
        <v>0</v>
      </c>
      <c r="Y232" s="85" cm="1">
        <f t="array" aca="1" ref="Y232" ca="1">INDIRECT(Y$2&amp;"!D61")</f>
        <v>0</v>
      </c>
      <c r="Z232" s="85" cm="1">
        <f t="array" aca="1" ref="Z232" ca="1">INDIRECT(Z$2&amp;"!D61")</f>
        <v>0</v>
      </c>
      <c r="AA232" s="85" cm="1">
        <f t="array" aca="1" ref="AA232" ca="1">INDIRECT(AA$2&amp;"!D61")</f>
        <v>0</v>
      </c>
      <c r="AB232" s="85" cm="1">
        <f t="array" aca="1" ref="AB232" ca="1">INDIRECT(AB$2&amp;"!D61")</f>
        <v>0</v>
      </c>
      <c r="AC232" s="85" cm="1">
        <f t="array" aca="1" ref="AC232" ca="1">INDIRECT(AC$2&amp;"!D61")</f>
        <v>0</v>
      </c>
      <c r="AD232" s="85" cm="1">
        <f t="array" aca="1" ref="AD232" ca="1">INDIRECT(AD$2&amp;"!D61")</f>
        <v>0</v>
      </c>
      <c r="AE232" s="85" cm="1">
        <f t="array" aca="1" ref="AE232" ca="1">INDIRECT(AE$2&amp;"!D61")</f>
        <v>0</v>
      </c>
      <c r="AF232" s="85" cm="1">
        <f t="array" aca="1" ref="AF232" ca="1">INDIRECT(AF$2&amp;"!D61")</f>
        <v>0</v>
      </c>
      <c r="AG232" s="85" cm="1">
        <f t="array" aca="1" ref="AG232" ca="1">INDIRECT(AG$2&amp;"!D61")</f>
        <v>0</v>
      </c>
      <c r="AH232" s="85" cm="1">
        <f t="array" aca="1" ref="AH232" ca="1">INDIRECT(AH$2&amp;"!D61")</f>
        <v>0</v>
      </c>
      <c r="AJ232" s="75" t="str">
        <f t="shared" si="33"/>
        <v>MPI_33</v>
      </c>
      <c r="AK232" s="75" t="str">
        <f t="shared" si="34"/>
        <v>Q2.1</v>
      </c>
      <c r="AL232" t="s">
        <v>342</v>
      </c>
      <c r="AM232">
        <f t="shared" ca="1" si="35"/>
        <v>0</v>
      </c>
      <c r="AN232">
        <f t="shared" ca="1" si="36"/>
        <v>0</v>
      </c>
      <c r="AP232">
        <f t="shared" ca="1" si="42"/>
        <v>0</v>
      </c>
      <c r="AQ232">
        <f t="shared" ca="1" si="43"/>
        <v>0</v>
      </c>
      <c r="AT232">
        <f t="shared" ca="1" si="37"/>
        <v>0</v>
      </c>
      <c r="AU232">
        <f t="shared" ca="1" si="38"/>
        <v>0</v>
      </c>
      <c r="AV232">
        <f t="shared" ca="1" si="39"/>
        <v>0</v>
      </c>
      <c r="AW232">
        <f t="shared" ca="1" si="40"/>
        <v>0</v>
      </c>
      <c r="AX232">
        <f t="shared" ca="1" si="41"/>
        <v>0</v>
      </c>
    </row>
    <row r="233" spans="2:50" ht="16.5" thickBot="1">
      <c r="B233" s="784"/>
      <c r="C233" s="54" t="s">
        <v>104</v>
      </c>
      <c r="D233" s="50" t="s">
        <v>25</v>
      </c>
      <c r="E233" s="85" cm="1">
        <f t="array" aca="1" ref="E233" ca="1">INDIRECT(E$2&amp;"!E61")</f>
        <v>0</v>
      </c>
      <c r="F233" s="85" cm="1">
        <f t="array" aca="1" ref="F233" ca="1">INDIRECT(F$2&amp;"!E61")</f>
        <v>0</v>
      </c>
      <c r="G233" s="85" cm="1">
        <f t="array" aca="1" ref="G233" ca="1">INDIRECT(G$2&amp;"!E61")</f>
        <v>0</v>
      </c>
      <c r="H233" s="85" cm="1">
        <f t="array" aca="1" ref="H233" ca="1">INDIRECT(H$2&amp;"!E61")</f>
        <v>0</v>
      </c>
      <c r="I233" s="85" cm="1">
        <f t="array" aca="1" ref="I233" ca="1">INDIRECT(I$2&amp;"!E61")</f>
        <v>0</v>
      </c>
      <c r="J233" s="85" cm="1">
        <f t="array" aca="1" ref="J233" ca="1">INDIRECT(J$2&amp;"!E61")</f>
        <v>0</v>
      </c>
      <c r="K233" s="85" cm="1">
        <f t="array" aca="1" ref="K233" ca="1">INDIRECT(K$2&amp;"!E61")</f>
        <v>0</v>
      </c>
      <c r="L233" s="85" cm="1">
        <f t="array" aca="1" ref="L233" ca="1">INDIRECT(L$2&amp;"!E61")</f>
        <v>0</v>
      </c>
      <c r="M233" s="85" cm="1">
        <f t="array" aca="1" ref="M233" ca="1">INDIRECT(M$2&amp;"!E61")</f>
        <v>0</v>
      </c>
      <c r="N233" s="85" cm="1">
        <f t="array" aca="1" ref="N233" ca="1">INDIRECT(N$2&amp;"!E61")</f>
        <v>0</v>
      </c>
      <c r="O233" s="85" cm="1">
        <f t="array" aca="1" ref="O233" ca="1">INDIRECT(O$2&amp;"!E61")</f>
        <v>0</v>
      </c>
      <c r="P233" s="85" cm="1">
        <f t="array" aca="1" ref="P233" ca="1">INDIRECT(P$2&amp;"!E61")</f>
        <v>0</v>
      </c>
      <c r="Q233" s="85" cm="1">
        <f t="array" aca="1" ref="Q233" ca="1">INDIRECT(Q$2&amp;"!E61")</f>
        <v>0</v>
      </c>
      <c r="R233" s="85" cm="1">
        <f t="array" aca="1" ref="R233" ca="1">INDIRECT(R$2&amp;"!E61")</f>
        <v>0</v>
      </c>
      <c r="S233" s="85" cm="1">
        <f t="array" aca="1" ref="S233" ca="1">INDIRECT(S$2&amp;"!E61")</f>
        <v>0</v>
      </c>
      <c r="T233" s="85" cm="1">
        <f t="array" aca="1" ref="T233" ca="1">INDIRECT(T$2&amp;"!E61")</f>
        <v>0</v>
      </c>
      <c r="U233" s="85" cm="1">
        <f t="array" aca="1" ref="U233" ca="1">INDIRECT(U$2&amp;"!E61")</f>
        <v>0</v>
      </c>
      <c r="V233" s="85" cm="1">
        <f t="array" aca="1" ref="V233" ca="1">INDIRECT(V$2&amp;"!E61")</f>
        <v>0</v>
      </c>
      <c r="W233" s="85" cm="1">
        <f t="array" aca="1" ref="W233" ca="1">INDIRECT(W$2&amp;"!E61")</f>
        <v>0</v>
      </c>
      <c r="X233" s="85" cm="1">
        <f t="array" aca="1" ref="X233" ca="1">INDIRECT(X$2&amp;"!E61")</f>
        <v>0</v>
      </c>
      <c r="Y233" s="85" cm="1">
        <f t="array" aca="1" ref="Y233" ca="1">INDIRECT(Y$2&amp;"!E61")</f>
        <v>0</v>
      </c>
      <c r="Z233" s="85" cm="1">
        <f t="array" aca="1" ref="Z233" ca="1">INDIRECT(Z$2&amp;"!E61")</f>
        <v>0</v>
      </c>
      <c r="AA233" s="85" cm="1">
        <f t="array" aca="1" ref="AA233" ca="1">INDIRECT(AA$2&amp;"!E61")</f>
        <v>0</v>
      </c>
      <c r="AB233" s="85" cm="1">
        <f t="array" aca="1" ref="AB233" ca="1">INDIRECT(AB$2&amp;"!E61")</f>
        <v>0</v>
      </c>
      <c r="AC233" s="85" cm="1">
        <f t="array" aca="1" ref="AC233" ca="1">INDIRECT(AC$2&amp;"!E61")</f>
        <v>0</v>
      </c>
      <c r="AD233" s="85" cm="1">
        <f t="array" aca="1" ref="AD233" ca="1">INDIRECT(AD$2&amp;"!E61")</f>
        <v>0</v>
      </c>
      <c r="AE233" s="85" cm="1">
        <f t="array" aca="1" ref="AE233" ca="1">INDIRECT(AE$2&amp;"!E61")</f>
        <v>0</v>
      </c>
      <c r="AF233" s="85" cm="1">
        <f t="array" aca="1" ref="AF233" ca="1">INDIRECT(AF$2&amp;"!E61")</f>
        <v>0</v>
      </c>
      <c r="AG233" s="85" cm="1">
        <f t="array" aca="1" ref="AG233" ca="1">INDIRECT(AG$2&amp;"!E61")</f>
        <v>0</v>
      </c>
      <c r="AH233" s="85" cm="1">
        <f t="array" aca="1" ref="AH233" ca="1">INDIRECT(AH$2&amp;"!E61")</f>
        <v>0</v>
      </c>
      <c r="AJ233" s="75" t="str">
        <f t="shared" si="33"/>
        <v>MPI_33</v>
      </c>
      <c r="AK233" s="75" t="str">
        <f t="shared" si="34"/>
        <v>Q2.2</v>
      </c>
      <c r="AL233" t="s">
        <v>882</v>
      </c>
      <c r="AM233">
        <f t="shared" ca="1" si="35"/>
        <v>0</v>
      </c>
      <c r="AN233">
        <f t="shared" ca="1" si="36"/>
        <v>0</v>
      </c>
      <c r="AP233">
        <f t="shared" ca="1" si="42"/>
        <v>0</v>
      </c>
      <c r="AQ233">
        <f t="shared" ca="1" si="43"/>
        <v>0</v>
      </c>
      <c r="AT233">
        <f t="shared" ca="1" si="37"/>
        <v>0</v>
      </c>
      <c r="AU233">
        <f t="shared" ca="1" si="38"/>
        <v>0</v>
      </c>
      <c r="AV233">
        <f t="shared" ca="1" si="39"/>
        <v>0</v>
      </c>
      <c r="AW233">
        <f t="shared" ca="1" si="40"/>
        <v>0</v>
      </c>
      <c r="AX233">
        <f t="shared" ca="1" si="41"/>
        <v>0</v>
      </c>
    </row>
    <row r="234" spans="2:50" ht="16.5" thickBot="1">
      <c r="B234" s="784"/>
      <c r="C234" s="54" t="s">
        <v>104</v>
      </c>
      <c r="D234" s="50" t="s">
        <v>26</v>
      </c>
      <c r="E234" s="85" cm="1">
        <f t="array" aca="1" ref="E234" ca="1">INDIRECT(E$2&amp;"!F61")</f>
        <v>0</v>
      </c>
      <c r="F234" s="85" cm="1">
        <f t="array" aca="1" ref="F234" ca="1">INDIRECT(F$2&amp;"!F61")</f>
        <v>0</v>
      </c>
      <c r="G234" s="85" cm="1">
        <f t="array" aca="1" ref="G234" ca="1">INDIRECT(G$2&amp;"!F61")</f>
        <v>0</v>
      </c>
      <c r="H234" s="85" cm="1">
        <f t="array" aca="1" ref="H234" ca="1">INDIRECT(H$2&amp;"!F61")</f>
        <v>0</v>
      </c>
      <c r="I234" s="85" cm="1">
        <f t="array" aca="1" ref="I234" ca="1">INDIRECT(I$2&amp;"!F61")</f>
        <v>0</v>
      </c>
      <c r="J234" s="85" cm="1">
        <f t="array" aca="1" ref="J234" ca="1">INDIRECT(J$2&amp;"!F61")</f>
        <v>0</v>
      </c>
      <c r="K234" s="85" cm="1">
        <f t="array" aca="1" ref="K234" ca="1">INDIRECT(K$2&amp;"!F61")</f>
        <v>0</v>
      </c>
      <c r="L234" s="85" cm="1">
        <f t="array" aca="1" ref="L234" ca="1">INDIRECT(L$2&amp;"!F61")</f>
        <v>0</v>
      </c>
      <c r="M234" s="85" cm="1">
        <f t="array" aca="1" ref="M234" ca="1">INDIRECT(M$2&amp;"!F61")</f>
        <v>0</v>
      </c>
      <c r="N234" s="85" cm="1">
        <f t="array" aca="1" ref="N234" ca="1">INDIRECT(N$2&amp;"!F61")</f>
        <v>0</v>
      </c>
      <c r="O234" s="85" cm="1">
        <f t="array" aca="1" ref="O234" ca="1">INDIRECT(O$2&amp;"!F61")</f>
        <v>0</v>
      </c>
      <c r="P234" s="85" cm="1">
        <f t="array" aca="1" ref="P234" ca="1">INDIRECT(P$2&amp;"!F61")</f>
        <v>0</v>
      </c>
      <c r="Q234" s="85" cm="1">
        <f t="array" aca="1" ref="Q234" ca="1">INDIRECT(Q$2&amp;"!F61")</f>
        <v>0</v>
      </c>
      <c r="R234" s="85" cm="1">
        <f t="array" aca="1" ref="R234" ca="1">INDIRECT(R$2&amp;"!F61")</f>
        <v>0</v>
      </c>
      <c r="S234" s="85" cm="1">
        <f t="array" aca="1" ref="S234" ca="1">INDIRECT(S$2&amp;"!F61")</f>
        <v>0</v>
      </c>
      <c r="T234" s="85" cm="1">
        <f t="array" aca="1" ref="T234" ca="1">INDIRECT(T$2&amp;"!F61")</f>
        <v>0</v>
      </c>
      <c r="U234" s="85" cm="1">
        <f t="array" aca="1" ref="U234" ca="1">INDIRECT(U$2&amp;"!F61")</f>
        <v>0</v>
      </c>
      <c r="V234" s="85" cm="1">
        <f t="array" aca="1" ref="V234" ca="1">INDIRECT(V$2&amp;"!F61")</f>
        <v>0</v>
      </c>
      <c r="W234" s="85" cm="1">
        <f t="array" aca="1" ref="W234" ca="1">INDIRECT(W$2&amp;"!F61")</f>
        <v>0</v>
      </c>
      <c r="X234" s="85" cm="1">
        <f t="array" aca="1" ref="X234" ca="1">INDIRECT(X$2&amp;"!F61")</f>
        <v>0</v>
      </c>
      <c r="Y234" s="85" cm="1">
        <f t="array" aca="1" ref="Y234" ca="1">INDIRECT(Y$2&amp;"!F61")</f>
        <v>0</v>
      </c>
      <c r="Z234" s="85" cm="1">
        <f t="array" aca="1" ref="Z234" ca="1">INDIRECT(Z$2&amp;"!F61")</f>
        <v>0</v>
      </c>
      <c r="AA234" s="85" cm="1">
        <f t="array" aca="1" ref="AA234" ca="1">INDIRECT(AA$2&amp;"!F61")</f>
        <v>0</v>
      </c>
      <c r="AB234" s="85" cm="1">
        <f t="array" aca="1" ref="AB234" ca="1">INDIRECT(AB$2&amp;"!F61")</f>
        <v>0</v>
      </c>
      <c r="AC234" s="85" cm="1">
        <f t="array" aca="1" ref="AC234" ca="1">INDIRECT(AC$2&amp;"!F61")</f>
        <v>0</v>
      </c>
      <c r="AD234" s="85" cm="1">
        <f t="array" aca="1" ref="AD234" ca="1">INDIRECT(AD$2&amp;"!F61")</f>
        <v>0</v>
      </c>
      <c r="AE234" s="85" cm="1">
        <f t="array" aca="1" ref="AE234" ca="1">INDIRECT(AE$2&amp;"!F61")</f>
        <v>0</v>
      </c>
      <c r="AF234" s="85" cm="1">
        <f t="array" aca="1" ref="AF234" ca="1">INDIRECT(AF$2&amp;"!F61")</f>
        <v>0</v>
      </c>
      <c r="AG234" s="85" cm="1">
        <f t="array" aca="1" ref="AG234" ca="1">INDIRECT(AG$2&amp;"!F61")</f>
        <v>0</v>
      </c>
      <c r="AH234" s="85" cm="1">
        <f t="array" aca="1" ref="AH234" ca="1">INDIRECT(AH$2&amp;"!F61")</f>
        <v>0</v>
      </c>
      <c r="AJ234" s="75" t="str">
        <f t="shared" si="33"/>
        <v>MPI_33</v>
      </c>
      <c r="AK234" s="75" t="str">
        <f t="shared" si="34"/>
        <v>Q2.3</v>
      </c>
      <c r="AL234" t="s">
        <v>883</v>
      </c>
      <c r="AM234">
        <f t="shared" ca="1" si="35"/>
        <v>0</v>
      </c>
      <c r="AN234">
        <f t="shared" ca="1" si="36"/>
        <v>0</v>
      </c>
      <c r="AP234">
        <f t="shared" ca="1" si="42"/>
        <v>0</v>
      </c>
      <c r="AQ234">
        <f t="shared" ca="1" si="43"/>
        <v>0</v>
      </c>
      <c r="AT234">
        <f t="shared" ca="1" si="37"/>
        <v>0</v>
      </c>
      <c r="AU234">
        <f t="shared" ca="1" si="38"/>
        <v>0</v>
      </c>
      <c r="AV234">
        <f t="shared" ca="1" si="39"/>
        <v>0</v>
      </c>
      <c r="AW234">
        <f t="shared" ca="1" si="40"/>
        <v>0</v>
      </c>
      <c r="AX234">
        <f t="shared" ca="1" si="41"/>
        <v>0</v>
      </c>
    </row>
    <row r="235" spans="2:50" ht="16.5" thickBot="1">
      <c r="B235" s="784"/>
      <c r="C235" s="54" t="s">
        <v>104</v>
      </c>
      <c r="D235" s="50" t="s">
        <v>27</v>
      </c>
      <c r="E235" s="85" cm="1">
        <f t="array" aca="1" ref="E235" ca="1">INDIRECT(E$2&amp;"!G61")</f>
        <v>0</v>
      </c>
      <c r="F235" s="85" cm="1">
        <f t="array" aca="1" ref="F235" ca="1">INDIRECT(F$2&amp;"!G61")</f>
        <v>0</v>
      </c>
      <c r="G235" s="85" cm="1">
        <f t="array" aca="1" ref="G235" ca="1">INDIRECT(G$2&amp;"!G61")</f>
        <v>0</v>
      </c>
      <c r="H235" s="85" cm="1">
        <f t="array" aca="1" ref="H235" ca="1">INDIRECT(H$2&amp;"!G61")</f>
        <v>0</v>
      </c>
      <c r="I235" s="85" cm="1">
        <f t="array" aca="1" ref="I235" ca="1">INDIRECT(I$2&amp;"!G61")</f>
        <v>0</v>
      </c>
      <c r="J235" s="85" cm="1">
        <f t="array" aca="1" ref="J235" ca="1">INDIRECT(J$2&amp;"!G61")</f>
        <v>0</v>
      </c>
      <c r="K235" s="85" cm="1">
        <f t="array" aca="1" ref="K235" ca="1">INDIRECT(K$2&amp;"!G61")</f>
        <v>0</v>
      </c>
      <c r="L235" s="85" cm="1">
        <f t="array" aca="1" ref="L235" ca="1">INDIRECT(L$2&amp;"!G61")</f>
        <v>0</v>
      </c>
      <c r="M235" s="85" cm="1">
        <f t="array" aca="1" ref="M235" ca="1">INDIRECT(M$2&amp;"!G61")</f>
        <v>0</v>
      </c>
      <c r="N235" s="85" cm="1">
        <f t="array" aca="1" ref="N235" ca="1">INDIRECT(N$2&amp;"!G61")</f>
        <v>0</v>
      </c>
      <c r="O235" s="85" cm="1">
        <f t="array" aca="1" ref="O235" ca="1">INDIRECT(O$2&amp;"!G61")</f>
        <v>0</v>
      </c>
      <c r="P235" s="85" cm="1">
        <f t="array" aca="1" ref="P235" ca="1">INDIRECT(P$2&amp;"!G61")</f>
        <v>0</v>
      </c>
      <c r="Q235" s="85" cm="1">
        <f t="array" aca="1" ref="Q235" ca="1">INDIRECT(Q$2&amp;"!G61")</f>
        <v>0</v>
      </c>
      <c r="R235" s="85" cm="1">
        <f t="array" aca="1" ref="R235" ca="1">INDIRECT(R$2&amp;"!G61")</f>
        <v>0</v>
      </c>
      <c r="S235" s="85" cm="1">
        <f t="array" aca="1" ref="S235" ca="1">INDIRECT(S$2&amp;"!G61")</f>
        <v>0</v>
      </c>
      <c r="T235" s="85" cm="1">
        <f t="array" aca="1" ref="T235" ca="1">INDIRECT(T$2&amp;"!G61")</f>
        <v>0</v>
      </c>
      <c r="U235" s="85" cm="1">
        <f t="array" aca="1" ref="U235" ca="1">INDIRECT(U$2&amp;"!G61")</f>
        <v>0</v>
      </c>
      <c r="V235" s="85" cm="1">
        <f t="array" aca="1" ref="V235" ca="1">INDIRECT(V$2&amp;"!G61")</f>
        <v>0</v>
      </c>
      <c r="W235" s="85" cm="1">
        <f t="array" aca="1" ref="W235" ca="1">INDIRECT(W$2&amp;"!G61")</f>
        <v>0</v>
      </c>
      <c r="X235" s="85" cm="1">
        <f t="array" aca="1" ref="X235" ca="1">INDIRECT(X$2&amp;"!G61")</f>
        <v>0</v>
      </c>
      <c r="Y235" s="85" cm="1">
        <f t="array" aca="1" ref="Y235" ca="1">INDIRECT(Y$2&amp;"!G61")</f>
        <v>0</v>
      </c>
      <c r="Z235" s="85" cm="1">
        <f t="array" aca="1" ref="Z235" ca="1">INDIRECT(Z$2&amp;"!G61")</f>
        <v>0</v>
      </c>
      <c r="AA235" s="85" cm="1">
        <f t="array" aca="1" ref="AA235" ca="1">INDIRECT(AA$2&amp;"!G61")</f>
        <v>0</v>
      </c>
      <c r="AB235" s="85" cm="1">
        <f t="array" aca="1" ref="AB235" ca="1">INDIRECT(AB$2&amp;"!G61")</f>
        <v>0</v>
      </c>
      <c r="AC235" s="85" cm="1">
        <f t="array" aca="1" ref="AC235" ca="1">INDIRECT(AC$2&amp;"!G61")</f>
        <v>0</v>
      </c>
      <c r="AD235" s="85" cm="1">
        <f t="array" aca="1" ref="AD235" ca="1">INDIRECT(AD$2&amp;"!G61")</f>
        <v>0</v>
      </c>
      <c r="AE235" s="85" cm="1">
        <f t="array" aca="1" ref="AE235" ca="1">INDIRECT(AE$2&amp;"!G61")</f>
        <v>0</v>
      </c>
      <c r="AF235" s="85" cm="1">
        <f t="array" aca="1" ref="AF235" ca="1">INDIRECT(AF$2&amp;"!G61")</f>
        <v>0</v>
      </c>
      <c r="AG235" s="85" cm="1">
        <f t="array" aca="1" ref="AG235" ca="1">INDIRECT(AG$2&amp;"!G61")</f>
        <v>0</v>
      </c>
      <c r="AH235" s="85" cm="1">
        <f t="array" aca="1" ref="AH235" ca="1">INDIRECT(AH$2&amp;"!G61")</f>
        <v>0</v>
      </c>
      <c r="AJ235" s="75" t="str">
        <f t="shared" si="33"/>
        <v>MPI_33</v>
      </c>
      <c r="AK235" s="75" t="str">
        <f t="shared" si="34"/>
        <v>Q2.4</v>
      </c>
      <c r="AL235" t="s">
        <v>506</v>
      </c>
      <c r="AM235">
        <f t="shared" ca="1" si="35"/>
        <v>0</v>
      </c>
      <c r="AN235">
        <f t="shared" ca="1" si="36"/>
        <v>0</v>
      </c>
      <c r="AP235">
        <f t="shared" ca="1" si="42"/>
        <v>0</v>
      </c>
      <c r="AQ235">
        <f t="shared" ca="1" si="43"/>
        <v>0</v>
      </c>
      <c r="AT235">
        <f t="shared" ca="1" si="37"/>
        <v>0</v>
      </c>
      <c r="AU235">
        <f t="shared" ca="1" si="38"/>
        <v>0</v>
      </c>
      <c r="AV235">
        <f t="shared" ca="1" si="39"/>
        <v>0</v>
      </c>
      <c r="AW235">
        <f t="shared" ca="1" si="40"/>
        <v>0</v>
      </c>
      <c r="AX235">
        <f t="shared" ca="1" si="41"/>
        <v>0</v>
      </c>
    </row>
    <row r="236" spans="2:50" ht="16.5" thickBot="1">
      <c r="B236" s="784"/>
      <c r="C236" s="54" t="s">
        <v>104</v>
      </c>
      <c r="D236" s="50" t="s">
        <v>28</v>
      </c>
      <c r="E236" s="85" cm="1">
        <f t="array" aca="1" ref="E236" ca="1">INDIRECT(E$2&amp;"!H61")</f>
        <v>0</v>
      </c>
      <c r="F236" s="85" cm="1">
        <f t="array" aca="1" ref="F236" ca="1">INDIRECT(F$2&amp;"!H61")</f>
        <v>0</v>
      </c>
      <c r="G236" s="85" cm="1">
        <f t="array" aca="1" ref="G236" ca="1">INDIRECT(G$2&amp;"!H61")</f>
        <v>0</v>
      </c>
      <c r="H236" s="85" cm="1">
        <f t="array" aca="1" ref="H236" ca="1">INDIRECT(H$2&amp;"!H61")</f>
        <v>0</v>
      </c>
      <c r="I236" s="85" cm="1">
        <f t="array" aca="1" ref="I236" ca="1">INDIRECT(I$2&amp;"!H61")</f>
        <v>0</v>
      </c>
      <c r="J236" s="85" cm="1">
        <f t="array" aca="1" ref="J236" ca="1">INDIRECT(J$2&amp;"!H61")</f>
        <v>0</v>
      </c>
      <c r="K236" s="85" cm="1">
        <f t="array" aca="1" ref="K236" ca="1">INDIRECT(K$2&amp;"!H61")</f>
        <v>0</v>
      </c>
      <c r="L236" s="85" cm="1">
        <f t="array" aca="1" ref="L236" ca="1">INDIRECT(L$2&amp;"!H61")</f>
        <v>0</v>
      </c>
      <c r="M236" s="85" cm="1">
        <f t="array" aca="1" ref="M236" ca="1">INDIRECT(M$2&amp;"!H61")</f>
        <v>0</v>
      </c>
      <c r="N236" s="85" cm="1">
        <f t="array" aca="1" ref="N236" ca="1">INDIRECT(N$2&amp;"!H61")</f>
        <v>0</v>
      </c>
      <c r="O236" s="85" cm="1">
        <f t="array" aca="1" ref="O236" ca="1">INDIRECT(O$2&amp;"!H61")</f>
        <v>0</v>
      </c>
      <c r="P236" s="85" cm="1">
        <f t="array" aca="1" ref="P236" ca="1">INDIRECT(P$2&amp;"!H61")</f>
        <v>0</v>
      </c>
      <c r="Q236" s="85" cm="1">
        <f t="array" aca="1" ref="Q236" ca="1">INDIRECT(Q$2&amp;"!H61")</f>
        <v>0</v>
      </c>
      <c r="R236" s="85" cm="1">
        <f t="array" aca="1" ref="R236" ca="1">INDIRECT(R$2&amp;"!H61")</f>
        <v>0</v>
      </c>
      <c r="S236" s="85" cm="1">
        <f t="array" aca="1" ref="S236" ca="1">INDIRECT(S$2&amp;"!H61")</f>
        <v>0</v>
      </c>
      <c r="T236" s="85" cm="1">
        <f t="array" aca="1" ref="T236" ca="1">INDIRECT(T$2&amp;"!H61")</f>
        <v>0</v>
      </c>
      <c r="U236" s="85" cm="1">
        <f t="array" aca="1" ref="U236" ca="1">INDIRECT(U$2&amp;"!H61")</f>
        <v>0</v>
      </c>
      <c r="V236" s="85" cm="1">
        <f t="array" aca="1" ref="V236" ca="1">INDIRECT(V$2&amp;"!H61")</f>
        <v>0</v>
      </c>
      <c r="W236" s="85" cm="1">
        <f t="array" aca="1" ref="W236" ca="1">INDIRECT(W$2&amp;"!H61")</f>
        <v>0</v>
      </c>
      <c r="X236" s="85" cm="1">
        <f t="array" aca="1" ref="X236" ca="1">INDIRECT(X$2&amp;"!H61")</f>
        <v>0</v>
      </c>
      <c r="Y236" s="85" cm="1">
        <f t="array" aca="1" ref="Y236" ca="1">INDIRECT(Y$2&amp;"!H61")</f>
        <v>0</v>
      </c>
      <c r="Z236" s="85" cm="1">
        <f t="array" aca="1" ref="Z236" ca="1">INDIRECT(Z$2&amp;"!H61")</f>
        <v>0</v>
      </c>
      <c r="AA236" s="85" cm="1">
        <f t="array" aca="1" ref="AA236" ca="1">INDIRECT(AA$2&amp;"!H61")</f>
        <v>0</v>
      </c>
      <c r="AB236" s="85" cm="1">
        <f t="array" aca="1" ref="AB236" ca="1">INDIRECT(AB$2&amp;"!H61")</f>
        <v>0</v>
      </c>
      <c r="AC236" s="85" cm="1">
        <f t="array" aca="1" ref="AC236" ca="1">INDIRECT(AC$2&amp;"!H61")</f>
        <v>0</v>
      </c>
      <c r="AD236" s="85" cm="1">
        <f t="array" aca="1" ref="AD236" ca="1">INDIRECT(AD$2&amp;"!H61")</f>
        <v>0</v>
      </c>
      <c r="AE236" s="85" cm="1">
        <f t="array" aca="1" ref="AE236" ca="1">INDIRECT(AE$2&amp;"!H61")</f>
        <v>0</v>
      </c>
      <c r="AF236" s="85" cm="1">
        <f t="array" aca="1" ref="AF236" ca="1">INDIRECT(AF$2&amp;"!H61")</f>
        <v>0</v>
      </c>
      <c r="AG236" s="85" cm="1">
        <f t="array" aca="1" ref="AG236" ca="1">INDIRECT(AG$2&amp;"!H61")</f>
        <v>0</v>
      </c>
      <c r="AH236" s="85" cm="1">
        <f t="array" aca="1" ref="AH236" ca="1">INDIRECT(AH$2&amp;"!H61")</f>
        <v>0</v>
      </c>
      <c r="AJ236" s="75" t="str">
        <f t="shared" si="33"/>
        <v>MPI_33</v>
      </c>
      <c r="AK236" s="75" t="str">
        <f t="shared" si="34"/>
        <v>Q3.1</v>
      </c>
      <c r="AL236" t="s">
        <v>467</v>
      </c>
      <c r="AM236">
        <f t="shared" ca="1" si="35"/>
        <v>0</v>
      </c>
      <c r="AN236">
        <f t="shared" ca="1" si="36"/>
        <v>0</v>
      </c>
      <c r="AP236">
        <f t="shared" ca="1" si="42"/>
        <v>0</v>
      </c>
      <c r="AQ236">
        <f t="shared" ca="1" si="43"/>
        <v>0</v>
      </c>
      <c r="AT236">
        <f t="shared" ca="1" si="37"/>
        <v>0</v>
      </c>
      <c r="AU236">
        <f t="shared" ca="1" si="38"/>
        <v>0</v>
      </c>
      <c r="AV236">
        <f t="shared" ca="1" si="39"/>
        <v>0</v>
      </c>
      <c r="AW236">
        <f t="shared" ca="1" si="40"/>
        <v>0</v>
      </c>
      <c r="AX236">
        <f t="shared" ca="1" si="41"/>
        <v>0</v>
      </c>
    </row>
    <row r="237" spans="2:50" ht="16.5" thickBot="1">
      <c r="B237" s="784"/>
      <c r="C237" s="17" t="s">
        <v>104</v>
      </c>
      <c r="D237" s="66" t="s">
        <v>29</v>
      </c>
      <c r="E237" s="85" cm="1">
        <f t="array" aca="1" ref="E237" ca="1">INDIRECT(E$2&amp;"!I61")</f>
        <v>0</v>
      </c>
      <c r="F237" s="85" cm="1">
        <f t="array" aca="1" ref="F237" ca="1">INDIRECT(F$2&amp;"!I61")</f>
        <v>0</v>
      </c>
      <c r="G237" s="85" cm="1">
        <f t="array" aca="1" ref="G237" ca="1">INDIRECT(G$2&amp;"!I61")</f>
        <v>0</v>
      </c>
      <c r="H237" s="85" cm="1">
        <f t="array" aca="1" ref="H237" ca="1">INDIRECT(H$2&amp;"!I61")</f>
        <v>0</v>
      </c>
      <c r="I237" s="85" cm="1">
        <f t="array" aca="1" ref="I237" ca="1">INDIRECT(I$2&amp;"!I61")</f>
        <v>0</v>
      </c>
      <c r="J237" s="85" cm="1">
        <f t="array" aca="1" ref="J237" ca="1">INDIRECT(J$2&amp;"!I61")</f>
        <v>0</v>
      </c>
      <c r="K237" s="85" cm="1">
        <f t="array" aca="1" ref="K237" ca="1">INDIRECT(K$2&amp;"!I61")</f>
        <v>0</v>
      </c>
      <c r="L237" s="85" cm="1">
        <f t="array" aca="1" ref="L237" ca="1">INDIRECT(L$2&amp;"!I61")</f>
        <v>0</v>
      </c>
      <c r="M237" s="85" cm="1">
        <f t="array" aca="1" ref="M237" ca="1">INDIRECT(M$2&amp;"!I61")</f>
        <v>0</v>
      </c>
      <c r="N237" s="85" cm="1">
        <f t="array" aca="1" ref="N237" ca="1">INDIRECT(N$2&amp;"!I61")</f>
        <v>0</v>
      </c>
      <c r="O237" s="85" cm="1">
        <f t="array" aca="1" ref="O237" ca="1">INDIRECT(O$2&amp;"!I61")</f>
        <v>0</v>
      </c>
      <c r="P237" s="85" cm="1">
        <f t="array" aca="1" ref="P237" ca="1">INDIRECT(P$2&amp;"!I61")</f>
        <v>0</v>
      </c>
      <c r="Q237" s="85" cm="1">
        <f t="array" aca="1" ref="Q237" ca="1">INDIRECT(Q$2&amp;"!I61")</f>
        <v>0</v>
      </c>
      <c r="R237" s="85" cm="1">
        <f t="array" aca="1" ref="R237" ca="1">INDIRECT(R$2&amp;"!I61")</f>
        <v>0</v>
      </c>
      <c r="S237" s="85" cm="1">
        <f t="array" aca="1" ref="S237" ca="1">INDIRECT(S$2&amp;"!I61")</f>
        <v>0</v>
      </c>
      <c r="T237" s="85" cm="1">
        <f t="array" aca="1" ref="T237" ca="1">INDIRECT(T$2&amp;"!I61")</f>
        <v>0</v>
      </c>
      <c r="U237" s="85" cm="1">
        <f t="array" aca="1" ref="U237" ca="1">INDIRECT(U$2&amp;"!I61")</f>
        <v>0</v>
      </c>
      <c r="V237" s="85" cm="1">
        <f t="array" aca="1" ref="V237" ca="1">INDIRECT(V$2&amp;"!I61")</f>
        <v>0</v>
      </c>
      <c r="W237" s="85" cm="1">
        <f t="array" aca="1" ref="W237" ca="1">INDIRECT(W$2&amp;"!I61")</f>
        <v>0</v>
      </c>
      <c r="X237" s="85" cm="1">
        <f t="array" aca="1" ref="X237" ca="1">INDIRECT(X$2&amp;"!I61")</f>
        <v>0</v>
      </c>
      <c r="Y237" s="85" cm="1">
        <f t="array" aca="1" ref="Y237" ca="1">INDIRECT(Y$2&amp;"!I61")</f>
        <v>0</v>
      </c>
      <c r="Z237" s="85" cm="1">
        <f t="array" aca="1" ref="Z237" ca="1">INDIRECT(Z$2&amp;"!I61")</f>
        <v>0</v>
      </c>
      <c r="AA237" s="85" cm="1">
        <f t="array" aca="1" ref="AA237" ca="1">INDIRECT(AA$2&amp;"!I61")</f>
        <v>0</v>
      </c>
      <c r="AB237" s="85" cm="1">
        <f t="array" aca="1" ref="AB237" ca="1">INDIRECT(AB$2&amp;"!I61")</f>
        <v>0</v>
      </c>
      <c r="AC237" s="85" cm="1">
        <f t="array" aca="1" ref="AC237" ca="1">INDIRECT(AC$2&amp;"!I61")</f>
        <v>0</v>
      </c>
      <c r="AD237" s="85" cm="1">
        <f t="array" aca="1" ref="AD237" ca="1">INDIRECT(AD$2&amp;"!I61")</f>
        <v>0</v>
      </c>
      <c r="AE237" s="85" cm="1">
        <f t="array" aca="1" ref="AE237" ca="1">INDIRECT(AE$2&amp;"!I61")</f>
        <v>0</v>
      </c>
      <c r="AF237" s="85" cm="1">
        <f t="array" aca="1" ref="AF237" ca="1">INDIRECT(AF$2&amp;"!I61")</f>
        <v>0</v>
      </c>
      <c r="AG237" s="85" cm="1">
        <f t="array" aca="1" ref="AG237" ca="1">INDIRECT(AG$2&amp;"!I61")</f>
        <v>0</v>
      </c>
      <c r="AH237" s="85" cm="1">
        <f t="array" aca="1" ref="AH237" ca="1">INDIRECT(AH$2&amp;"!I61")</f>
        <v>0</v>
      </c>
      <c r="AJ237" s="75" t="str">
        <f t="shared" si="33"/>
        <v>MPI_33</v>
      </c>
      <c r="AK237" s="75" t="str">
        <f t="shared" si="34"/>
        <v>Q3.2</v>
      </c>
      <c r="AL237" t="s">
        <v>884</v>
      </c>
      <c r="AM237">
        <f t="shared" ca="1" si="35"/>
        <v>0</v>
      </c>
      <c r="AN237">
        <f t="shared" ca="1" si="36"/>
        <v>0</v>
      </c>
      <c r="AP237">
        <f t="shared" ca="1" si="42"/>
        <v>0</v>
      </c>
      <c r="AQ237">
        <f t="shared" ca="1" si="43"/>
        <v>0</v>
      </c>
      <c r="AT237">
        <f t="shared" ca="1" si="37"/>
        <v>0</v>
      </c>
      <c r="AU237">
        <f t="shared" ca="1" si="38"/>
        <v>0</v>
      </c>
      <c r="AV237">
        <f t="shared" ca="1" si="39"/>
        <v>0</v>
      </c>
      <c r="AW237">
        <f t="shared" ca="1" si="40"/>
        <v>0</v>
      </c>
      <c r="AX237">
        <f t="shared" ca="1" si="41"/>
        <v>0</v>
      </c>
    </row>
    <row r="238" spans="2:50" ht="16.5" thickBot="1">
      <c r="B238" s="785" t="s">
        <v>106</v>
      </c>
      <c r="C238" s="54" t="s">
        <v>107</v>
      </c>
      <c r="D238" s="48" t="s">
        <v>23</v>
      </c>
      <c r="E238" s="88" t="str" cm="1">
        <f t="array" aca="1" ref="E238" ca="1">INDIRECT(E$2&amp;"!C65")</f>
        <v>Non concerné</v>
      </c>
      <c r="F238" s="88" t="str" cm="1">
        <f t="array" aca="1" ref="F238" ca="1">INDIRECT(F$2&amp;"!C65")</f>
        <v>Non concerné</v>
      </c>
      <c r="G238" s="88" t="str" cm="1">
        <f t="array" aca="1" ref="G238" ca="1">INDIRECT(G$2&amp;"!C65")</f>
        <v>Non concerné</v>
      </c>
      <c r="H238" s="88" t="str" cm="1">
        <f t="array" aca="1" ref="H238" ca="1">INDIRECT(H$2&amp;"!C65")</f>
        <v>Non concerné</v>
      </c>
      <c r="I238" s="88" t="str" cm="1">
        <f t="array" aca="1" ref="I238" ca="1">INDIRECT(I$2&amp;"!C65")</f>
        <v>Non concerné</v>
      </c>
      <c r="J238" s="88" t="str" cm="1">
        <f t="array" aca="1" ref="J238" ca="1">INDIRECT(J$2&amp;"!C65")</f>
        <v>Non concerné</v>
      </c>
      <c r="K238" s="88" t="str" cm="1">
        <f t="array" aca="1" ref="K238" ca="1">INDIRECT(K$2&amp;"!C65")</f>
        <v>Non concerné</v>
      </c>
      <c r="L238" s="88" t="str" cm="1">
        <f t="array" aca="1" ref="L238" ca="1">INDIRECT(L$2&amp;"!C65")</f>
        <v>Non concerné</v>
      </c>
      <c r="M238" s="88" t="str" cm="1">
        <f t="array" aca="1" ref="M238" ca="1">INDIRECT(M$2&amp;"!C65")</f>
        <v>Non concerné</v>
      </c>
      <c r="N238" s="88" t="str" cm="1">
        <f t="array" aca="1" ref="N238" ca="1">INDIRECT(N$2&amp;"!C65")</f>
        <v>Non concerné</v>
      </c>
      <c r="O238" s="88" t="str" cm="1">
        <f t="array" aca="1" ref="O238" ca="1">INDIRECT(O$2&amp;"!C65")</f>
        <v>Non concerné</v>
      </c>
      <c r="P238" s="88" t="str" cm="1">
        <f t="array" aca="1" ref="P238" ca="1">INDIRECT(P$2&amp;"!C65")</f>
        <v>Non concerné</v>
      </c>
      <c r="Q238" s="88" t="str" cm="1">
        <f t="array" aca="1" ref="Q238" ca="1">INDIRECT(Q$2&amp;"!C65")</f>
        <v>Non concerné</v>
      </c>
      <c r="R238" s="88" t="str" cm="1">
        <f t="array" aca="1" ref="R238" ca="1">INDIRECT(R$2&amp;"!C65")</f>
        <v>Non concerné</v>
      </c>
      <c r="S238" s="88" t="str" cm="1">
        <f t="array" aca="1" ref="S238" ca="1">INDIRECT(S$2&amp;"!C65")</f>
        <v>Non concerné</v>
      </c>
      <c r="T238" s="88" t="str" cm="1">
        <f t="array" aca="1" ref="T238" ca="1">INDIRECT(T$2&amp;"!C65")</f>
        <v>Non concerné</v>
      </c>
      <c r="U238" s="88" t="str" cm="1">
        <f t="array" aca="1" ref="U238" ca="1">INDIRECT(U$2&amp;"!C65")</f>
        <v>Non concerné</v>
      </c>
      <c r="V238" s="88" t="str" cm="1">
        <f t="array" aca="1" ref="V238" ca="1">INDIRECT(V$2&amp;"!C65")</f>
        <v>Non concerné</v>
      </c>
      <c r="W238" s="88" t="str" cm="1">
        <f t="array" aca="1" ref="W238" ca="1">INDIRECT(W$2&amp;"!C65")</f>
        <v>Non concerné</v>
      </c>
      <c r="X238" s="88" t="str" cm="1">
        <f t="array" aca="1" ref="X238" ca="1">INDIRECT(X$2&amp;"!C65")</f>
        <v>Non concerné</v>
      </c>
      <c r="Y238" s="88" t="str" cm="1">
        <f t="array" aca="1" ref="Y238" ca="1">INDIRECT(Y$2&amp;"!C65")</f>
        <v>Non concerné</v>
      </c>
      <c r="Z238" s="88" t="str" cm="1">
        <f t="array" aca="1" ref="Z238" ca="1">INDIRECT(Z$2&amp;"!C65")</f>
        <v>Non concerné</v>
      </c>
      <c r="AA238" s="88" t="str" cm="1">
        <f t="array" aca="1" ref="AA238" ca="1">INDIRECT(AA$2&amp;"!C65")</f>
        <v>Non concerné</v>
      </c>
      <c r="AB238" s="88" t="str" cm="1">
        <f t="array" aca="1" ref="AB238" ca="1">INDIRECT(AB$2&amp;"!C65")</f>
        <v>Non concerné</v>
      </c>
      <c r="AC238" s="88" t="str" cm="1">
        <f t="array" aca="1" ref="AC238" ca="1">INDIRECT(AC$2&amp;"!C65")</f>
        <v>Non concerné</v>
      </c>
      <c r="AD238" s="88" t="str" cm="1">
        <f t="array" aca="1" ref="AD238" ca="1">INDIRECT(AD$2&amp;"!C65")</f>
        <v>Non concerné</v>
      </c>
      <c r="AE238" s="88" t="str" cm="1">
        <f t="array" aca="1" ref="AE238" ca="1">INDIRECT(AE$2&amp;"!C65")</f>
        <v>Non concerné</v>
      </c>
      <c r="AF238" s="88" t="str" cm="1">
        <f t="array" aca="1" ref="AF238" ca="1">INDIRECT(AF$2&amp;"!C65")</f>
        <v>Non concerné</v>
      </c>
      <c r="AG238" s="88" t="str" cm="1">
        <f t="array" aca="1" ref="AG238" ca="1">INDIRECT(AG$2&amp;"!C65")</f>
        <v>Non concerné</v>
      </c>
      <c r="AH238" s="88" t="str" cm="1">
        <f t="array" aca="1" ref="AH238" ca="1">INDIRECT(AH$2&amp;"!C65")</f>
        <v>Non concerné</v>
      </c>
      <c r="AJ238" s="75" t="str">
        <f t="shared" si="33"/>
        <v>MPI_34</v>
      </c>
      <c r="AK238" s="75" t="str">
        <f t="shared" si="34"/>
        <v>Q1</v>
      </c>
      <c r="AL238" t="s">
        <v>384</v>
      </c>
      <c r="AM238">
        <f t="shared" ca="1" si="35"/>
        <v>0</v>
      </c>
      <c r="AN238">
        <f t="shared" ca="1" si="36"/>
        <v>0</v>
      </c>
      <c r="AP238">
        <f t="shared" ca="1" si="42"/>
        <v>0</v>
      </c>
      <c r="AQ238">
        <f t="shared" ca="1" si="43"/>
        <v>0</v>
      </c>
      <c r="AT238">
        <f t="shared" ca="1" si="37"/>
        <v>0</v>
      </c>
      <c r="AU238">
        <f t="shared" ca="1" si="38"/>
        <v>0</v>
      </c>
      <c r="AV238">
        <f t="shared" ca="1" si="39"/>
        <v>0</v>
      </c>
      <c r="AW238">
        <f t="shared" ca="1" si="40"/>
        <v>0</v>
      </c>
      <c r="AX238">
        <f t="shared" ca="1" si="41"/>
        <v>0</v>
      </c>
    </row>
    <row r="239" spans="2:50" ht="16.5" thickBot="1">
      <c r="B239" s="785"/>
      <c r="C239" s="54" t="s">
        <v>107</v>
      </c>
      <c r="D239" s="50" t="s">
        <v>24</v>
      </c>
      <c r="E239" s="88" cm="1">
        <f t="array" aca="1" ref="E239" ca="1">INDIRECT(E$2&amp;"!D65")</f>
        <v>0</v>
      </c>
      <c r="F239" s="88" cm="1">
        <f t="array" aca="1" ref="F239" ca="1">INDIRECT(F$2&amp;"!D65")</f>
        <v>0</v>
      </c>
      <c r="G239" s="88" cm="1">
        <f t="array" aca="1" ref="G239" ca="1">INDIRECT(G$2&amp;"!D65")</f>
        <v>0</v>
      </c>
      <c r="H239" s="88" cm="1">
        <f t="array" aca="1" ref="H239" ca="1">INDIRECT(H$2&amp;"!D65")</f>
        <v>0</v>
      </c>
      <c r="I239" s="88" cm="1">
        <f t="array" aca="1" ref="I239" ca="1">INDIRECT(I$2&amp;"!D65")</f>
        <v>0</v>
      </c>
      <c r="J239" s="88" cm="1">
        <f t="array" aca="1" ref="J239" ca="1">INDIRECT(J$2&amp;"!D65")</f>
        <v>0</v>
      </c>
      <c r="K239" s="88" cm="1">
        <f t="array" aca="1" ref="K239" ca="1">INDIRECT(K$2&amp;"!D65")</f>
        <v>0</v>
      </c>
      <c r="L239" s="88" cm="1">
        <f t="array" aca="1" ref="L239" ca="1">INDIRECT(L$2&amp;"!D65")</f>
        <v>0</v>
      </c>
      <c r="M239" s="88" cm="1">
        <f t="array" aca="1" ref="M239" ca="1">INDIRECT(M$2&amp;"!D65")</f>
        <v>0</v>
      </c>
      <c r="N239" s="88" cm="1">
        <f t="array" aca="1" ref="N239" ca="1">INDIRECT(N$2&amp;"!D65")</f>
        <v>0</v>
      </c>
      <c r="O239" s="88" cm="1">
        <f t="array" aca="1" ref="O239" ca="1">INDIRECT(O$2&amp;"!D65")</f>
        <v>0</v>
      </c>
      <c r="P239" s="88" cm="1">
        <f t="array" aca="1" ref="P239" ca="1">INDIRECT(P$2&amp;"!D65")</f>
        <v>0</v>
      </c>
      <c r="Q239" s="88" cm="1">
        <f t="array" aca="1" ref="Q239" ca="1">INDIRECT(Q$2&amp;"!D65")</f>
        <v>0</v>
      </c>
      <c r="R239" s="88" cm="1">
        <f t="array" aca="1" ref="R239" ca="1">INDIRECT(R$2&amp;"!D65")</f>
        <v>0</v>
      </c>
      <c r="S239" s="88" cm="1">
        <f t="array" aca="1" ref="S239" ca="1">INDIRECT(S$2&amp;"!D65")</f>
        <v>0</v>
      </c>
      <c r="T239" s="88" cm="1">
        <f t="array" aca="1" ref="T239" ca="1">INDIRECT(T$2&amp;"!D65")</f>
        <v>0</v>
      </c>
      <c r="U239" s="88" cm="1">
        <f t="array" aca="1" ref="U239" ca="1">INDIRECT(U$2&amp;"!D65")</f>
        <v>0</v>
      </c>
      <c r="V239" s="88" cm="1">
        <f t="array" aca="1" ref="V239" ca="1">INDIRECT(V$2&amp;"!D65")</f>
        <v>0</v>
      </c>
      <c r="W239" s="88" cm="1">
        <f t="array" aca="1" ref="W239" ca="1">INDIRECT(W$2&amp;"!D65")</f>
        <v>0</v>
      </c>
      <c r="X239" s="88" cm="1">
        <f t="array" aca="1" ref="X239" ca="1">INDIRECT(X$2&amp;"!D65")</f>
        <v>0</v>
      </c>
      <c r="Y239" s="88" cm="1">
        <f t="array" aca="1" ref="Y239" ca="1">INDIRECT(Y$2&amp;"!D65")</f>
        <v>0</v>
      </c>
      <c r="Z239" s="88" cm="1">
        <f t="array" aca="1" ref="Z239" ca="1">INDIRECT(Z$2&amp;"!D65")</f>
        <v>0</v>
      </c>
      <c r="AA239" s="88" cm="1">
        <f t="array" aca="1" ref="AA239" ca="1">INDIRECT(AA$2&amp;"!D65")</f>
        <v>0</v>
      </c>
      <c r="AB239" s="88" cm="1">
        <f t="array" aca="1" ref="AB239" ca="1">INDIRECT(AB$2&amp;"!D65")</f>
        <v>0</v>
      </c>
      <c r="AC239" s="88" cm="1">
        <f t="array" aca="1" ref="AC239" ca="1">INDIRECT(AC$2&amp;"!D65")</f>
        <v>0</v>
      </c>
      <c r="AD239" s="88" cm="1">
        <f t="array" aca="1" ref="AD239" ca="1">INDIRECT(AD$2&amp;"!D65")</f>
        <v>0</v>
      </c>
      <c r="AE239" s="88" cm="1">
        <f t="array" aca="1" ref="AE239" ca="1">INDIRECT(AE$2&amp;"!D65")</f>
        <v>0</v>
      </c>
      <c r="AF239" s="88" cm="1">
        <f t="array" aca="1" ref="AF239" ca="1">INDIRECT(AF$2&amp;"!D65")</f>
        <v>0</v>
      </c>
      <c r="AG239" s="88" cm="1">
        <f t="array" aca="1" ref="AG239" ca="1">INDIRECT(AG$2&amp;"!D65")</f>
        <v>0</v>
      </c>
      <c r="AH239" s="88" cm="1">
        <f t="array" aca="1" ref="AH239" ca="1">INDIRECT(AH$2&amp;"!D65")</f>
        <v>0</v>
      </c>
      <c r="AJ239" s="75" t="str">
        <f t="shared" si="33"/>
        <v>MPI_34</v>
      </c>
      <c r="AK239" s="75" t="str">
        <f t="shared" si="34"/>
        <v>Q2.1</v>
      </c>
      <c r="AL239" t="s">
        <v>343</v>
      </c>
      <c r="AM239">
        <f t="shared" ca="1" si="35"/>
        <v>0</v>
      </c>
      <c r="AN239">
        <f t="shared" ca="1" si="36"/>
        <v>0</v>
      </c>
      <c r="AP239">
        <f t="shared" ca="1" si="42"/>
        <v>0</v>
      </c>
      <c r="AQ239">
        <f t="shared" ca="1" si="43"/>
        <v>0</v>
      </c>
      <c r="AT239">
        <f t="shared" ca="1" si="37"/>
        <v>0</v>
      </c>
      <c r="AU239">
        <f t="shared" ca="1" si="38"/>
        <v>0</v>
      </c>
      <c r="AV239">
        <f t="shared" ca="1" si="39"/>
        <v>0</v>
      </c>
      <c r="AW239">
        <f t="shared" ca="1" si="40"/>
        <v>0</v>
      </c>
      <c r="AX239">
        <f t="shared" ca="1" si="41"/>
        <v>0</v>
      </c>
    </row>
    <row r="240" spans="2:50" ht="16.5" thickBot="1">
      <c r="B240" s="785"/>
      <c r="C240" s="54" t="s">
        <v>107</v>
      </c>
      <c r="D240" s="50" t="s">
        <v>25</v>
      </c>
      <c r="E240" s="88" cm="1">
        <f t="array" aca="1" ref="E240" ca="1">INDIRECT(E$2&amp;"!E65")</f>
        <v>0</v>
      </c>
      <c r="F240" s="88" cm="1">
        <f t="array" aca="1" ref="F240" ca="1">INDIRECT(F$2&amp;"!E65")</f>
        <v>0</v>
      </c>
      <c r="G240" s="88" cm="1">
        <f t="array" aca="1" ref="G240" ca="1">INDIRECT(G$2&amp;"!E65")</f>
        <v>0</v>
      </c>
      <c r="H240" s="88" cm="1">
        <f t="array" aca="1" ref="H240" ca="1">INDIRECT(H$2&amp;"!E65")</f>
        <v>0</v>
      </c>
      <c r="I240" s="88" cm="1">
        <f t="array" aca="1" ref="I240" ca="1">INDIRECT(I$2&amp;"!E65")</f>
        <v>0</v>
      </c>
      <c r="J240" s="88" cm="1">
        <f t="array" aca="1" ref="J240" ca="1">INDIRECT(J$2&amp;"!E65")</f>
        <v>0</v>
      </c>
      <c r="K240" s="88" cm="1">
        <f t="array" aca="1" ref="K240" ca="1">INDIRECT(K$2&amp;"!E65")</f>
        <v>0</v>
      </c>
      <c r="L240" s="88" cm="1">
        <f t="array" aca="1" ref="L240" ca="1">INDIRECT(L$2&amp;"!E65")</f>
        <v>0</v>
      </c>
      <c r="M240" s="88" cm="1">
        <f t="array" aca="1" ref="M240" ca="1">INDIRECT(M$2&amp;"!E65")</f>
        <v>0</v>
      </c>
      <c r="N240" s="88" cm="1">
        <f t="array" aca="1" ref="N240" ca="1">INDIRECT(N$2&amp;"!E65")</f>
        <v>0</v>
      </c>
      <c r="O240" s="88" cm="1">
        <f t="array" aca="1" ref="O240" ca="1">INDIRECT(O$2&amp;"!E65")</f>
        <v>0</v>
      </c>
      <c r="P240" s="88" cm="1">
        <f t="array" aca="1" ref="P240" ca="1">INDIRECT(P$2&amp;"!E65")</f>
        <v>0</v>
      </c>
      <c r="Q240" s="88" cm="1">
        <f t="array" aca="1" ref="Q240" ca="1">INDIRECT(Q$2&amp;"!E65")</f>
        <v>0</v>
      </c>
      <c r="R240" s="88" cm="1">
        <f t="array" aca="1" ref="R240" ca="1">INDIRECT(R$2&amp;"!E65")</f>
        <v>0</v>
      </c>
      <c r="S240" s="88" cm="1">
        <f t="array" aca="1" ref="S240" ca="1">INDIRECT(S$2&amp;"!E65")</f>
        <v>0</v>
      </c>
      <c r="T240" s="88" cm="1">
        <f t="array" aca="1" ref="T240" ca="1">INDIRECT(T$2&amp;"!E65")</f>
        <v>0</v>
      </c>
      <c r="U240" s="88" cm="1">
        <f t="array" aca="1" ref="U240" ca="1">INDIRECT(U$2&amp;"!E65")</f>
        <v>0</v>
      </c>
      <c r="V240" s="88" cm="1">
        <f t="array" aca="1" ref="V240" ca="1">INDIRECT(V$2&amp;"!E65")</f>
        <v>0</v>
      </c>
      <c r="W240" s="88" cm="1">
        <f t="array" aca="1" ref="W240" ca="1">INDIRECT(W$2&amp;"!E65")</f>
        <v>0</v>
      </c>
      <c r="X240" s="88" cm="1">
        <f t="array" aca="1" ref="X240" ca="1">INDIRECT(X$2&amp;"!E65")</f>
        <v>0</v>
      </c>
      <c r="Y240" s="88" cm="1">
        <f t="array" aca="1" ref="Y240" ca="1">INDIRECT(Y$2&amp;"!E65")</f>
        <v>0</v>
      </c>
      <c r="Z240" s="88" cm="1">
        <f t="array" aca="1" ref="Z240" ca="1">INDIRECT(Z$2&amp;"!E65")</f>
        <v>0</v>
      </c>
      <c r="AA240" s="88" cm="1">
        <f t="array" aca="1" ref="AA240" ca="1">INDIRECT(AA$2&amp;"!E65")</f>
        <v>0</v>
      </c>
      <c r="AB240" s="88" cm="1">
        <f t="array" aca="1" ref="AB240" ca="1">INDIRECT(AB$2&amp;"!E65")</f>
        <v>0</v>
      </c>
      <c r="AC240" s="88" cm="1">
        <f t="array" aca="1" ref="AC240" ca="1">INDIRECT(AC$2&amp;"!E65")</f>
        <v>0</v>
      </c>
      <c r="AD240" s="88" cm="1">
        <f t="array" aca="1" ref="AD240" ca="1">INDIRECT(AD$2&amp;"!E65")</f>
        <v>0</v>
      </c>
      <c r="AE240" s="88" cm="1">
        <f t="array" aca="1" ref="AE240" ca="1">INDIRECT(AE$2&amp;"!E65")</f>
        <v>0</v>
      </c>
      <c r="AF240" s="88" cm="1">
        <f t="array" aca="1" ref="AF240" ca="1">INDIRECT(AF$2&amp;"!E65")</f>
        <v>0</v>
      </c>
      <c r="AG240" s="88" cm="1">
        <f t="array" aca="1" ref="AG240" ca="1">INDIRECT(AG$2&amp;"!E65")</f>
        <v>0</v>
      </c>
      <c r="AH240" s="88" cm="1">
        <f t="array" aca="1" ref="AH240" ca="1">INDIRECT(AH$2&amp;"!E65")</f>
        <v>0</v>
      </c>
      <c r="AJ240" s="75" t="str">
        <f t="shared" si="33"/>
        <v>MPI_34</v>
      </c>
      <c r="AK240" s="75" t="str">
        <f t="shared" si="34"/>
        <v>Q2.2</v>
      </c>
      <c r="AL240" t="s">
        <v>885</v>
      </c>
      <c r="AM240">
        <f t="shared" ca="1" si="35"/>
        <v>0</v>
      </c>
      <c r="AN240">
        <f t="shared" ca="1" si="36"/>
        <v>0</v>
      </c>
      <c r="AP240">
        <f t="shared" ca="1" si="42"/>
        <v>0</v>
      </c>
      <c r="AQ240">
        <f t="shared" ca="1" si="43"/>
        <v>0</v>
      </c>
      <c r="AT240">
        <f t="shared" ca="1" si="37"/>
        <v>0</v>
      </c>
      <c r="AU240">
        <f t="shared" ca="1" si="38"/>
        <v>0</v>
      </c>
      <c r="AV240">
        <f t="shared" ca="1" si="39"/>
        <v>0</v>
      </c>
      <c r="AW240">
        <f t="shared" ca="1" si="40"/>
        <v>0</v>
      </c>
      <c r="AX240">
        <f t="shared" ca="1" si="41"/>
        <v>0</v>
      </c>
    </row>
    <row r="241" spans="2:50" ht="16.5" thickBot="1">
      <c r="B241" s="785"/>
      <c r="C241" s="54" t="s">
        <v>107</v>
      </c>
      <c r="D241" s="50" t="s">
        <v>26</v>
      </c>
      <c r="E241" s="88" cm="1">
        <f t="array" aca="1" ref="E241" ca="1">INDIRECT(E$2&amp;"!F65")</f>
        <v>0</v>
      </c>
      <c r="F241" s="88" cm="1">
        <f t="array" aca="1" ref="F241" ca="1">INDIRECT(F$2&amp;"!F65")</f>
        <v>0</v>
      </c>
      <c r="G241" s="88" cm="1">
        <f t="array" aca="1" ref="G241" ca="1">INDIRECT(G$2&amp;"!F65")</f>
        <v>0</v>
      </c>
      <c r="H241" s="88" cm="1">
        <f t="array" aca="1" ref="H241" ca="1">INDIRECT(H$2&amp;"!F65")</f>
        <v>0</v>
      </c>
      <c r="I241" s="88" cm="1">
        <f t="array" aca="1" ref="I241" ca="1">INDIRECT(I$2&amp;"!F65")</f>
        <v>0</v>
      </c>
      <c r="J241" s="88" cm="1">
        <f t="array" aca="1" ref="J241" ca="1">INDIRECT(J$2&amp;"!F65")</f>
        <v>0</v>
      </c>
      <c r="K241" s="88" cm="1">
        <f t="array" aca="1" ref="K241" ca="1">INDIRECT(K$2&amp;"!F65")</f>
        <v>0</v>
      </c>
      <c r="L241" s="88" cm="1">
        <f t="array" aca="1" ref="L241" ca="1">INDIRECT(L$2&amp;"!F65")</f>
        <v>0</v>
      </c>
      <c r="M241" s="88" cm="1">
        <f t="array" aca="1" ref="M241" ca="1">INDIRECT(M$2&amp;"!F65")</f>
        <v>0</v>
      </c>
      <c r="N241" s="88" cm="1">
        <f t="array" aca="1" ref="N241" ca="1">INDIRECT(N$2&amp;"!F65")</f>
        <v>0</v>
      </c>
      <c r="O241" s="88" cm="1">
        <f t="array" aca="1" ref="O241" ca="1">INDIRECT(O$2&amp;"!F65")</f>
        <v>0</v>
      </c>
      <c r="P241" s="88" cm="1">
        <f t="array" aca="1" ref="P241" ca="1">INDIRECT(P$2&amp;"!F65")</f>
        <v>0</v>
      </c>
      <c r="Q241" s="88" cm="1">
        <f t="array" aca="1" ref="Q241" ca="1">INDIRECT(Q$2&amp;"!F65")</f>
        <v>0</v>
      </c>
      <c r="R241" s="88" cm="1">
        <f t="array" aca="1" ref="R241" ca="1">INDIRECT(R$2&amp;"!F65")</f>
        <v>0</v>
      </c>
      <c r="S241" s="88" cm="1">
        <f t="array" aca="1" ref="S241" ca="1">INDIRECT(S$2&amp;"!F65")</f>
        <v>0</v>
      </c>
      <c r="T241" s="88" cm="1">
        <f t="array" aca="1" ref="T241" ca="1">INDIRECT(T$2&amp;"!F65")</f>
        <v>0</v>
      </c>
      <c r="U241" s="88" cm="1">
        <f t="array" aca="1" ref="U241" ca="1">INDIRECT(U$2&amp;"!F65")</f>
        <v>0</v>
      </c>
      <c r="V241" s="88" cm="1">
        <f t="array" aca="1" ref="V241" ca="1">INDIRECT(V$2&amp;"!F65")</f>
        <v>0</v>
      </c>
      <c r="W241" s="88" cm="1">
        <f t="array" aca="1" ref="W241" ca="1">INDIRECT(W$2&amp;"!F65")</f>
        <v>0</v>
      </c>
      <c r="X241" s="88" cm="1">
        <f t="array" aca="1" ref="X241" ca="1">INDIRECT(X$2&amp;"!F65")</f>
        <v>0</v>
      </c>
      <c r="Y241" s="88" cm="1">
        <f t="array" aca="1" ref="Y241" ca="1">INDIRECT(Y$2&amp;"!F65")</f>
        <v>0</v>
      </c>
      <c r="Z241" s="88" cm="1">
        <f t="array" aca="1" ref="Z241" ca="1">INDIRECT(Z$2&amp;"!F65")</f>
        <v>0</v>
      </c>
      <c r="AA241" s="88" cm="1">
        <f t="array" aca="1" ref="AA241" ca="1">INDIRECT(AA$2&amp;"!F65")</f>
        <v>0</v>
      </c>
      <c r="AB241" s="88" cm="1">
        <f t="array" aca="1" ref="AB241" ca="1">INDIRECT(AB$2&amp;"!F65")</f>
        <v>0</v>
      </c>
      <c r="AC241" s="88" cm="1">
        <f t="array" aca="1" ref="AC241" ca="1">INDIRECT(AC$2&amp;"!F65")</f>
        <v>0</v>
      </c>
      <c r="AD241" s="88" cm="1">
        <f t="array" aca="1" ref="AD241" ca="1">INDIRECT(AD$2&amp;"!F65")</f>
        <v>0</v>
      </c>
      <c r="AE241" s="88" cm="1">
        <f t="array" aca="1" ref="AE241" ca="1">INDIRECT(AE$2&amp;"!F65")</f>
        <v>0</v>
      </c>
      <c r="AF241" s="88" cm="1">
        <f t="array" aca="1" ref="AF241" ca="1">INDIRECT(AF$2&amp;"!F65")</f>
        <v>0</v>
      </c>
      <c r="AG241" s="88" cm="1">
        <f t="array" aca="1" ref="AG241" ca="1">INDIRECT(AG$2&amp;"!F65")</f>
        <v>0</v>
      </c>
      <c r="AH241" s="88" cm="1">
        <f t="array" aca="1" ref="AH241" ca="1">INDIRECT(AH$2&amp;"!F65")</f>
        <v>0</v>
      </c>
      <c r="AJ241" s="75" t="str">
        <f t="shared" si="33"/>
        <v>MPI_34</v>
      </c>
      <c r="AK241" s="75" t="str">
        <f t="shared" si="34"/>
        <v>Q2.3</v>
      </c>
      <c r="AL241" t="s">
        <v>886</v>
      </c>
      <c r="AM241">
        <f t="shared" ca="1" si="35"/>
        <v>0</v>
      </c>
      <c r="AN241">
        <f t="shared" ca="1" si="36"/>
        <v>0</v>
      </c>
      <c r="AP241">
        <f t="shared" ca="1" si="42"/>
        <v>0</v>
      </c>
      <c r="AQ241">
        <f t="shared" ca="1" si="43"/>
        <v>0</v>
      </c>
      <c r="AT241">
        <f t="shared" ca="1" si="37"/>
        <v>0</v>
      </c>
      <c r="AU241">
        <f t="shared" ca="1" si="38"/>
        <v>0</v>
      </c>
      <c r="AV241">
        <f t="shared" ca="1" si="39"/>
        <v>0</v>
      </c>
      <c r="AW241">
        <f t="shared" ca="1" si="40"/>
        <v>0</v>
      </c>
      <c r="AX241">
        <f t="shared" ca="1" si="41"/>
        <v>0</v>
      </c>
    </row>
    <row r="242" spans="2:50" ht="16.5" thickBot="1">
      <c r="B242" s="785"/>
      <c r="C242" s="54" t="s">
        <v>107</v>
      </c>
      <c r="D242" s="50" t="s">
        <v>27</v>
      </c>
      <c r="E242" s="88" cm="1">
        <f t="array" aca="1" ref="E242" ca="1">INDIRECT(E$2&amp;"!G65")</f>
        <v>0</v>
      </c>
      <c r="F242" s="88" cm="1">
        <f t="array" aca="1" ref="F242" ca="1">INDIRECT(F$2&amp;"!G65")</f>
        <v>0</v>
      </c>
      <c r="G242" s="88" cm="1">
        <f t="array" aca="1" ref="G242" ca="1">INDIRECT(G$2&amp;"!G65")</f>
        <v>0</v>
      </c>
      <c r="H242" s="88" cm="1">
        <f t="array" aca="1" ref="H242" ca="1">INDIRECT(H$2&amp;"!G65")</f>
        <v>0</v>
      </c>
      <c r="I242" s="88" cm="1">
        <f t="array" aca="1" ref="I242" ca="1">INDIRECT(I$2&amp;"!G65")</f>
        <v>0</v>
      </c>
      <c r="J242" s="88" cm="1">
        <f t="array" aca="1" ref="J242" ca="1">INDIRECT(J$2&amp;"!G65")</f>
        <v>0</v>
      </c>
      <c r="K242" s="88" cm="1">
        <f t="array" aca="1" ref="K242" ca="1">INDIRECT(K$2&amp;"!G65")</f>
        <v>0</v>
      </c>
      <c r="L242" s="88" cm="1">
        <f t="array" aca="1" ref="L242" ca="1">INDIRECT(L$2&amp;"!G65")</f>
        <v>0</v>
      </c>
      <c r="M242" s="88" cm="1">
        <f t="array" aca="1" ref="M242" ca="1">INDIRECT(M$2&amp;"!G65")</f>
        <v>0</v>
      </c>
      <c r="N242" s="88" cm="1">
        <f t="array" aca="1" ref="N242" ca="1">INDIRECT(N$2&amp;"!G65")</f>
        <v>0</v>
      </c>
      <c r="O242" s="88" cm="1">
        <f t="array" aca="1" ref="O242" ca="1">INDIRECT(O$2&amp;"!G65")</f>
        <v>0</v>
      </c>
      <c r="P242" s="88" cm="1">
        <f t="array" aca="1" ref="P242" ca="1">INDIRECT(P$2&amp;"!G65")</f>
        <v>0</v>
      </c>
      <c r="Q242" s="88" cm="1">
        <f t="array" aca="1" ref="Q242" ca="1">INDIRECT(Q$2&amp;"!G65")</f>
        <v>0</v>
      </c>
      <c r="R242" s="88" cm="1">
        <f t="array" aca="1" ref="R242" ca="1">INDIRECT(R$2&amp;"!G65")</f>
        <v>0</v>
      </c>
      <c r="S242" s="88" cm="1">
        <f t="array" aca="1" ref="S242" ca="1">INDIRECT(S$2&amp;"!G65")</f>
        <v>0</v>
      </c>
      <c r="T242" s="88" cm="1">
        <f t="array" aca="1" ref="T242" ca="1">INDIRECT(T$2&amp;"!G65")</f>
        <v>0</v>
      </c>
      <c r="U242" s="88" cm="1">
        <f t="array" aca="1" ref="U242" ca="1">INDIRECT(U$2&amp;"!G65")</f>
        <v>0</v>
      </c>
      <c r="V242" s="88" cm="1">
        <f t="array" aca="1" ref="V242" ca="1">INDIRECT(V$2&amp;"!G65")</f>
        <v>0</v>
      </c>
      <c r="W242" s="88" cm="1">
        <f t="array" aca="1" ref="W242" ca="1">INDIRECT(W$2&amp;"!G65")</f>
        <v>0</v>
      </c>
      <c r="X242" s="88" cm="1">
        <f t="array" aca="1" ref="X242" ca="1">INDIRECT(X$2&amp;"!G65")</f>
        <v>0</v>
      </c>
      <c r="Y242" s="88" cm="1">
        <f t="array" aca="1" ref="Y242" ca="1">INDIRECT(Y$2&amp;"!G65")</f>
        <v>0</v>
      </c>
      <c r="Z242" s="88" cm="1">
        <f t="array" aca="1" ref="Z242" ca="1">INDIRECT(Z$2&amp;"!G65")</f>
        <v>0</v>
      </c>
      <c r="AA242" s="88" cm="1">
        <f t="array" aca="1" ref="AA242" ca="1">INDIRECT(AA$2&amp;"!G65")</f>
        <v>0</v>
      </c>
      <c r="AB242" s="88" cm="1">
        <f t="array" aca="1" ref="AB242" ca="1">INDIRECT(AB$2&amp;"!G65")</f>
        <v>0</v>
      </c>
      <c r="AC242" s="88" cm="1">
        <f t="array" aca="1" ref="AC242" ca="1">INDIRECT(AC$2&amp;"!G65")</f>
        <v>0</v>
      </c>
      <c r="AD242" s="88" cm="1">
        <f t="array" aca="1" ref="AD242" ca="1">INDIRECT(AD$2&amp;"!G65")</f>
        <v>0</v>
      </c>
      <c r="AE242" s="88" cm="1">
        <f t="array" aca="1" ref="AE242" ca="1">INDIRECT(AE$2&amp;"!G65")</f>
        <v>0</v>
      </c>
      <c r="AF242" s="88" cm="1">
        <f t="array" aca="1" ref="AF242" ca="1">INDIRECT(AF$2&amp;"!G65")</f>
        <v>0</v>
      </c>
      <c r="AG242" s="88" cm="1">
        <f t="array" aca="1" ref="AG242" ca="1">INDIRECT(AG$2&amp;"!G65")</f>
        <v>0</v>
      </c>
      <c r="AH242" s="88" cm="1">
        <f t="array" aca="1" ref="AH242" ca="1">INDIRECT(AH$2&amp;"!G65")</f>
        <v>0</v>
      </c>
      <c r="AJ242" s="75" t="str">
        <f t="shared" si="33"/>
        <v>MPI_34</v>
      </c>
      <c r="AK242" s="75" t="str">
        <f t="shared" si="34"/>
        <v>Q2.4</v>
      </c>
      <c r="AL242" t="s">
        <v>507</v>
      </c>
      <c r="AM242">
        <f t="shared" ca="1" si="35"/>
        <v>0</v>
      </c>
      <c r="AN242">
        <f t="shared" ca="1" si="36"/>
        <v>0</v>
      </c>
      <c r="AP242">
        <f t="shared" ca="1" si="42"/>
        <v>0</v>
      </c>
      <c r="AQ242">
        <f t="shared" ca="1" si="43"/>
        <v>0</v>
      </c>
      <c r="AT242">
        <f t="shared" ca="1" si="37"/>
        <v>0</v>
      </c>
      <c r="AU242">
        <f t="shared" ca="1" si="38"/>
        <v>0</v>
      </c>
      <c r="AV242">
        <f t="shared" ca="1" si="39"/>
        <v>0</v>
      </c>
      <c r="AW242">
        <f t="shared" ca="1" si="40"/>
        <v>0</v>
      </c>
      <c r="AX242">
        <f t="shared" ca="1" si="41"/>
        <v>0</v>
      </c>
    </row>
    <row r="243" spans="2:50" ht="16.5" thickBot="1">
      <c r="B243" s="785"/>
      <c r="C243" s="54" t="s">
        <v>107</v>
      </c>
      <c r="D243" s="50" t="s">
        <v>28</v>
      </c>
      <c r="E243" s="88" cm="1">
        <f t="array" aca="1" ref="E243" ca="1">INDIRECT(E$2&amp;"!H65")</f>
        <v>0</v>
      </c>
      <c r="F243" s="88" cm="1">
        <f t="array" aca="1" ref="F243" ca="1">INDIRECT(F$2&amp;"!H65")</f>
        <v>0</v>
      </c>
      <c r="G243" s="88" cm="1">
        <f t="array" aca="1" ref="G243" ca="1">INDIRECT(G$2&amp;"!H65")</f>
        <v>0</v>
      </c>
      <c r="H243" s="88" cm="1">
        <f t="array" aca="1" ref="H243" ca="1">INDIRECT(H$2&amp;"!H65")</f>
        <v>0</v>
      </c>
      <c r="I243" s="88" cm="1">
        <f t="array" aca="1" ref="I243" ca="1">INDIRECT(I$2&amp;"!H65")</f>
        <v>0</v>
      </c>
      <c r="J243" s="88" cm="1">
        <f t="array" aca="1" ref="J243" ca="1">INDIRECT(J$2&amp;"!H65")</f>
        <v>0</v>
      </c>
      <c r="K243" s="88" cm="1">
        <f t="array" aca="1" ref="K243" ca="1">INDIRECT(K$2&amp;"!H65")</f>
        <v>0</v>
      </c>
      <c r="L243" s="88" cm="1">
        <f t="array" aca="1" ref="L243" ca="1">INDIRECT(L$2&amp;"!H65")</f>
        <v>0</v>
      </c>
      <c r="M243" s="88" cm="1">
        <f t="array" aca="1" ref="M243" ca="1">INDIRECT(M$2&amp;"!H65")</f>
        <v>0</v>
      </c>
      <c r="N243" s="88" cm="1">
        <f t="array" aca="1" ref="N243" ca="1">INDIRECT(N$2&amp;"!H65")</f>
        <v>0</v>
      </c>
      <c r="O243" s="88" cm="1">
        <f t="array" aca="1" ref="O243" ca="1">INDIRECT(O$2&amp;"!H65")</f>
        <v>0</v>
      </c>
      <c r="P243" s="88" cm="1">
        <f t="array" aca="1" ref="P243" ca="1">INDIRECT(P$2&amp;"!H65")</f>
        <v>0</v>
      </c>
      <c r="Q243" s="88" cm="1">
        <f t="array" aca="1" ref="Q243" ca="1">INDIRECT(Q$2&amp;"!H65")</f>
        <v>0</v>
      </c>
      <c r="R243" s="88" cm="1">
        <f t="array" aca="1" ref="R243" ca="1">INDIRECT(R$2&amp;"!H65")</f>
        <v>0</v>
      </c>
      <c r="S243" s="88" cm="1">
        <f t="array" aca="1" ref="S243" ca="1">INDIRECT(S$2&amp;"!H65")</f>
        <v>0</v>
      </c>
      <c r="T243" s="88" cm="1">
        <f t="array" aca="1" ref="T243" ca="1">INDIRECT(T$2&amp;"!H65")</f>
        <v>0</v>
      </c>
      <c r="U243" s="88" cm="1">
        <f t="array" aca="1" ref="U243" ca="1">INDIRECT(U$2&amp;"!H65")</f>
        <v>0</v>
      </c>
      <c r="V243" s="88" cm="1">
        <f t="array" aca="1" ref="V243" ca="1">INDIRECT(V$2&amp;"!H65")</f>
        <v>0</v>
      </c>
      <c r="W243" s="88" cm="1">
        <f t="array" aca="1" ref="W243" ca="1">INDIRECT(W$2&amp;"!H65")</f>
        <v>0</v>
      </c>
      <c r="X243" s="88" cm="1">
        <f t="array" aca="1" ref="X243" ca="1">INDIRECT(X$2&amp;"!H65")</f>
        <v>0</v>
      </c>
      <c r="Y243" s="88" cm="1">
        <f t="array" aca="1" ref="Y243" ca="1">INDIRECT(Y$2&amp;"!H65")</f>
        <v>0</v>
      </c>
      <c r="Z243" s="88" cm="1">
        <f t="array" aca="1" ref="Z243" ca="1">INDIRECT(Z$2&amp;"!H65")</f>
        <v>0</v>
      </c>
      <c r="AA243" s="88" cm="1">
        <f t="array" aca="1" ref="AA243" ca="1">INDIRECT(AA$2&amp;"!H65")</f>
        <v>0</v>
      </c>
      <c r="AB243" s="88" cm="1">
        <f t="array" aca="1" ref="AB243" ca="1">INDIRECT(AB$2&amp;"!H65")</f>
        <v>0</v>
      </c>
      <c r="AC243" s="88" cm="1">
        <f t="array" aca="1" ref="AC243" ca="1">INDIRECT(AC$2&amp;"!H65")</f>
        <v>0</v>
      </c>
      <c r="AD243" s="88" cm="1">
        <f t="array" aca="1" ref="AD243" ca="1">INDIRECT(AD$2&amp;"!H65")</f>
        <v>0</v>
      </c>
      <c r="AE243" s="88" cm="1">
        <f t="array" aca="1" ref="AE243" ca="1">INDIRECT(AE$2&amp;"!H65")</f>
        <v>0</v>
      </c>
      <c r="AF243" s="88" cm="1">
        <f t="array" aca="1" ref="AF243" ca="1">INDIRECT(AF$2&amp;"!H65")</f>
        <v>0</v>
      </c>
      <c r="AG243" s="88" cm="1">
        <f t="array" aca="1" ref="AG243" ca="1">INDIRECT(AG$2&amp;"!H65")</f>
        <v>0</v>
      </c>
      <c r="AH243" s="88" cm="1">
        <f t="array" aca="1" ref="AH243" ca="1">INDIRECT(AH$2&amp;"!H65")</f>
        <v>0</v>
      </c>
      <c r="AJ243" s="75" t="str">
        <f t="shared" si="33"/>
        <v>MPI_34</v>
      </c>
      <c r="AK243" s="75" t="str">
        <f t="shared" si="34"/>
        <v>Q3.1</v>
      </c>
      <c r="AL243" t="s">
        <v>468</v>
      </c>
      <c r="AM243">
        <f t="shared" ca="1" si="35"/>
        <v>0</v>
      </c>
      <c r="AN243">
        <f t="shared" ca="1" si="36"/>
        <v>0</v>
      </c>
      <c r="AP243">
        <f t="shared" ca="1" si="42"/>
        <v>0</v>
      </c>
      <c r="AQ243">
        <f t="shared" ca="1" si="43"/>
        <v>0</v>
      </c>
      <c r="AT243">
        <f t="shared" ca="1" si="37"/>
        <v>0</v>
      </c>
      <c r="AU243">
        <f t="shared" ca="1" si="38"/>
        <v>0</v>
      </c>
      <c r="AV243">
        <f t="shared" ca="1" si="39"/>
        <v>0</v>
      </c>
      <c r="AW243">
        <f t="shared" ca="1" si="40"/>
        <v>0</v>
      </c>
      <c r="AX243">
        <f t="shared" ca="1" si="41"/>
        <v>0</v>
      </c>
    </row>
    <row r="244" spans="2:50" ht="16.5" thickBot="1">
      <c r="B244" s="785"/>
      <c r="C244" s="54" t="s">
        <v>107</v>
      </c>
      <c r="D244" s="53" t="s">
        <v>29</v>
      </c>
      <c r="E244" s="88" cm="1">
        <f t="array" aca="1" ref="E244" ca="1">INDIRECT(E$2&amp;"!I65")</f>
        <v>0</v>
      </c>
      <c r="F244" s="88" cm="1">
        <f t="array" aca="1" ref="F244" ca="1">INDIRECT(F$2&amp;"!I65")</f>
        <v>0</v>
      </c>
      <c r="G244" s="88" cm="1">
        <f t="array" aca="1" ref="G244" ca="1">INDIRECT(G$2&amp;"!I65")</f>
        <v>0</v>
      </c>
      <c r="H244" s="88" cm="1">
        <f t="array" aca="1" ref="H244" ca="1">INDIRECT(H$2&amp;"!I65")</f>
        <v>0</v>
      </c>
      <c r="I244" s="88" cm="1">
        <f t="array" aca="1" ref="I244" ca="1">INDIRECT(I$2&amp;"!I65")</f>
        <v>0</v>
      </c>
      <c r="J244" s="88" cm="1">
        <f t="array" aca="1" ref="J244" ca="1">INDIRECT(J$2&amp;"!I65")</f>
        <v>0</v>
      </c>
      <c r="K244" s="88" cm="1">
        <f t="array" aca="1" ref="K244" ca="1">INDIRECT(K$2&amp;"!I65")</f>
        <v>0</v>
      </c>
      <c r="L244" s="88" cm="1">
        <f t="array" aca="1" ref="L244" ca="1">INDIRECT(L$2&amp;"!I65")</f>
        <v>0</v>
      </c>
      <c r="M244" s="88" cm="1">
        <f t="array" aca="1" ref="M244" ca="1">INDIRECT(M$2&amp;"!I65")</f>
        <v>0</v>
      </c>
      <c r="N244" s="88" cm="1">
        <f t="array" aca="1" ref="N244" ca="1">INDIRECT(N$2&amp;"!I65")</f>
        <v>0</v>
      </c>
      <c r="O244" s="88" cm="1">
        <f t="array" aca="1" ref="O244" ca="1">INDIRECT(O$2&amp;"!I65")</f>
        <v>0</v>
      </c>
      <c r="P244" s="88" cm="1">
        <f t="array" aca="1" ref="P244" ca="1">INDIRECT(P$2&amp;"!I65")</f>
        <v>0</v>
      </c>
      <c r="Q244" s="88" cm="1">
        <f t="array" aca="1" ref="Q244" ca="1">INDIRECT(Q$2&amp;"!I65")</f>
        <v>0</v>
      </c>
      <c r="R244" s="88" cm="1">
        <f t="array" aca="1" ref="R244" ca="1">INDIRECT(R$2&amp;"!I65")</f>
        <v>0</v>
      </c>
      <c r="S244" s="88" cm="1">
        <f t="array" aca="1" ref="S244" ca="1">INDIRECT(S$2&amp;"!I65")</f>
        <v>0</v>
      </c>
      <c r="T244" s="88" cm="1">
        <f t="array" aca="1" ref="T244" ca="1">INDIRECT(T$2&amp;"!I65")</f>
        <v>0</v>
      </c>
      <c r="U244" s="88" cm="1">
        <f t="array" aca="1" ref="U244" ca="1">INDIRECT(U$2&amp;"!I65")</f>
        <v>0</v>
      </c>
      <c r="V244" s="88" cm="1">
        <f t="array" aca="1" ref="V244" ca="1">INDIRECT(V$2&amp;"!I65")</f>
        <v>0</v>
      </c>
      <c r="W244" s="88" cm="1">
        <f t="array" aca="1" ref="W244" ca="1">INDIRECT(W$2&amp;"!I65")</f>
        <v>0</v>
      </c>
      <c r="X244" s="88" cm="1">
        <f t="array" aca="1" ref="X244" ca="1">INDIRECT(X$2&amp;"!I65")</f>
        <v>0</v>
      </c>
      <c r="Y244" s="88" cm="1">
        <f t="array" aca="1" ref="Y244" ca="1">INDIRECT(Y$2&amp;"!I65")</f>
        <v>0</v>
      </c>
      <c r="Z244" s="88" cm="1">
        <f t="array" aca="1" ref="Z244" ca="1">INDIRECT(Z$2&amp;"!I65")</f>
        <v>0</v>
      </c>
      <c r="AA244" s="88" cm="1">
        <f t="array" aca="1" ref="AA244" ca="1">INDIRECT(AA$2&amp;"!I65")</f>
        <v>0</v>
      </c>
      <c r="AB244" s="88" cm="1">
        <f t="array" aca="1" ref="AB244" ca="1">INDIRECT(AB$2&amp;"!I65")</f>
        <v>0</v>
      </c>
      <c r="AC244" s="88" cm="1">
        <f t="array" aca="1" ref="AC244" ca="1">INDIRECT(AC$2&amp;"!I65")</f>
        <v>0</v>
      </c>
      <c r="AD244" s="88" cm="1">
        <f t="array" aca="1" ref="AD244" ca="1">INDIRECT(AD$2&amp;"!I65")</f>
        <v>0</v>
      </c>
      <c r="AE244" s="88" cm="1">
        <f t="array" aca="1" ref="AE244" ca="1">INDIRECT(AE$2&amp;"!I65")</f>
        <v>0</v>
      </c>
      <c r="AF244" s="88" cm="1">
        <f t="array" aca="1" ref="AF244" ca="1">INDIRECT(AF$2&amp;"!I65")</f>
        <v>0</v>
      </c>
      <c r="AG244" s="88" cm="1">
        <f t="array" aca="1" ref="AG244" ca="1">INDIRECT(AG$2&amp;"!I65")</f>
        <v>0</v>
      </c>
      <c r="AH244" s="88" cm="1">
        <f t="array" aca="1" ref="AH244" ca="1">INDIRECT(AH$2&amp;"!I65")</f>
        <v>0</v>
      </c>
      <c r="AJ244" s="75" t="str">
        <f t="shared" si="33"/>
        <v>MPI_34</v>
      </c>
      <c r="AK244" s="75" t="str">
        <f t="shared" si="34"/>
        <v>Q3.2</v>
      </c>
      <c r="AL244" t="s">
        <v>887</v>
      </c>
      <c r="AM244">
        <f t="shared" ca="1" si="35"/>
        <v>0</v>
      </c>
      <c r="AN244">
        <f t="shared" ca="1" si="36"/>
        <v>0</v>
      </c>
      <c r="AP244">
        <f t="shared" ca="1" si="42"/>
        <v>0</v>
      </c>
      <c r="AQ244">
        <f t="shared" ca="1" si="43"/>
        <v>0</v>
      </c>
      <c r="AT244">
        <f t="shared" ca="1" si="37"/>
        <v>0</v>
      </c>
      <c r="AU244">
        <f t="shared" ca="1" si="38"/>
        <v>0</v>
      </c>
      <c r="AV244">
        <f t="shared" ca="1" si="39"/>
        <v>0</v>
      </c>
      <c r="AW244">
        <f t="shared" ca="1" si="40"/>
        <v>0</v>
      </c>
      <c r="AX244">
        <f t="shared" ca="1" si="41"/>
        <v>0</v>
      </c>
    </row>
    <row r="245" spans="2:50" ht="16.5" thickBot="1">
      <c r="B245" s="785"/>
      <c r="C245" s="54" t="s">
        <v>109</v>
      </c>
      <c r="D245" s="48" t="s">
        <v>23</v>
      </c>
      <c r="E245" s="85" t="str" cm="1">
        <f t="array" aca="1" ref="E245" ca="1">INDIRECT(E$2&amp;"!C66")</f>
        <v>Non concerné</v>
      </c>
      <c r="F245" s="85" t="str" cm="1">
        <f t="array" aca="1" ref="F245" ca="1">INDIRECT(F$2&amp;"!C66")</f>
        <v>Non concerné</v>
      </c>
      <c r="G245" s="85" t="str" cm="1">
        <f t="array" aca="1" ref="G245" ca="1">INDIRECT(G$2&amp;"!C66")</f>
        <v>Non concerné</v>
      </c>
      <c r="H245" s="85" t="str" cm="1">
        <f t="array" aca="1" ref="H245" ca="1">INDIRECT(H$2&amp;"!C66")</f>
        <v>Non concerné</v>
      </c>
      <c r="I245" s="85" t="str" cm="1">
        <f t="array" aca="1" ref="I245" ca="1">INDIRECT(I$2&amp;"!C66")</f>
        <v>Non concerné</v>
      </c>
      <c r="J245" s="85" t="str" cm="1">
        <f t="array" aca="1" ref="J245" ca="1">INDIRECT(J$2&amp;"!C66")</f>
        <v>Non concerné</v>
      </c>
      <c r="K245" s="85" t="str" cm="1">
        <f t="array" aca="1" ref="K245" ca="1">INDIRECT(K$2&amp;"!C66")</f>
        <v>Non concerné</v>
      </c>
      <c r="L245" s="85" t="str" cm="1">
        <f t="array" aca="1" ref="L245" ca="1">INDIRECT(L$2&amp;"!C66")</f>
        <v>Non concerné</v>
      </c>
      <c r="M245" s="85" t="str" cm="1">
        <f t="array" aca="1" ref="M245" ca="1">INDIRECT(M$2&amp;"!C66")</f>
        <v>Non concerné</v>
      </c>
      <c r="N245" s="85" t="str" cm="1">
        <f t="array" aca="1" ref="N245" ca="1">INDIRECT(N$2&amp;"!C66")</f>
        <v>Non concerné</v>
      </c>
      <c r="O245" s="85" t="str" cm="1">
        <f t="array" aca="1" ref="O245" ca="1">INDIRECT(O$2&amp;"!C66")</f>
        <v>Non concerné</v>
      </c>
      <c r="P245" s="85" t="str" cm="1">
        <f t="array" aca="1" ref="P245" ca="1">INDIRECT(P$2&amp;"!C66")</f>
        <v>Non concerné</v>
      </c>
      <c r="Q245" s="85" t="str" cm="1">
        <f t="array" aca="1" ref="Q245" ca="1">INDIRECT(Q$2&amp;"!C66")</f>
        <v>Non concerné</v>
      </c>
      <c r="R245" s="85" t="str" cm="1">
        <f t="array" aca="1" ref="R245" ca="1">INDIRECT(R$2&amp;"!C66")</f>
        <v>Non concerné</v>
      </c>
      <c r="S245" s="85" t="str" cm="1">
        <f t="array" aca="1" ref="S245" ca="1">INDIRECT(S$2&amp;"!C66")</f>
        <v>Non concerné</v>
      </c>
      <c r="T245" s="85" t="str" cm="1">
        <f t="array" aca="1" ref="T245" ca="1">INDIRECT(T$2&amp;"!C66")</f>
        <v>Non concerné</v>
      </c>
      <c r="U245" s="85" t="str" cm="1">
        <f t="array" aca="1" ref="U245" ca="1">INDIRECT(U$2&amp;"!C66")</f>
        <v>Non concerné</v>
      </c>
      <c r="V245" s="85" t="str" cm="1">
        <f t="array" aca="1" ref="V245" ca="1">INDIRECT(V$2&amp;"!C66")</f>
        <v>Non concerné</v>
      </c>
      <c r="W245" s="85" t="str" cm="1">
        <f t="array" aca="1" ref="W245" ca="1">INDIRECT(W$2&amp;"!C66")</f>
        <v>Non concerné</v>
      </c>
      <c r="X245" s="85" t="str" cm="1">
        <f t="array" aca="1" ref="X245" ca="1">INDIRECT(X$2&amp;"!C66")</f>
        <v>Non concerné</v>
      </c>
      <c r="Y245" s="85" t="str" cm="1">
        <f t="array" aca="1" ref="Y245" ca="1">INDIRECT(Y$2&amp;"!C66")</f>
        <v>Non concerné</v>
      </c>
      <c r="Z245" s="85" t="str" cm="1">
        <f t="array" aca="1" ref="Z245" ca="1">INDIRECT(Z$2&amp;"!C66")</f>
        <v>Non concerné</v>
      </c>
      <c r="AA245" s="85" t="str" cm="1">
        <f t="array" aca="1" ref="AA245" ca="1">INDIRECT(AA$2&amp;"!C66")</f>
        <v>Non concerné</v>
      </c>
      <c r="AB245" s="85" t="str" cm="1">
        <f t="array" aca="1" ref="AB245" ca="1">INDIRECT(AB$2&amp;"!C66")</f>
        <v>Non concerné</v>
      </c>
      <c r="AC245" s="85" t="str" cm="1">
        <f t="array" aca="1" ref="AC245" ca="1">INDIRECT(AC$2&amp;"!C66")</f>
        <v>Non concerné</v>
      </c>
      <c r="AD245" s="85" t="str" cm="1">
        <f t="array" aca="1" ref="AD245" ca="1">INDIRECT(AD$2&amp;"!C66")</f>
        <v>Non concerné</v>
      </c>
      <c r="AE245" s="85" t="str" cm="1">
        <f t="array" aca="1" ref="AE245" ca="1">INDIRECT(AE$2&amp;"!C66")</f>
        <v>Non concerné</v>
      </c>
      <c r="AF245" s="85" t="str" cm="1">
        <f t="array" aca="1" ref="AF245" ca="1">INDIRECT(AF$2&amp;"!C66")</f>
        <v>Non concerné</v>
      </c>
      <c r="AG245" s="85" t="str" cm="1">
        <f t="array" aca="1" ref="AG245" ca="1">INDIRECT(AG$2&amp;"!C66")</f>
        <v>Non concerné</v>
      </c>
      <c r="AH245" s="85" t="str" cm="1">
        <f t="array" aca="1" ref="AH245" ca="1">INDIRECT(AH$2&amp;"!C66")</f>
        <v>Non concerné</v>
      </c>
      <c r="AJ245" s="75" t="str">
        <f t="shared" si="33"/>
        <v>MPI_35</v>
      </c>
      <c r="AK245" s="75" t="str">
        <f t="shared" si="34"/>
        <v>Q1</v>
      </c>
      <c r="AL245" t="s">
        <v>385</v>
      </c>
      <c r="AM245">
        <f t="shared" ca="1" si="35"/>
        <v>0</v>
      </c>
      <c r="AN245">
        <f t="shared" ca="1" si="36"/>
        <v>0</v>
      </c>
      <c r="AP245">
        <f t="shared" ca="1" si="42"/>
        <v>0</v>
      </c>
      <c r="AQ245">
        <f t="shared" ca="1" si="43"/>
        <v>0</v>
      </c>
      <c r="AT245">
        <f t="shared" ca="1" si="37"/>
        <v>0</v>
      </c>
      <c r="AU245">
        <f t="shared" ca="1" si="38"/>
        <v>0</v>
      </c>
      <c r="AV245">
        <f t="shared" ca="1" si="39"/>
        <v>0</v>
      </c>
      <c r="AW245">
        <f t="shared" ca="1" si="40"/>
        <v>0</v>
      </c>
      <c r="AX245">
        <f t="shared" ca="1" si="41"/>
        <v>0</v>
      </c>
    </row>
    <row r="246" spans="2:50" ht="16.5" thickBot="1">
      <c r="B246" s="785"/>
      <c r="C246" s="54" t="s">
        <v>109</v>
      </c>
      <c r="D246" s="50" t="s">
        <v>24</v>
      </c>
      <c r="E246" s="85" cm="1">
        <f t="array" aca="1" ref="E246" ca="1">INDIRECT(E$2&amp;"!D66")</f>
        <v>0</v>
      </c>
      <c r="F246" s="85" cm="1">
        <f t="array" aca="1" ref="F246" ca="1">INDIRECT(F$2&amp;"!D66")</f>
        <v>0</v>
      </c>
      <c r="G246" s="85" cm="1">
        <f t="array" aca="1" ref="G246" ca="1">INDIRECT(G$2&amp;"!D66")</f>
        <v>0</v>
      </c>
      <c r="H246" s="85" cm="1">
        <f t="array" aca="1" ref="H246" ca="1">INDIRECT(H$2&amp;"!D66")</f>
        <v>0</v>
      </c>
      <c r="I246" s="85" cm="1">
        <f t="array" aca="1" ref="I246" ca="1">INDIRECT(I$2&amp;"!D66")</f>
        <v>0</v>
      </c>
      <c r="J246" s="85" cm="1">
        <f t="array" aca="1" ref="J246" ca="1">INDIRECT(J$2&amp;"!D66")</f>
        <v>0</v>
      </c>
      <c r="K246" s="85" cm="1">
        <f t="array" aca="1" ref="K246" ca="1">INDIRECT(K$2&amp;"!D66")</f>
        <v>0</v>
      </c>
      <c r="L246" s="85" cm="1">
        <f t="array" aca="1" ref="L246" ca="1">INDIRECT(L$2&amp;"!D66")</f>
        <v>0</v>
      </c>
      <c r="M246" s="85" cm="1">
        <f t="array" aca="1" ref="M246" ca="1">INDIRECT(M$2&amp;"!D66")</f>
        <v>0</v>
      </c>
      <c r="N246" s="85" cm="1">
        <f t="array" aca="1" ref="N246" ca="1">INDIRECT(N$2&amp;"!D66")</f>
        <v>0</v>
      </c>
      <c r="O246" s="85" cm="1">
        <f t="array" aca="1" ref="O246" ca="1">INDIRECT(O$2&amp;"!D66")</f>
        <v>0</v>
      </c>
      <c r="P246" s="85" cm="1">
        <f t="array" aca="1" ref="P246" ca="1">INDIRECT(P$2&amp;"!D66")</f>
        <v>0</v>
      </c>
      <c r="Q246" s="85" cm="1">
        <f t="array" aca="1" ref="Q246" ca="1">INDIRECT(Q$2&amp;"!D66")</f>
        <v>0</v>
      </c>
      <c r="R246" s="85" cm="1">
        <f t="array" aca="1" ref="R246" ca="1">INDIRECT(R$2&amp;"!D66")</f>
        <v>0</v>
      </c>
      <c r="S246" s="85" cm="1">
        <f t="array" aca="1" ref="S246" ca="1">INDIRECT(S$2&amp;"!D66")</f>
        <v>0</v>
      </c>
      <c r="T246" s="85" cm="1">
        <f t="array" aca="1" ref="T246" ca="1">INDIRECT(T$2&amp;"!D66")</f>
        <v>0</v>
      </c>
      <c r="U246" s="85" cm="1">
        <f t="array" aca="1" ref="U246" ca="1">INDIRECT(U$2&amp;"!D66")</f>
        <v>0</v>
      </c>
      <c r="V246" s="85" cm="1">
        <f t="array" aca="1" ref="V246" ca="1">INDIRECT(V$2&amp;"!D66")</f>
        <v>0</v>
      </c>
      <c r="W246" s="85" cm="1">
        <f t="array" aca="1" ref="W246" ca="1">INDIRECT(W$2&amp;"!D66")</f>
        <v>0</v>
      </c>
      <c r="X246" s="85" cm="1">
        <f t="array" aca="1" ref="X246" ca="1">INDIRECT(X$2&amp;"!D66")</f>
        <v>0</v>
      </c>
      <c r="Y246" s="85" cm="1">
        <f t="array" aca="1" ref="Y246" ca="1">INDIRECT(Y$2&amp;"!D66")</f>
        <v>0</v>
      </c>
      <c r="Z246" s="85" cm="1">
        <f t="array" aca="1" ref="Z246" ca="1">INDIRECT(Z$2&amp;"!D66")</f>
        <v>0</v>
      </c>
      <c r="AA246" s="85" cm="1">
        <f t="array" aca="1" ref="AA246" ca="1">INDIRECT(AA$2&amp;"!D66")</f>
        <v>0</v>
      </c>
      <c r="AB246" s="85" cm="1">
        <f t="array" aca="1" ref="AB246" ca="1">INDIRECT(AB$2&amp;"!D66")</f>
        <v>0</v>
      </c>
      <c r="AC246" s="85" cm="1">
        <f t="array" aca="1" ref="AC246" ca="1">INDIRECT(AC$2&amp;"!D66")</f>
        <v>0</v>
      </c>
      <c r="AD246" s="85" cm="1">
        <f t="array" aca="1" ref="AD246" ca="1">INDIRECT(AD$2&amp;"!D66")</f>
        <v>0</v>
      </c>
      <c r="AE246" s="85" cm="1">
        <f t="array" aca="1" ref="AE246" ca="1">INDIRECT(AE$2&amp;"!D66")</f>
        <v>0</v>
      </c>
      <c r="AF246" s="85" cm="1">
        <f t="array" aca="1" ref="AF246" ca="1">INDIRECT(AF$2&amp;"!D66")</f>
        <v>0</v>
      </c>
      <c r="AG246" s="85" cm="1">
        <f t="array" aca="1" ref="AG246" ca="1">INDIRECT(AG$2&amp;"!D66")</f>
        <v>0</v>
      </c>
      <c r="AH246" s="85" cm="1">
        <f t="array" aca="1" ref="AH246" ca="1">INDIRECT(AH$2&amp;"!D66")</f>
        <v>0</v>
      </c>
      <c r="AJ246" s="75" t="str">
        <f t="shared" si="33"/>
        <v>MPI_35</v>
      </c>
      <c r="AK246" s="75" t="str">
        <f t="shared" si="34"/>
        <v>Q2.1</v>
      </c>
      <c r="AL246" t="s">
        <v>344</v>
      </c>
      <c r="AM246">
        <f t="shared" ca="1" si="35"/>
        <v>0</v>
      </c>
      <c r="AN246">
        <f t="shared" ca="1" si="36"/>
        <v>0</v>
      </c>
      <c r="AP246">
        <f t="shared" ca="1" si="42"/>
        <v>0</v>
      </c>
      <c r="AQ246">
        <f t="shared" ca="1" si="43"/>
        <v>0</v>
      </c>
      <c r="AT246">
        <f t="shared" ca="1" si="37"/>
        <v>0</v>
      </c>
      <c r="AU246">
        <f t="shared" ca="1" si="38"/>
        <v>0</v>
      </c>
      <c r="AV246">
        <f t="shared" ca="1" si="39"/>
        <v>0</v>
      </c>
      <c r="AW246">
        <f t="shared" ca="1" si="40"/>
        <v>0</v>
      </c>
      <c r="AX246">
        <f t="shared" ca="1" si="41"/>
        <v>0</v>
      </c>
    </row>
    <row r="247" spans="2:50" ht="16.5" thickBot="1">
      <c r="B247" s="785"/>
      <c r="C247" s="54" t="s">
        <v>109</v>
      </c>
      <c r="D247" s="50" t="s">
        <v>25</v>
      </c>
      <c r="E247" s="85" cm="1">
        <f t="array" aca="1" ref="E247" ca="1">INDIRECT(E$2&amp;"!E66")</f>
        <v>0</v>
      </c>
      <c r="F247" s="85" cm="1">
        <f t="array" aca="1" ref="F247" ca="1">INDIRECT(F$2&amp;"!E66")</f>
        <v>0</v>
      </c>
      <c r="G247" s="85" cm="1">
        <f t="array" aca="1" ref="G247" ca="1">INDIRECT(G$2&amp;"!E66")</f>
        <v>0</v>
      </c>
      <c r="H247" s="85" cm="1">
        <f t="array" aca="1" ref="H247" ca="1">INDIRECT(H$2&amp;"!E66")</f>
        <v>0</v>
      </c>
      <c r="I247" s="85" cm="1">
        <f t="array" aca="1" ref="I247" ca="1">INDIRECT(I$2&amp;"!E66")</f>
        <v>0</v>
      </c>
      <c r="J247" s="85" cm="1">
        <f t="array" aca="1" ref="J247" ca="1">INDIRECT(J$2&amp;"!E66")</f>
        <v>0</v>
      </c>
      <c r="K247" s="85" cm="1">
        <f t="array" aca="1" ref="K247" ca="1">INDIRECT(K$2&amp;"!E66")</f>
        <v>0</v>
      </c>
      <c r="L247" s="85" cm="1">
        <f t="array" aca="1" ref="L247" ca="1">INDIRECT(L$2&amp;"!E66")</f>
        <v>0</v>
      </c>
      <c r="M247" s="85" cm="1">
        <f t="array" aca="1" ref="M247" ca="1">INDIRECT(M$2&amp;"!E66")</f>
        <v>0</v>
      </c>
      <c r="N247" s="85" cm="1">
        <f t="array" aca="1" ref="N247" ca="1">INDIRECT(N$2&amp;"!E66")</f>
        <v>0</v>
      </c>
      <c r="O247" s="85" cm="1">
        <f t="array" aca="1" ref="O247" ca="1">INDIRECT(O$2&amp;"!E66")</f>
        <v>0</v>
      </c>
      <c r="P247" s="85" cm="1">
        <f t="array" aca="1" ref="P247" ca="1">INDIRECT(P$2&amp;"!E66")</f>
        <v>0</v>
      </c>
      <c r="Q247" s="85" cm="1">
        <f t="array" aca="1" ref="Q247" ca="1">INDIRECT(Q$2&amp;"!E66")</f>
        <v>0</v>
      </c>
      <c r="R247" s="85" cm="1">
        <f t="array" aca="1" ref="R247" ca="1">INDIRECT(R$2&amp;"!E66")</f>
        <v>0</v>
      </c>
      <c r="S247" s="85" cm="1">
        <f t="array" aca="1" ref="S247" ca="1">INDIRECT(S$2&amp;"!E66")</f>
        <v>0</v>
      </c>
      <c r="T247" s="85" cm="1">
        <f t="array" aca="1" ref="T247" ca="1">INDIRECT(T$2&amp;"!E66")</f>
        <v>0</v>
      </c>
      <c r="U247" s="85" cm="1">
        <f t="array" aca="1" ref="U247" ca="1">INDIRECT(U$2&amp;"!E66")</f>
        <v>0</v>
      </c>
      <c r="V247" s="85" cm="1">
        <f t="array" aca="1" ref="V247" ca="1">INDIRECT(V$2&amp;"!E66")</f>
        <v>0</v>
      </c>
      <c r="W247" s="85" cm="1">
        <f t="array" aca="1" ref="W247" ca="1">INDIRECT(W$2&amp;"!E66")</f>
        <v>0</v>
      </c>
      <c r="X247" s="85" cm="1">
        <f t="array" aca="1" ref="X247" ca="1">INDIRECT(X$2&amp;"!E66")</f>
        <v>0</v>
      </c>
      <c r="Y247" s="85" cm="1">
        <f t="array" aca="1" ref="Y247" ca="1">INDIRECT(Y$2&amp;"!E66")</f>
        <v>0</v>
      </c>
      <c r="Z247" s="85" cm="1">
        <f t="array" aca="1" ref="Z247" ca="1">INDIRECT(Z$2&amp;"!E66")</f>
        <v>0</v>
      </c>
      <c r="AA247" s="85" cm="1">
        <f t="array" aca="1" ref="AA247" ca="1">INDIRECT(AA$2&amp;"!E66")</f>
        <v>0</v>
      </c>
      <c r="AB247" s="85" cm="1">
        <f t="array" aca="1" ref="AB247" ca="1">INDIRECT(AB$2&amp;"!E66")</f>
        <v>0</v>
      </c>
      <c r="AC247" s="85" cm="1">
        <f t="array" aca="1" ref="AC247" ca="1">INDIRECT(AC$2&amp;"!E66")</f>
        <v>0</v>
      </c>
      <c r="AD247" s="85" cm="1">
        <f t="array" aca="1" ref="AD247" ca="1">INDIRECT(AD$2&amp;"!E66")</f>
        <v>0</v>
      </c>
      <c r="AE247" s="85" cm="1">
        <f t="array" aca="1" ref="AE247" ca="1">INDIRECT(AE$2&amp;"!E66")</f>
        <v>0</v>
      </c>
      <c r="AF247" s="85" cm="1">
        <f t="array" aca="1" ref="AF247" ca="1">INDIRECT(AF$2&amp;"!E66")</f>
        <v>0</v>
      </c>
      <c r="AG247" s="85" cm="1">
        <f t="array" aca="1" ref="AG247" ca="1">INDIRECT(AG$2&amp;"!E66")</f>
        <v>0</v>
      </c>
      <c r="AH247" s="85" cm="1">
        <f t="array" aca="1" ref="AH247" ca="1">INDIRECT(AH$2&amp;"!E66")</f>
        <v>0</v>
      </c>
      <c r="AJ247" s="75" t="str">
        <f t="shared" si="33"/>
        <v>MPI_35</v>
      </c>
      <c r="AK247" s="75" t="str">
        <f t="shared" si="34"/>
        <v>Q2.2</v>
      </c>
      <c r="AL247" t="s">
        <v>888</v>
      </c>
      <c r="AM247">
        <f t="shared" ca="1" si="35"/>
        <v>0</v>
      </c>
      <c r="AN247">
        <f t="shared" ca="1" si="36"/>
        <v>0</v>
      </c>
      <c r="AP247">
        <f t="shared" ca="1" si="42"/>
        <v>0</v>
      </c>
      <c r="AQ247">
        <f t="shared" ca="1" si="43"/>
        <v>0</v>
      </c>
      <c r="AT247">
        <f t="shared" ca="1" si="37"/>
        <v>0</v>
      </c>
      <c r="AU247">
        <f t="shared" ca="1" si="38"/>
        <v>0</v>
      </c>
      <c r="AV247">
        <f t="shared" ca="1" si="39"/>
        <v>0</v>
      </c>
      <c r="AW247">
        <f t="shared" ca="1" si="40"/>
        <v>0</v>
      </c>
      <c r="AX247">
        <f t="shared" ca="1" si="41"/>
        <v>0</v>
      </c>
    </row>
    <row r="248" spans="2:50" ht="16.5" thickBot="1">
      <c r="B248" s="785"/>
      <c r="C248" s="54" t="s">
        <v>109</v>
      </c>
      <c r="D248" s="50" t="s">
        <v>26</v>
      </c>
      <c r="E248" s="85" cm="1">
        <f t="array" aca="1" ref="E248" ca="1">INDIRECT(E$2&amp;"!F66")</f>
        <v>0</v>
      </c>
      <c r="F248" s="85" cm="1">
        <f t="array" aca="1" ref="F248" ca="1">INDIRECT(F$2&amp;"!F66")</f>
        <v>0</v>
      </c>
      <c r="G248" s="85" cm="1">
        <f t="array" aca="1" ref="G248" ca="1">INDIRECT(G$2&amp;"!F66")</f>
        <v>0</v>
      </c>
      <c r="H248" s="85" cm="1">
        <f t="array" aca="1" ref="H248" ca="1">INDIRECT(H$2&amp;"!F66")</f>
        <v>0</v>
      </c>
      <c r="I248" s="85" cm="1">
        <f t="array" aca="1" ref="I248" ca="1">INDIRECT(I$2&amp;"!F66")</f>
        <v>0</v>
      </c>
      <c r="J248" s="85" cm="1">
        <f t="array" aca="1" ref="J248" ca="1">INDIRECT(J$2&amp;"!F66")</f>
        <v>0</v>
      </c>
      <c r="K248" s="85" cm="1">
        <f t="array" aca="1" ref="K248" ca="1">INDIRECT(K$2&amp;"!F66")</f>
        <v>0</v>
      </c>
      <c r="L248" s="85" cm="1">
        <f t="array" aca="1" ref="L248" ca="1">INDIRECT(L$2&amp;"!F66")</f>
        <v>0</v>
      </c>
      <c r="M248" s="85" cm="1">
        <f t="array" aca="1" ref="M248" ca="1">INDIRECT(M$2&amp;"!F66")</f>
        <v>0</v>
      </c>
      <c r="N248" s="85" cm="1">
        <f t="array" aca="1" ref="N248" ca="1">INDIRECT(N$2&amp;"!F66")</f>
        <v>0</v>
      </c>
      <c r="O248" s="85" cm="1">
        <f t="array" aca="1" ref="O248" ca="1">INDIRECT(O$2&amp;"!F66")</f>
        <v>0</v>
      </c>
      <c r="P248" s="85" cm="1">
        <f t="array" aca="1" ref="P248" ca="1">INDIRECT(P$2&amp;"!F66")</f>
        <v>0</v>
      </c>
      <c r="Q248" s="85" cm="1">
        <f t="array" aca="1" ref="Q248" ca="1">INDIRECT(Q$2&amp;"!F66")</f>
        <v>0</v>
      </c>
      <c r="R248" s="85" cm="1">
        <f t="array" aca="1" ref="R248" ca="1">INDIRECT(R$2&amp;"!F66")</f>
        <v>0</v>
      </c>
      <c r="S248" s="85" cm="1">
        <f t="array" aca="1" ref="S248" ca="1">INDIRECT(S$2&amp;"!F66")</f>
        <v>0</v>
      </c>
      <c r="T248" s="85" cm="1">
        <f t="array" aca="1" ref="T248" ca="1">INDIRECT(T$2&amp;"!F66")</f>
        <v>0</v>
      </c>
      <c r="U248" s="85" cm="1">
        <f t="array" aca="1" ref="U248" ca="1">INDIRECT(U$2&amp;"!F66")</f>
        <v>0</v>
      </c>
      <c r="V248" s="85" cm="1">
        <f t="array" aca="1" ref="V248" ca="1">INDIRECT(V$2&amp;"!F66")</f>
        <v>0</v>
      </c>
      <c r="W248" s="85" cm="1">
        <f t="array" aca="1" ref="W248" ca="1">INDIRECT(W$2&amp;"!F66")</f>
        <v>0</v>
      </c>
      <c r="X248" s="85" cm="1">
        <f t="array" aca="1" ref="X248" ca="1">INDIRECT(X$2&amp;"!F66")</f>
        <v>0</v>
      </c>
      <c r="Y248" s="85" cm="1">
        <f t="array" aca="1" ref="Y248" ca="1">INDIRECT(Y$2&amp;"!F66")</f>
        <v>0</v>
      </c>
      <c r="Z248" s="85" cm="1">
        <f t="array" aca="1" ref="Z248" ca="1">INDIRECT(Z$2&amp;"!F66")</f>
        <v>0</v>
      </c>
      <c r="AA248" s="85" cm="1">
        <f t="array" aca="1" ref="AA248" ca="1">INDIRECT(AA$2&amp;"!F66")</f>
        <v>0</v>
      </c>
      <c r="AB248" s="85" cm="1">
        <f t="array" aca="1" ref="AB248" ca="1">INDIRECT(AB$2&amp;"!F66")</f>
        <v>0</v>
      </c>
      <c r="AC248" s="85" cm="1">
        <f t="array" aca="1" ref="AC248" ca="1">INDIRECT(AC$2&amp;"!F66")</f>
        <v>0</v>
      </c>
      <c r="AD248" s="85" cm="1">
        <f t="array" aca="1" ref="AD248" ca="1">INDIRECT(AD$2&amp;"!F66")</f>
        <v>0</v>
      </c>
      <c r="AE248" s="85" cm="1">
        <f t="array" aca="1" ref="AE248" ca="1">INDIRECT(AE$2&amp;"!F66")</f>
        <v>0</v>
      </c>
      <c r="AF248" s="85" cm="1">
        <f t="array" aca="1" ref="AF248" ca="1">INDIRECT(AF$2&amp;"!F66")</f>
        <v>0</v>
      </c>
      <c r="AG248" s="85" cm="1">
        <f t="array" aca="1" ref="AG248" ca="1">INDIRECT(AG$2&amp;"!F66")</f>
        <v>0</v>
      </c>
      <c r="AH248" s="85" cm="1">
        <f t="array" aca="1" ref="AH248" ca="1">INDIRECT(AH$2&amp;"!F66")</f>
        <v>0</v>
      </c>
      <c r="AJ248" s="75" t="str">
        <f t="shared" si="33"/>
        <v>MPI_35</v>
      </c>
      <c r="AK248" s="75" t="str">
        <f t="shared" si="34"/>
        <v>Q2.3</v>
      </c>
      <c r="AL248" t="s">
        <v>889</v>
      </c>
      <c r="AM248">
        <f t="shared" ca="1" si="35"/>
        <v>0</v>
      </c>
      <c r="AN248">
        <f t="shared" ca="1" si="36"/>
        <v>0</v>
      </c>
      <c r="AP248">
        <f t="shared" ca="1" si="42"/>
        <v>0</v>
      </c>
      <c r="AQ248">
        <f t="shared" ca="1" si="43"/>
        <v>0</v>
      </c>
      <c r="AT248">
        <f t="shared" ca="1" si="37"/>
        <v>0</v>
      </c>
      <c r="AU248">
        <f t="shared" ca="1" si="38"/>
        <v>0</v>
      </c>
      <c r="AV248">
        <f t="shared" ca="1" si="39"/>
        <v>0</v>
      </c>
      <c r="AW248">
        <f t="shared" ca="1" si="40"/>
        <v>0</v>
      </c>
      <c r="AX248">
        <f t="shared" ca="1" si="41"/>
        <v>0</v>
      </c>
    </row>
    <row r="249" spans="2:50" ht="16.5" thickBot="1">
      <c r="B249" s="785"/>
      <c r="C249" s="54" t="s">
        <v>109</v>
      </c>
      <c r="D249" s="50" t="s">
        <v>27</v>
      </c>
      <c r="E249" s="85" cm="1">
        <f t="array" aca="1" ref="E249" ca="1">INDIRECT(E$2&amp;"!G66")</f>
        <v>0</v>
      </c>
      <c r="F249" s="85" cm="1">
        <f t="array" aca="1" ref="F249" ca="1">INDIRECT(F$2&amp;"!G66")</f>
        <v>0</v>
      </c>
      <c r="G249" s="85" cm="1">
        <f t="array" aca="1" ref="G249" ca="1">INDIRECT(G$2&amp;"!G66")</f>
        <v>0</v>
      </c>
      <c r="H249" s="85" cm="1">
        <f t="array" aca="1" ref="H249" ca="1">INDIRECT(H$2&amp;"!G66")</f>
        <v>0</v>
      </c>
      <c r="I249" s="85" cm="1">
        <f t="array" aca="1" ref="I249" ca="1">INDIRECT(I$2&amp;"!G66")</f>
        <v>0</v>
      </c>
      <c r="J249" s="85" cm="1">
        <f t="array" aca="1" ref="J249" ca="1">INDIRECT(J$2&amp;"!G66")</f>
        <v>0</v>
      </c>
      <c r="K249" s="85" cm="1">
        <f t="array" aca="1" ref="K249" ca="1">INDIRECT(K$2&amp;"!G66")</f>
        <v>0</v>
      </c>
      <c r="L249" s="85" cm="1">
        <f t="array" aca="1" ref="L249" ca="1">INDIRECT(L$2&amp;"!G66")</f>
        <v>0</v>
      </c>
      <c r="M249" s="85" cm="1">
        <f t="array" aca="1" ref="M249" ca="1">INDIRECT(M$2&amp;"!G66")</f>
        <v>0</v>
      </c>
      <c r="N249" s="85" cm="1">
        <f t="array" aca="1" ref="N249" ca="1">INDIRECT(N$2&amp;"!G66")</f>
        <v>0</v>
      </c>
      <c r="O249" s="85" cm="1">
        <f t="array" aca="1" ref="O249" ca="1">INDIRECT(O$2&amp;"!G66")</f>
        <v>0</v>
      </c>
      <c r="P249" s="85" cm="1">
        <f t="array" aca="1" ref="P249" ca="1">INDIRECT(P$2&amp;"!G66")</f>
        <v>0</v>
      </c>
      <c r="Q249" s="85" cm="1">
        <f t="array" aca="1" ref="Q249" ca="1">INDIRECT(Q$2&amp;"!G66")</f>
        <v>0</v>
      </c>
      <c r="R249" s="85" cm="1">
        <f t="array" aca="1" ref="R249" ca="1">INDIRECT(R$2&amp;"!G66")</f>
        <v>0</v>
      </c>
      <c r="S249" s="85" cm="1">
        <f t="array" aca="1" ref="S249" ca="1">INDIRECT(S$2&amp;"!G66")</f>
        <v>0</v>
      </c>
      <c r="T249" s="85" cm="1">
        <f t="array" aca="1" ref="T249" ca="1">INDIRECT(T$2&amp;"!G66")</f>
        <v>0</v>
      </c>
      <c r="U249" s="85" cm="1">
        <f t="array" aca="1" ref="U249" ca="1">INDIRECT(U$2&amp;"!G66")</f>
        <v>0</v>
      </c>
      <c r="V249" s="85" cm="1">
        <f t="array" aca="1" ref="V249" ca="1">INDIRECT(V$2&amp;"!G66")</f>
        <v>0</v>
      </c>
      <c r="W249" s="85" cm="1">
        <f t="array" aca="1" ref="W249" ca="1">INDIRECT(W$2&amp;"!G66")</f>
        <v>0</v>
      </c>
      <c r="X249" s="85" cm="1">
        <f t="array" aca="1" ref="X249" ca="1">INDIRECT(X$2&amp;"!G66")</f>
        <v>0</v>
      </c>
      <c r="Y249" s="85" cm="1">
        <f t="array" aca="1" ref="Y249" ca="1">INDIRECT(Y$2&amp;"!G66")</f>
        <v>0</v>
      </c>
      <c r="Z249" s="85" cm="1">
        <f t="array" aca="1" ref="Z249" ca="1">INDIRECT(Z$2&amp;"!G66")</f>
        <v>0</v>
      </c>
      <c r="AA249" s="85" cm="1">
        <f t="array" aca="1" ref="AA249" ca="1">INDIRECT(AA$2&amp;"!G66")</f>
        <v>0</v>
      </c>
      <c r="AB249" s="85" cm="1">
        <f t="array" aca="1" ref="AB249" ca="1">INDIRECT(AB$2&amp;"!G66")</f>
        <v>0</v>
      </c>
      <c r="AC249" s="85" cm="1">
        <f t="array" aca="1" ref="AC249" ca="1">INDIRECT(AC$2&amp;"!G66")</f>
        <v>0</v>
      </c>
      <c r="AD249" s="85" cm="1">
        <f t="array" aca="1" ref="AD249" ca="1">INDIRECT(AD$2&amp;"!G66")</f>
        <v>0</v>
      </c>
      <c r="AE249" s="85" cm="1">
        <f t="array" aca="1" ref="AE249" ca="1">INDIRECT(AE$2&amp;"!G66")</f>
        <v>0</v>
      </c>
      <c r="AF249" s="85" cm="1">
        <f t="array" aca="1" ref="AF249" ca="1">INDIRECT(AF$2&amp;"!G66")</f>
        <v>0</v>
      </c>
      <c r="AG249" s="85" cm="1">
        <f t="array" aca="1" ref="AG249" ca="1">INDIRECT(AG$2&amp;"!G66")</f>
        <v>0</v>
      </c>
      <c r="AH249" s="85" cm="1">
        <f t="array" aca="1" ref="AH249" ca="1">INDIRECT(AH$2&amp;"!G66")</f>
        <v>0</v>
      </c>
      <c r="AJ249" s="75" t="str">
        <f t="shared" si="33"/>
        <v>MPI_35</v>
      </c>
      <c r="AK249" s="75" t="str">
        <f t="shared" si="34"/>
        <v>Q2.4</v>
      </c>
      <c r="AL249" t="s">
        <v>508</v>
      </c>
      <c r="AM249">
        <f t="shared" ca="1" si="35"/>
        <v>0</v>
      </c>
      <c r="AN249">
        <f t="shared" ca="1" si="36"/>
        <v>0</v>
      </c>
      <c r="AP249">
        <f t="shared" ca="1" si="42"/>
        <v>0</v>
      </c>
      <c r="AQ249">
        <f t="shared" ca="1" si="43"/>
        <v>0</v>
      </c>
      <c r="AT249">
        <f t="shared" ca="1" si="37"/>
        <v>0</v>
      </c>
      <c r="AU249">
        <f t="shared" ca="1" si="38"/>
        <v>0</v>
      </c>
      <c r="AV249">
        <f t="shared" ca="1" si="39"/>
        <v>0</v>
      </c>
      <c r="AW249">
        <f t="shared" ca="1" si="40"/>
        <v>0</v>
      </c>
      <c r="AX249">
        <f t="shared" ca="1" si="41"/>
        <v>0</v>
      </c>
    </row>
    <row r="250" spans="2:50" ht="16.5" thickBot="1">
      <c r="B250" s="785"/>
      <c r="C250" s="54" t="s">
        <v>109</v>
      </c>
      <c r="D250" s="50" t="s">
        <v>28</v>
      </c>
      <c r="E250" s="85" cm="1">
        <f t="array" aca="1" ref="E250" ca="1">INDIRECT(E$2&amp;"!H66")</f>
        <v>0</v>
      </c>
      <c r="F250" s="85" cm="1">
        <f t="array" aca="1" ref="F250" ca="1">INDIRECT(F$2&amp;"!H66")</f>
        <v>0</v>
      </c>
      <c r="G250" s="85" cm="1">
        <f t="array" aca="1" ref="G250" ca="1">INDIRECT(G$2&amp;"!H66")</f>
        <v>0</v>
      </c>
      <c r="H250" s="85" cm="1">
        <f t="array" aca="1" ref="H250" ca="1">INDIRECT(H$2&amp;"!H66")</f>
        <v>0</v>
      </c>
      <c r="I250" s="85" cm="1">
        <f t="array" aca="1" ref="I250" ca="1">INDIRECT(I$2&amp;"!H66")</f>
        <v>0</v>
      </c>
      <c r="J250" s="85" cm="1">
        <f t="array" aca="1" ref="J250" ca="1">INDIRECT(J$2&amp;"!H66")</f>
        <v>0</v>
      </c>
      <c r="K250" s="85" cm="1">
        <f t="array" aca="1" ref="K250" ca="1">INDIRECT(K$2&amp;"!H66")</f>
        <v>0</v>
      </c>
      <c r="L250" s="85" cm="1">
        <f t="array" aca="1" ref="L250" ca="1">INDIRECT(L$2&amp;"!H66")</f>
        <v>0</v>
      </c>
      <c r="M250" s="85" cm="1">
        <f t="array" aca="1" ref="M250" ca="1">INDIRECT(M$2&amp;"!H66")</f>
        <v>0</v>
      </c>
      <c r="N250" s="85" cm="1">
        <f t="array" aca="1" ref="N250" ca="1">INDIRECT(N$2&amp;"!H66")</f>
        <v>0</v>
      </c>
      <c r="O250" s="85" cm="1">
        <f t="array" aca="1" ref="O250" ca="1">INDIRECT(O$2&amp;"!H66")</f>
        <v>0</v>
      </c>
      <c r="P250" s="85" cm="1">
        <f t="array" aca="1" ref="P250" ca="1">INDIRECT(P$2&amp;"!H66")</f>
        <v>0</v>
      </c>
      <c r="Q250" s="85" cm="1">
        <f t="array" aca="1" ref="Q250" ca="1">INDIRECT(Q$2&amp;"!H66")</f>
        <v>0</v>
      </c>
      <c r="R250" s="85" cm="1">
        <f t="array" aca="1" ref="R250" ca="1">INDIRECT(R$2&amp;"!H66")</f>
        <v>0</v>
      </c>
      <c r="S250" s="85" cm="1">
        <f t="array" aca="1" ref="S250" ca="1">INDIRECT(S$2&amp;"!H66")</f>
        <v>0</v>
      </c>
      <c r="T250" s="85" cm="1">
        <f t="array" aca="1" ref="T250" ca="1">INDIRECT(T$2&amp;"!H66")</f>
        <v>0</v>
      </c>
      <c r="U250" s="85" cm="1">
        <f t="array" aca="1" ref="U250" ca="1">INDIRECT(U$2&amp;"!H66")</f>
        <v>0</v>
      </c>
      <c r="V250" s="85" cm="1">
        <f t="array" aca="1" ref="V250" ca="1">INDIRECT(V$2&amp;"!H66")</f>
        <v>0</v>
      </c>
      <c r="W250" s="85" cm="1">
        <f t="array" aca="1" ref="W250" ca="1">INDIRECT(W$2&amp;"!H66")</f>
        <v>0</v>
      </c>
      <c r="X250" s="85" cm="1">
        <f t="array" aca="1" ref="X250" ca="1">INDIRECT(X$2&amp;"!H66")</f>
        <v>0</v>
      </c>
      <c r="Y250" s="85" cm="1">
        <f t="array" aca="1" ref="Y250" ca="1">INDIRECT(Y$2&amp;"!H66")</f>
        <v>0</v>
      </c>
      <c r="Z250" s="85" cm="1">
        <f t="array" aca="1" ref="Z250" ca="1">INDIRECT(Z$2&amp;"!H66")</f>
        <v>0</v>
      </c>
      <c r="AA250" s="85" cm="1">
        <f t="array" aca="1" ref="AA250" ca="1">INDIRECT(AA$2&amp;"!H66")</f>
        <v>0</v>
      </c>
      <c r="AB250" s="85" cm="1">
        <f t="array" aca="1" ref="AB250" ca="1">INDIRECT(AB$2&amp;"!H66")</f>
        <v>0</v>
      </c>
      <c r="AC250" s="85" cm="1">
        <f t="array" aca="1" ref="AC250" ca="1">INDIRECT(AC$2&amp;"!H66")</f>
        <v>0</v>
      </c>
      <c r="AD250" s="85" cm="1">
        <f t="array" aca="1" ref="AD250" ca="1">INDIRECT(AD$2&amp;"!H66")</f>
        <v>0</v>
      </c>
      <c r="AE250" s="85" cm="1">
        <f t="array" aca="1" ref="AE250" ca="1">INDIRECT(AE$2&amp;"!H66")</f>
        <v>0</v>
      </c>
      <c r="AF250" s="85" cm="1">
        <f t="array" aca="1" ref="AF250" ca="1">INDIRECT(AF$2&amp;"!H66")</f>
        <v>0</v>
      </c>
      <c r="AG250" s="85" cm="1">
        <f t="array" aca="1" ref="AG250" ca="1">INDIRECT(AG$2&amp;"!H66")</f>
        <v>0</v>
      </c>
      <c r="AH250" s="85" cm="1">
        <f t="array" aca="1" ref="AH250" ca="1">INDIRECT(AH$2&amp;"!H66")</f>
        <v>0</v>
      </c>
      <c r="AJ250" s="75" t="str">
        <f t="shared" si="33"/>
        <v>MPI_35</v>
      </c>
      <c r="AK250" s="75" t="str">
        <f t="shared" si="34"/>
        <v>Q3.1</v>
      </c>
      <c r="AL250" t="s">
        <v>469</v>
      </c>
      <c r="AM250">
        <f t="shared" ca="1" si="35"/>
        <v>0</v>
      </c>
      <c r="AN250">
        <f t="shared" ca="1" si="36"/>
        <v>0</v>
      </c>
      <c r="AP250">
        <f t="shared" ca="1" si="42"/>
        <v>0</v>
      </c>
      <c r="AQ250">
        <f t="shared" ca="1" si="43"/>
        <v>0</v>
      </c>
      <c r="AT250">
        <f t="shared" ca="1" si="37"/>
        <v>0</v>
      </c>
      <c r="AU250">
        <f t="shared" ca="1" si="38"/>
        <v>0</v>
      </c>
      <c r="AV250">
        <f t="shared" ca="1" si="39"/>
        <v>0</v>
      </c>
      <c r="AW250">
        <f t="shared" ca="1" si="40"/>
        <v>0</v>
      </c>
      <c r="AX250">
        <f t="shared" ca="1" si="41"/>
        <v>0</v>
      </c>
    </row>
    <row r="251" spans="2:50" ht="16.5" thickBot="1">
      <c r="B251" s="785"/>
      <c r="C251" s="17" t="s">
        <v>109</v>
      </c>
      <c r="D251" s="66" t="s">
        <v>29</v>
      </c>
      <c r="E251" s="85" cm="1">
        <f t="array" aca="1" ref="E251" ca="1">INDIRECT(E$2&amp;"!I66")</f>
        <v>0</v>
      </c>
      <c r="F251" s="85" cm="1">
        <f t="array" aca="1" ref="F251" ca="1">INDIRECT(F$2&amp;"!I66")</f>
        <v>0</v>
      </c>
      <c r="G251" s="85" cm="1">
        <f t="array" aca="1" ref="G251" ca="1">INDIRECT(G$2&amp;"!I66")</f>
        <v>0</v>
      </c>
      <c r="H251" s="85" cm="1">
        <f t="array" aca="1" ref="H251" ca="1">INDIRECT(H$2&amp;"!I66")</f>
        <v>0</v>
      </c>
      <c r="I251" s="85" cm="1">
        <f t="array" aca="1" ref="I251" ca="1">INDIRECT(I$2&amp;"!I66")</f>
        <v>0</v>
      </c>
      <c r="J251" s="85" cm="1">
        <f t="array" aca="1" ref="J251" ca="1">INDIRECT(J$2&amp;"!I66")</f>
        <v>0</v>
      </c>
      <c r="K251" s="85" cm="1">
        <f t="array" aca="1" ref="K251" ca="1">INDIRECT(K$2&amp;"!I66")</f>
        <v>0</v>
      </c>
      <c r="L251" s="85" cm="1">
        <f t="array" aca="1" ref="L251" ca="1">INDIRECT(L$2&amp;"!I66")</f>
        <v>0</v>
      </c>
      <c r="M251" s="85" cm="1">
        <f t="array" aca="1" ref="M251" ca="1">INDIRECT(M$2&amp;"!I66")</f>
        <v>0</v>
      </c>
      <c r="N251" s="85" cm="1">
        <f t="array" aca="1" ref="N251" ca="1">INDIRECT(N$2&amp;"!I66")</f>
        <v>0</v>
      </c>
      <c r="O251" s="85" cm="1">
        <f t="array" aca="1" ref="O251" ca="1">INDIRECT(O$2&amp;"!I66")</f>
        <v>0</v>
      </c>
      <c r="P251" s="85" cm="1">
        <f t="array" aca="1" ref="P251" ca="1">INDIRECT(P$2&amp;"!I66")</f>
        <v>0</v>
      </c>
      <c r="Q251" s="85" cm="1">
        <f t="array" aca="1" ref="Q251" ca="1">INDIRECT(Q$2&amp;"!I66")</f>
        <v>0</v>
      </c>
      <c r="R251" s="85" cm="1">
        <f t="array" aca="1" ref="R251" ca="1">INDIRECT(R$2&amp;"!I66")</f>
        <v>0</v>
      </c>
      <c r="S251" s="85" cm="1">
        <f t="array" aca="1" ref="S251" ca="1">INDIRECT(S$2&amp;"!I66")</f>
        <v>0</v>
      </c>
      <c r="T251" s="85" cm="1">
        <f t="array" aca="1" ref="T251" ca="1">INDIRECT(T$2&amp;"!I66")</f>
        <v>0</v>
      </c>
      <c r="U251" s="85" cm="1">
        <f t="array" aca="1" ref="U251" ca="1">INDIRECT(U$2&amp;"!I66")</f>
        <v>0</v>
      </c>
      <c r="V251" s="85" cm="1">
        <f t="array" aca="1" ref="V251" ca="1">INDIRECT(V$2&amp;"!I66")</f>
        <v>0</v>
      </c>
      <c r="W251" s="85" cm="1">
        <f t="array" aca="1" ref="W251" ca="1">INDIRECT(W$2&amp;"!I66")</f>
        <v>0</v>
      </c>
      <c r="X251" s="85" cm="1">
        <f t="array" aca="1" ref="X251" ca="1">INDIRECT(X$2&amp;"!I66")</f>
        <v>0</v>
      </c>
      <c r="Y251" s="85" cm="1">
        <f t="array" aca="1" ref="Y251" ca="1">INDIRECT(Y$2&amp;"!I66")</f>
        <v>0</v>
      </c>
      <c r="Z251" s="85" cm="1">
        <f t="array" aca="1" ref="Z251" ca="1">INDIRECT(Z$2&amp;"!I66")</f>
        <v>0</v>
      </c>
      <c r="AA251" s="85" cm="1">
        <f t="array" aca="1" ref="AA251" ca="1">INDIRECT(AA$2&amp;"!I66")</f>
        <v>0</v>
      </c>
      <c r="AB251" s="85" cm="1">
        <f t="array" aca="1" ref="AB251" ca="1">INDIRECT(AB$2&amp;"!I66")</f>
        <v>0</v>
      </c>
      <c r="AC251" s="85" cm="1">
        <f t="array" aca="1" ref="AC251" ca="1">INDIRECT(AC$2&amp;"!I66")</f>
        <v>0</v>
      </c>
      <c r="AD251" s="85" cm="1">
        <f t="array" aca="1" ref="AD251" ca="1">INDIRECT(AD$2&amp;"!I66")</f>
        <v>0</v>
      </c>
      <c r="AE251" s="85" cm="1">
        <f t="array" aca="1" ref="AE251" ca="1">INDIRECT(AE$2&amp;"!I66")</f>
        <v>0</v>
      </c>
      <c r="AF251" s="85" cm="1">
        <f t="array" aca="1" ref="AF251" ca="1">INDIRECT(AF$2&amp;"!I66")</f>
        <v>0</v>
      </c>
      <c r="AG251" s="85" cm="1">
        <f t="array" aca="1" ref="AG251" ca="1">INDIRECT(AG$2&amp;"!I66")</f>
        <v>0</v>
      </c>
      <c r="AH251" s="85" cm="1">
        <f t="array" aca="1" ref="AH251" ca="1">INDIRECT(AH$2&amp;"!I66")</f>
        <v>0</v>
      </c>
      <c r="AJ251" s="75" t="str">
        <f t="shared" si="33"/>
        <v>MPI_35</v>
      </c>
      <c r="AK251" s="75" t="str">
        <f t="shared" si="34"/>
        <v>Q3.2</v>
      </c>
      <c r="AL251" t="s">
        <v>890</v>
      </c>
      <c r="AM251">
        <f t="shared" ca="1" si="35"/>
        <v>0</v>
      </c>
      <c r="AN251">
        <f t="shared" ca="1" si="36"/>
        <v>0</v>
      </c>
      <c r="AP251">
        <f t="shared" ca="1" si="42"/>
        <v>0</v>
      </c>
      <c r="AQ251">
        <f t="shared" ca="1" si="43"/>
        <v>0</v>
      </c>
      <c r="AT251">
        <f t="shared" ca="1" si="37"/>
        <v>0</v>
      </c>
      <c r="AU251">
        <f t="shared" ca="1" si="38"/>
        <v>0</v>
      </c>
      <c r="AV251">
        <f t="shared" ca="1" si="39"/>
        <v>0</v>
      </c>
      <c r="AW251">
        <f t="shared" ca="1" si="40"/>
        <v>0</v>
      </c>
      <c r="AX251">
        <f t="shared" ca="1" si="41"/>
        <v>0</v>
      </c>
    </row>
    <row r="252" spans="2:50" ht="16.5" thickBot="1">
      <c r="B252" s="785"/>
      <c r="C252" s="54" t="s">
        <v>111</v>
      </c>
      <c r="D252" s="48" t="s">
        <v>23</v>
      </c>
      <c r="E252" s="88" t="str" cm="1">
        <f t="array" aca="1" ref="E252" ca="1">INDIRECT(E$2&amp;"!C67")</f>
        <v>Non concerné</v>
      </c>
      <c r="F252" s="88" t="str" cm="1">
        <f t="array" aca="1" ref="F252" ca="1">INDIRECT(F$2&amp;"!C67")</f>
        <v>Non concerné</v>
      </c>
      <c r="G252" s="88" t="str" cm="1">
        <f t="array" aca="1" ref="G252" ca="1">INDIRECT(G$2&amp;"!C67")</f>
        <v>Non concerné</v>
      </c>
      <c r="H252" s="88" t="str" cm="1">
        <f t="array" aca="1" ref="H252" ca="1">INDIRECT(H$2&amp;"!C67")</f>
        <v>Non concerné</v>
      </c>
      <c r="I252" s="88" t="str" cm="1">
        <f t="array" aca="1" ref="I252" ca="1">INDIRECT(I$2&amp;"!C67")</f>
        <v>Non concerné</v>
      </c>
      <c r="J252" s="88" t="str" cm="1">
        <f t="array" aca="1" ref="J252" ca="1">INDIRECT(J$2&amp;"!C67")</f>
        <v>Non concerné</v>
      </c>
      <c r="K252" s="88" t="str" cm="1">
        <f t="array" aca="1" ref="K252" ca="1">INDIRECT(K$2&amp;"!C67")</f>
        <v>Non concerné</v>
      </c>
      <c r="L252" s="88" t="str" cm="1">
        <f t="array" aca="1" ref="L252" ca="1">INDIRECT(L$2&amp;"!C67")</f>
        <v>Non concerné</v>
      </c>
      <c r="M252" s="88" t="str" cm="1">
        <f t="array" aca="1" ref="M252" ca="1">INDIRECT(M$2&amp;"!C67")</f>
        <v>Non concerné</v>
      </c>
      <c r="N252" s="88" t="str" cm="1">
        <f t="array" aca="1" ref="N252" ca="1">INDIRECT(N$2&amp;"!C67")</f>
        <v>Non concerné</v>
      </c>
      <c r="O252" s="88" t="str" cm="1">
        <f t="array" aca="1" ref="O252" ca="1">INDIRECT(O$2&amp;"!C67")</f>
        <v>Non concerné</v>
      </c>
      <c r="P252" s="88" t="str" cm="1">
        <f t="array" aca="1" ref="P252" ca="1">INDIRECT(P$2&amp;"!C67")</f>
        <v>Non concerné</v>
      </c>
      <c r="Q252" s="88" t="str" cm="1">
        <f t="array" aca="1" ref="Q252" ca="1">INDIRECT(Q$2&amp;"!C67")</f>
        <v>Non concerné</v>
      </c>
      <c r="R252" s="88" t="str" cm="1">
        <f t="array" aca="1" ref="R252" ca="1">INDIRECT(R$2&amp;"!C67")</f>
        <v>Non concerné</v>
      </c>
      <c r="S252" s="88" t="str" cm="1">
        <f t="array" aca="1" ref="S252" ca="1">INDIRECT(S$2&amp;"!C67")</f>
        <v>Non concerné</v>
      </c>
      <c r="T252" s="88" t="str" cm="1">
        <f t="array" aca="1" ref="T252" ca="1">INDIRECT(T$2&amp;"!C67")</f>
        <v>Non concerné</v>
      </c>
      <c r="U252" s="88" t="str" cm="1">
        <f t="array" aca="1" ref="U252" ca="1">INDIRECT(U$2&amp;"!C67")</f>
        <v>Non concerné</v>
      </c>
      <c r="V252" s="88" t="str" cm="1">
        <f t="array" aca="1" ref="V252" ca="1">INDIRECT(V$2&amp;"!C67")</f>
        <v>Non concerné</v>
      </c>
      <c r="W252" s="88" t="str" cm="1">
        <f t="array" aca="1" ref="W252" ca="1">INDIRECT(W$2&amp;"!C67")</f>
        <v>Non concerné</v>
      </c>
      <c r="X252" s="88" t="str" cm="1">
        <f t="array" aca="1" ref="X252" ca="1">INDIRECT(X$2&amp;"!C67")</f>
        <v>Non concerné</v>
      </c>
      <c r="Y252" s="88" t="str" cm="1">
        <f t="array" aca="1" ref="Y252" ca="1">INDIRECT(Y$2&amp;"!C67")</f>
        <v>Non concerné</v>
      </c>
      <c r="Z252" s="88" t="str" cm="1">
        <f t="array" aca="1" ref="Z252" ca="1">INDIRECT(Z$2&amp;"!C67")</f>
        <v>Non concerné</v>
      </c>
      <c r="AA252" s="88" t="str" cm="1">
        <f t="array" aca="1" ref="AA252" ca="1">INDIRECT(AA$2&amp;"!C67")</f>
        <v>Non concerné</v>
      </c>
      <c r="AB252" s="88" t="str" cm="1">
        <f t="array" aca="1" ref="AB252" ca="1">INDIRECT(AB$2&amp;"!C67")</f>
        <v>Non concerné</v>
      </c>
      <c r="AC252" s="88" t="str" cm="1">
        <f t="array" aca="1" ref="AC252" ca="1">INDIRECT(AC$2&amp;"!C67")</f>
        <v>Non concerné</v>
      </c>
      <c r="AD252" s="88" t="str" cm="1">
        <f t="array" aca="1" ref="AD252" ca="1">INDIRECT(AD$2&amp;"!C67")</f>
        <v>Non concerné</v>
      </c>
      <c r="AE252" s="88" t="str" cm="1">
        <f t="array" aca="1" ref="AE252" ca="1">INDIRECT(AE$2&amp;"!C67")</f>
        <v>Non concerné</v>
      </c>
      <c r="AF252" s="88" t="str" cm="1">
        <f t="array" aca="1" ref="AF252" ca="1">INDIRECT(AF$2&amp;"!C67")</f>
        <v>Non concerné</v>
      </c>
      <c r="AG252" s="88" t="str" cm="1">
        <f t="array" aca="1" ref="AG252" ca="1">INDIRECT(AG$2&amp;"!C67")</f>
        <v>Non concerné</v>
      </c>
      <c r="AH252" s="88" t="str" cm="1">
        <f t="array" aca="1" ref="AH252" ca="1">INDIRECT(AH$2&amp;"!C67")</f>
        <v>Non concerné</v>
      </c>
      <c r="AJ252" s="75" t="str">
        <f t="shared" si="33"/>
        <v>MPI_36</v>
      </c>
      <c r="AK252" s="75" t="str">
        <f t="shared" si="34"/>
        <v>Q1</v>
      </c>
      <c r="AL252" t="s">
        <v>386</v>
      </c>
      <c r="AM252">
        <f t="shared" ca="1" si="35"/>
        <v>0</v>
      </c>
      <c r="AN252">
        <f t="shared" ca="1" si="36"/>
        <v>0</v>
      </c>
      <c r="AP252">
        <f t="shared" ca="1" si="42"/>
        <v>0</v>
      </c>
      <c r="AQ252">
        <f t="shared" ca="1" si="43"/>
        <v>0</v>
      </c>
      <c r="AT252">
        <f t="shared" ca="1" si="37"/>
        <v>0</v>
      </c>
      <c r="AU252">
        <f t="shared" ca="1" si="38"/>
        <v>0</v>
      </c>
      <c r="AV252">
        <f t="shared" ca="1" si="39"/>
        <v>0</v>
      </c>
      <c r="AW252">
        <f t="shared" ca="1" si="40"/>
        <v>0</v>
      </c>
      <c r="AX252">
        <f t="shared" ca="1" si="41"/>
        <v>0</v>
      </c>
    </row>
    <row r="253" spans="2:50" ht="16.5" thickBot="1">
      <c r="B253" s="785"/>
      <c r="C253" s="54" t="s">
        <v>111</v>
      </c>
      <c r="D253" s="50" t="s">
        <v>24</v>
      </c>
      <c r="E253" s="88" cm="1">
        <f t="array" aca="1" ref="E253" ca="1">INDIRECT(E$2&amp;"!D67")</f>
        <v>0</v>
      </c>
      <c r="F253" s="88" cm="1">
        <f t="array" aca="1" ref="F253" ca="1">INDIRECT(F$2&amp;"!D67")</f>
        <v>0</v>
      </c>
      <c r="G253" s="88" cm="1">
        <f t="array" aca="1" ref="G253" ca="1">INDIRECT(G$2&amp;"!D67")</f>
        <v>0</v>
      </c>
      <c r="H253" s="88" cm="1">
        <f t="array" aca="1" ref="H253" ca="1">INDIRECT(H$2&amp;"!D67")</f>
        <v>0</v>
      </c>
      <c r="I253" s="88" cm="1">
        <f t="array" aca="1" ref="I253" ca="1">INDIRECT(I$2&amp;"!D67")</f>
        <v>0</v>
      </c>
      <c r="J253" s="88" cm="1">
        <f t="array" aca="1" ref="J253" ca="1">INDIRECT(J$2&amp;"!D67")</f>
        <v>0</v>
      </c>
      <c r="K253" s="88" cm="1">
        <f t="array" aca="1" ref="K253" ca="1">INDIRECT(K$2&amp;"!D67")</f>
        <v>0</v>
      </c>
      <c r="L253" s="88" cm="1">
        <f t="array" aca="1" ref="L253" ca="1">INDIRECT(L$2&amp;"!D67")</f>
        <v>0</v>
      </c>
      <c r="M253" s="88" cm="1">
        <f t="array" aca="1" ref="M253" ca="1">INDIRECT(M$2&amp;"!D67")</f>
        <v>0</v>
      </c>
      <c r="N253" s="88" cm="1">
        <f t="array" aca="1" ref="N253" ca="1">INDIRECT(N$2&amp;"!D67")</f>
        <v>0</v>
      </c>
      <c r="O253" s="88" cm="1">
        <f t="array" aca="1" ref="O253" ca="1">INDIRECT(O$2&amp;"!D67")</f>
        <v>0</v>
      </c>
      <c r="P253" s="88" cm="1">
        <f t="array" aca="1" ref="P253" ca="1">INDIRECT(P$2&amp;"!D67")</f>
        <v>0</v>
      </c>
      <c r="Q253" s="88" cm="1">
        <f t="array" aca="1" ref="Q253" ca="1">INDIRECT(Q$2&amp;"!D67")</f>
        <v>0</v>
      </c>
      <c r="R253" s="88" cm="1">
        <f t="array" aca="1" ref="R253" ca="1">INDIRECT(R$2&amp;"!D67")</f>
        <v>0</v>
      </c>
      <c r="S253" s="88" cm="1">
        <f t="array" aca="1" ref="S253" ca="1">INDIRECT(S$2&amp;"!D67")</f>
        <v>0</v>
      </c>
      <c r="T253" s="88" cm="1">
        <f t="array" aca="1" ref="T253" ca="1">INDIRECT(T$2&amp;"!D67")</f>
        <v>0</v>
      </c>
      <c r="U253" s="88" cm="1">
        <f t="array" aca="1" ref="U253" ca="1">INDIRECT(U$2&amp;"!D67")</f>
        <v>0</v>
      </c>
      <c r="V253" s="88" cm="1">
        <f t="array" aca="1" ref="V253" ca="1">INDIRECT(V$2&amp;"!D67")</f>
        <v>0</v>
      </c>
      <c r="W253" s="88" cm="1">
        <f t="array" aca="1" ref="W253" ca="1">INDIRECT(W$2&amp;"!D67")</f>
        <v>0</v>
      </c>
      <c r="X253" s="88" cm="1">
        <f t="array" aca="1" ref="X253" ca="1">INDIRECT(X$2&amp;"!D67")</f>
        <v>0</v>
      </c>
      <c r="Y253" s="88" cm="1">
        <f t="array" aca="1" ref="Y253" ca="1">INDIRECT(Y$2&amp;"!D67")</f>
        <v>0</v>
      </c>
      <c r="Z253" s="88" cm="1">
        <f t="array" aca="1" ref="Z253" ca="1">INDIRECT(Z$2&amp;"!D67")</f>
        <v>0</v>
      </c>
      <c r="AA253" s="88" cm="1">
        <f t="array" aca="1" ref="AA253" ca="1">INDIRECT(AA$2&amp;"!D67")</f>
        <v>0</v>
      </c>
      <c r="AB253" s="88" cm="1">
        <f t="array" aca="1" ref="AB253" ca="1">INDIRECT(AB$2&amp;"!D67")</f>
        <v>0</v>
      </c>
      <c r="AC253" s="88" cm="1">
        <f t="array" aca="1" ref="AC253" ca="1">INDIRECT(AC$2&amp;"!D67")</f>
        <v>0</v>
      </c>
      <c r="AD253" s="88" cm="1">
        <f t="array" aca="1" ref="AD253" ca="1">INDIRECT(AD$2&amp;"!D67")</f>
        <v>0</v>
      </c>
      <c r="AE253" s="88" cm="1">
        <f t="array" aca="1" ref="AE253" ca="1">INDIRECT(AE$2&amp;"!D67")</f>
        <v>0</v>
      </c>
      <c r="AF253" s="88" cm="1">
        <f t="array" aca="1" ref="AF253" ca="1">INDIRECT(AF$2&amp;"!D67")</f>
        <v>0</v>
      </c>
      <c r="AG253" s="88" cm="1">
        <f t="array" aca="1" ref="AG253" ca="1">INDIRECT(AG$2&amp;"!D67")</f>
        <v>0</v>
      </c>
      <c r="AH253" s="88" cm="1">
        <f t="array" aca="1" ref="AH253" ca="1">INDIRECT(AH$2&amp;"!D67")</f>
        <v>0</v>
      </c>
      <c r="AJ253" s="75" t="str">
        <f t="shared" si="33"/>
        <v>MPI_36</v>
      </c>
      <c r="AK253" s="75" t="str">
        <f t="shared" si="34"/>
        <v>Q2.1</v>
      </c>
      <c r="AL253" t="s">
        <v>345</v>
      </c>
      <c r="AM253">
        <f t="shared" ca="1" si="35"/>
        <v>0</v>
      </c>
      <c r="AN253">
        <f t="shared" ca="1" si="36"/>
        <v>0</v>
      </c>
      <c r="AP253">
        <f t="shared" ca="1" si="42"/>
        <v>0</v>
      </c>
      <c r="AQ253">
        <f t="shared" ca="1" si="43"/>
        <v>0</v>
      </c>
      <c r="AT253">
        <f t="shared" ca="1" si="37"/>
        <v>0</v>
      </c>
      <c r="AU253">
        <f t="shared" ca="1" si="38"/>
        <v>0</v>
      </c>
      <c r="AV253">
        <f t="shared" ca="1" si="39"/>
        <v>0</v>
      </c>
      <c r="AW253">
        <f t="shared" ca="1" si="40"/>
        <v>0</v>
      </c>
      <c r="AX253">
        <f t="shared" ca="1" si="41"/>
        <v>0</v>
      </c>
    </row>
    <row r="254" spans="2:50" ht="16.5" thickBot="1">
      <c r="B254" s="785"/>
      <c r="C254" s="54" t="s">
        <v>111</v>
      </c>
      <c r="D254" s="50" t="s">
        <v>25</v>
      </c>
      <c r="E254" s="88" cm="1">
        <f t="array" aca="1" ref="E254" ca="1">INDIRECT(E$2&amp;"!E67")</f>
        <v>0</v>
      </c>
      <c r="F254" s="88" cm="1">
        <f t="array" aca="1" ref="F254" ca="1">INDIRECT(F$2&amp;"!E67")</f>
        <v>0</v>
      </c>
      <c r="G254" s="88" cm="1">
        <f t="array" aca="1" ref="G254" ca="1">INDIRECT(G$2&amp;"!E67")</f>
        <v>0</v>
      </c>
      <c r="H254" s="88" cm="1">
        <f t="array" aca="1" ref="H254" ca="1">INDIRECT(H$2&amp;"!E67")</f>
        <v>0</v>
      </c>
      <c r="I254" s="88" cm="1">
        <f t="array" aca="1" ref="I254" ca="1">INDIRECT(I$2&amp;"!E67")</f>
        <v>0</v>
      </c>
      <c r="J254" s="88" cm="1">
        <f t="array" aca="1" ref="J254" ca="1">INDIRECT(J$2&amp;"!E67")</f>
        <v>0</v>
      </c>
      <c r="K254" s="88" cm="1">
        <f t="array" aca="1" ref="K254" ca="1">INDIRECT(K$2&amp;"!E67")</f>
        <v>0</v>
      </c>
      <c r="L254" s="88" cm="1">
        <f t="array" aca="1" ref="L254" ca="1">INDIRECT(L$2&amp;"!E67")</f>
        <v>0</v>
      </c>
      <c r="M254" s="88" cm="1">
        <f t="array" aca="1" ref="M254" ca="1">INDIRECT(M$2&amp;"!E67")</f>
        <v>0</v>
      </c>
      <c r="N254" s="88" cm="1">
        <f t="array" aca="1" ref="N254" ca="1">INDIRECT(N$2&amp;"!E67")</f>
        <v>0</v>
      </c>
      <c r="O254" s="88" cm="1">
        <f t="array" aca="1" ref="O254" ca="1">INDIRECT(O$2&amp;"!E67")</f>
        <v>0</v>
      </c>
      <c r="P254" s="88" cm="1">
        <f t="array" aca="1" ref="P254" ca="1">INDIRECT(P$2&amp;"!E67")</f>
        <v>0</v>
      </c>
      <c r="Q254" s="88" cm="1">
        <f t="array" aca="1" ref="Q254" ca="1">INDIRECT(Q$2&amp;"!E67")</f>
        <v>0</v>
      </c>
      <c r="R254" s="88" cm="1">
        <f t="array" aca="1" ref="R254" ca="1">INDIRECT(R$2&amp;"!E67")</f>
        <v>0</v>
      </c>
      <c r="S254" s="88" cm="1">
        <f t="array" aca="1" ref="S254" ca="1">INDIRECT(S$2&amp;"!E67")</f>
        <v>0</v>
      </c>
      <c r="T254" s="88" cm="1">
        <f t="array" aca="1" ref="T254" ca="1">INDIRECT(T$2&amp;"!E67")</f>
        <v>0</v>
      </c>
      <c r="U254" s="88" cm="1">
        <f t="array" aca="1" ref="U254" ca="1">INDIRECT(U$2&amp;"!E67")</f>
        <v>0</v>
      </c>
      <c r="V254" s="88" cm="1">
        <f t="array" aca="1" ref="V254" ca="1">INDIRECT(V$2&amp;"!E67")</f>
        <v>0</v>
      </c>
      <c r="W254" s="88" cm="1">
        <f t="array" aca="1" ref="W254" ca="1">INDIRECT(W$2&amp;"!E67")</f>
        <v>0</v>
      </c>
      <c r="X254" s="88" cm="1">
        <f t="array" aca="1" ref="X254" ca="1">INDIRECT(X$2&amp;"!E67")</f>
        <v>0</v>
      </c>
      <c r="Y254" s="88" cm="1">
        <f t="array" aca="1" ref="Y254" ca="1">INDIRECT(Y$2&amp;"!E67")</f>
        <v>0</v>
      </c>
      <c r="Z254" s="88" cm="1">
        <f t="array" aca="1" ref="Z254" ca="1">INDIRECT(Z$2&amp;"!E67")</f>
        <v>0</v>
      </c>
      <c r="AA254" s="88" cm="1">
        <f t="array" aca="1" ref="AA254" ca="1">INDIRECT(AA$2&amp;"!E67")</f>
        <v>0</v>
      </c>
      <c r="AB254" s="88" cm="1">
        <f t="array" aca="1" ref="AB254" ca="1">INDIRECT(AB$2&amp;"!E67")</f>
        <v>0</v>
      </c>
      <c r="AC254" s="88" cm="1">
        <f t="array" aca="1" ref="AC254" ca="1">INDIRECT(AC$2&amp;"!E67")</f>
        <v>0</v>
      </c>
      <c r="AD254" s="88" cm="1">
        <f t="array" aca="1" ref="AD254" ca="1">INDIRECT(AD$2&amp;"!E67")</f>
        <v>0</v>
      </c>
      <c r="AE254" s="88" cm="1">
        <f t="array" aca="1" ref="AE254" ca="1">INDIRECT(AE$2&amp;"!E67")</f>
        <v>0</v>
      </c>
      <c r="AF254" s="88" cm="1">
        <f t="array" aca="1" ref="AF254" ca="1">INDIRECT(AF$2&amp;"!E67")</f>
        <v>0</v>
      </c>
      <c r="AG254" s="88" cm="1">
        <f t="array" aca="1" ref="AG254" ca="1">INDIRECT(AG$2&amp;"!E67")</f>
        <v>0</v>
      </c>
      <c r="AH254" s="88" cm="1">
        <f t="array" aca="1" ref="AH254" ca="1">INDIRECT(AH$2&amp;"!E67")</f>
        <v>0</v>
      </c>
      <c r="AJ254" s="75" t="str">
        <f t="shared" si="33"/>
        <v>MPI_36</v>
      </c>
      <c r="AK254" s="75" t="str">
        <f t="shared" si="34"/>
        <v>Q2.2</v>
      </c>
      <c r="AL254" t="s">
        <v>891</v>
      </c>
      <c r="AM254">
        <f t="shared" ca="1" si="35"/>
        <v>0</v>
      </c>
      <c r="AN254">
        <f t="shared" ca="1" si="36"/>
        <v>0</v>
      </c>
      <c r="AP254">
        <f t="shared" ca="1" si="42"/>
        <v>0</v>
      </c>
      <c r="AQ254">
        <f t="shared" ca="1" si="43"/>
        <v>0</v>
      </c>
      <c r="AT254">
        <f t="shared" ca="1" si="37"/>
        <v>0</v>
      </c>
      <c r="AU254">
        <f t="shared" ca="1" si="38"/>
        <v>0</v>
      </c>
      <c r="AV254">
        <f t="shared" ca="1" si="39"/>
        <v>0</v>
      </c>
      <c r="AW254">
        <f t="shared" ca="1" si="40"/>
        <v>0</v>
      </c>
      <c r="AX254">
        <f t="shared" ca="1" si="41"/>
        <v>0</v>
      </c>
    </row>
    <row r="255" spans="2:50" ht="16.5" thickBot="1">
      <c r="B255" s="785"/>
      <c r="C255" s="54" t="s">
        <v>111</v>
      </c>
      <c r="D255" s="50" t="s">
        <v>26</v>
      </c>
      <c r="E255" s="88" cm="1">
        <f t="array" aca="1" ref="E255" ca="1">INDIRECT(E$2&amp;"!F67")</f>
        <v>0</v>
      </c>
      <c r="F255" s="88" cm="1">
        <f t="array" aca="1" ref="F255" ca="1">INDIRECT(F$2&amp;"!F67")</f>
        <v>0</v>
      </c>
      <c r="G255" s="88" cm="1">
        <f t="array" aca="1" ref="G255" ca="1">INDIRECT(G$2&amp;"!F67")</f>
        <v>0</v>
      </c>
      <c r="H255" s="88" cm="1">
        <f t="array" aca="1" ref="H255" ca="1">INDIRECT(H$2&amp;"!F67")</f>
        <v>0</v>
      </c>
      <c r="I255" s="88" cm="1">
        <f t="array" aca="1" ref="I255" ca="1">INDIRECT(I$2&amp;"!F67")</f>
        <v>0</v>
      </c>
      <c r="J255" s="88" cm="1">
        <f t="array" aca="1" ref="J255" ca="1">INDIRECT(J$2&amp;"!F67")</f>
        <v>0</v>
      </c>
      <c r="K255" s="88" cm="1">
        <f t="array" aca="1" ref="K255" ca="1">INDIRECT(K$2&amp;"!F67")</f>
        <v>0</v>
      </c>
      <c r="L255" s="88" cm="1">
        <f t="array" aca="1" ref="L255" ca="1">INDIRECT(L$2&amp;"!F67")</f>
        <v>0</v>
      </c>
      <c r="M255" s="88" cm="1">
        <f t="array" aca="1" ref="M255" ca="1">INDIRECT(M$2&amp;"!F67")</f>
        <v>0</v>
      </c>
      <c r="N255" s="88" cm="1">
        <f t="array" aca="1" ref="N255" ca="1">INDIRECT(N$2&amp;"!F67")</f>
        <v>0</v>
      </c>
      <c r="O255" s="88" cm="1">
        <f t="array" aca="1" ref="O255" ca="1">INDIRECT(O$2&amp;"!F67")</f>
        <v>0</v>
      </c>
      <c r="P255" s="88" cm="1">
        <f t="array" aca="1" ref="P255" ca="1">INDIRECT(P$2&amp;"!F67")</f>
        <v>0</v>
      </c>
      <c r="Q255" s="88" cm="1">
        <f t="array" aca="1" ref="Q255" ca="1">INDIRECT(Q$2&amp;"!F67")</f>
        <v>0</v>
      </c>
      <c r="R255" s="88" cm="1">
        <f t="array" aca="1" ref="R255" ca="1">INDIRECT(R$2&amp;"!F67")</f>
        <v>0</v>
      </c>
      <c r="S255" s="88" cm="1">
        <f t="array" aca="1" ref="S255" ca="1">INDIRECT(S$2&amp;"!F67")</f>
        <v>0</v>
      </c>
      <c r="T255" s="88" cm="1">
        <f t="array" aca="1" ref="T255" ca="1">INDIRECT(T$2&amp;"!F67")</f>
        <v>0</v>
      </c>
      <c r="U255" s="88" cm="1">
        <f t="array" aca="1" ref="U255" ca="1">INDIRECT(U$2&amp;"!F67")</f>
        <v>0</v>
      </c>
      <c r="V255" s="88" cm="1">
        <f t="array" aca="1" ref="V255" ca="1">INDIRECT(V$2&amp;"!F67")</f>
        <v>0</v>
      </c>
      <c r="W255" s="88" cm="1">
        <f t="array" aca="1" ref="W255" ca="1">INDIRECT(W$2&amp;"!F67")</f>
        <v>0</v>
      </c>
      <c r="X255" s="88" cm="1">
        <f t="array" aca="1" ref="X255" ca="1">INDIRECT(X$2&amp;"!F67")</f>
        <v>0</v>
      </c>
      <c r="Y255" s="88" cm="1">
        <f t="array" aca="1" ref="Y255" ca="1">INDIRECT(Y$2&amp;"!F67")</f>
        <v>0</v>
      </c>
      <c r="Z255" s="88" cm="1">
        <f t="array" aca="1" ref="Z255" ca="1">INDIRECT(Z$2&amp;"!F67")</f>
        <v>0</v>
      </c>
      <c r="AA255" s="88" cm="1">
        <f t="array" aca="1" ref="AA255" ca="1">INDIRECT(AA$2&amp;"!F67")</f>
        <v>0</v>
      </c>
      <c r="AB255" s="88" cm="1">
        <f t="array" aca="1" ref="AB255" ca="1">INDIRECT(AB$2&amp;"!F67")</f>
        <v>0</v>
      </c>
      <c r="AC255" s="88" cm="1">
        <f t="array" aca="1" ref="AC255" ca="1">INDIRECT(AC$2&amp;"!F67")</f>
        <v>0</v>
      </c>
      <c r="AD255" s="88" cm="1">
        <f t="array" aca="1" ref="AD255" ca="1">INDIRECT(AD$2&amp;"!F67")</f>
        <v>0</v>
      </c>
      <c r="AE255" s="88" cm="1">
        <f t="array" aca="1" ref="AE255" ca="1">INDIRECT(AE$2&amp;"!F67")</f>
        <v>0</v>
      </c>
      <c r="AF255" s="88" cm="1">
        <f t="array" aca="1" ref="AF255" ca="1">INDIRECT(AF$2&amp;"!F67")</f>
        <v>0</v>
      </c>
      <c r="AG255" s="88" cm="1">
        <f t="array" aca="1" ref="AG255" ca="1">INDIRECT(AG$2&amp;"!F67")</f>
        <v>0</v>
      </c>
      <c r="AH255" s="88" cm="1">
        <f t="array" aca="1" ref="AH255" ca="1">INDIRECT(AH$2&amp;"!F67")</f>
        <v>0</v>
      </c>
      <c r="AJ255" s="75" t="str">
        <f t="shared" si="33"/>
        <v>MPI_36</v>
      </c>
      <c r="AK255" s="75" t="str">
        <f t="shared" si="34"/>
        <v>Q2.3</v>
      </c>
      <c r="AL255" t="s">
        <v>892</v>
      </c>
      <c r="AM255">
        <f t="shared" ca="1" si="35"/>
        <v>0</v>
      </c>
      <c r="AN255">
        <f t="shared" ca="1" si="36"/>
        <v>0</v>
      </c>
      <c r="AP255">
        <f t="shared" ca="1" si="42"/>
        <v>0</v>
      </c>
      <c r="AQ255">
        <f t="shared" ca="1" si="43"/>
        <v>0</v>
      </c>
      <c r="AT255">
        <f t="shared" ca="1" si="37"/>
        <v>0</v>
      </c>
      <c r="AU255">
        <f t="shared" ca="1" si="38"/>
        <v>0</v>
      </c>
      <c r="AV255">
        <f t="shared" ca="1" si="39"/>
        <v>0</v>
      </c>
      <c r="AW255">
        <f t="shared" ca="1" si="40"/>
        <v>0</v>
      </c>
      <c r="AX255">
        <f t="shared" ca="1" si="41"/>
        <v>0</v>
      </c>
    </row>
    <row r="256" spans="2:50" ht="16.5" thickBot="1">
      <c r="B256" s="785"/>
      <c r="C256" s="54" t="s">
        <v>111</v>
      </c>
      <c r="D256" s="50" t="s">
        <v>27</v>
      </c>
      <c r="E256" s="88" cm="1">
        <f t="array" aca="1" ref="E256" ca="1">INDIRECT(E$2&amp;"!G67")</f>
        <v>0</v>
      </c>
      <c r="F256" s="88" cm="1">
        <f t="array" aca="1" ref="F256" ca="1">INDIRECT(F$2&amp;"!G67")</f>
        <v>0</v>
      </c>
      <c r="G256" s="88" cm="1">
        <f t="array" aca="1" ref="G256" ca="1">INDIRECT(G$2&amp;"!G67")</f>
        <v>0</v>
      </c>
      <c r="H256" s="88" cm="1">
        <f t="array" aca="1" ref="H256" ca="1">INDIRECT(H$2&amp;"!G67")</f>
        <v>0</v>
      </c>
      <c r="I256" s="88" cm="1">
        <f t="array" aca="1" ref="I256" ca="1">INDIRECT(I$2&amp;"!G67")</f>
        <v>0</v>
      </c>
      <c r="J256" s="88" cm="1">
        <f t="array" aca="1" ref="J256" ca="1">INDIRECT(J$2&amp;"!G67")</f>
        <v>0</v>
      </c>
      <c r="K256" s="88" cm="1">
        <f t="array" aca="1" ref="K256" ca="1">INDIRECT(K$2&amp;"!G67")</f>
        <v>0</v>
      </c>
      <c r="L256" s="88" cm="1">
        <f t="array" aca="1" ref="L256" ca="1">INDIRECT(L$2&amp;"!G67")</f>
        <v>0</v>
      </c>
      <c r="M256" s="88" cm="1">
        <f t="array" aca="1" ref="M256" ca="1">INDIRECT(M$2&amp;"!G67")</f>
        <v>0</v>
      </c>
      <c r="N256" s="88" cm="1">
        <f t="array" aca="1" ref="N256" ca="1">INDIRECT(N$2&amp;"!G67")</f>
        <v>0</v>
      </c>
      <c r="O256" s="88" cm="1">
        <f t="array" aca="1" ref="O256" ca="1">INDIRECT(O$2&amp;"!G67")</f>
        <v>0</v>
      </c>
      <c r="P256" s="88" cm="1">
        <f t="array" aca="1" ref="P256" ca="1">INDIRECT(P$2&amp;"!G67")</f>
        <v>0</v>
      </c>
      <c r="Q256" s="88" cm="1">
        <f t="array" aca="1" ref="Q256" ca="1">INDIRECT(Q$2&amp;"!G67")</f>
        <v>0</v>
      </c>
      <c r="R256" s="88" cm="1">
        <f t="array" aca="1" ref="R256" ca="1">INDIRECT(R$2&amp;"!G67")</f>
        <v>0</v>
      </c>
      <c r="S256" s="88" cm="1">
        <f t="array" aca="1" ref="S256" ca="1">INDIRECT(S$2&amp;"!G67")</f>
        <v>0</v>
      </c>
      <c r="T256" s="88" cm="1">
        <f t="array" aca="1" ref="T256" ca="1">INDIRECT(T$2&amp;"!G67")</f>
        <v>0</v>
      </c>
      <c r="U256" s="88" cm="1">
        <f t="array" aca="1" ref="U256" ca="1">INDIRECT(U$2&amp;"!G67")</f>
        <v>0</v>
      </c>
      <c r="V256" s="88" cm="1">
        <f t="array" aca="1" ref="V256" ca="1">INDIRECT(V$2&amp;"!G67")</f>
        <v>0</v>
      </c>
      <c r="W256" s="88" cm="1">
        <f t="array" aca="1" ref="W256" ca="1">INDIRECT(W$2&amp;"!G67")</f>
        <v>0</v>
      </c>
      <c r="X256" s="88" cm="1">
        <f t="array" aca="1" ref="X256" ca="1">INDIRECT(X$2&amp;"!G67")</f>
        <v>0</v>
      </c>
      <c r="Y256" s="88" cm="1">
        <f t="array" aca="1" ref="Y256" ca="1">INDIRECT(Y$2&amp;"!G67")</f>
        <v>0</v>
      </c>
      <c r="Z256" s="88" cm="1">
        <f t="array" aca="1" ref="Z256" ca="1">INDIRECT(Z$2&amp;"!G67")</f>
        <v>0</v>
      </c>
      <c r="AA256" s="88" cm="1">
        <f t="array" aca="1" ref="AA256" ca="1">INDIRECT(AA$2&amp;"!G67")</f>
        <v>0</v>
      </c>
      <c r="AB256" s="88" cm="1">
        <f t="array" aca="1" ref="AB256" ca="1">INDIRECT(AB$2&amp;"!G67")</f>
        <v>0</v>
      </c>
      <c r="AC256" s="88" cm="1">
        <f t="array" aca="1" ref="AC256" ca="1">INDIRECT(AC$2&amp;"!G67")</f>
        <v>0</v>
      </c>
      <c r="AD256" s="88" cm="1">
        <f t="array" aca="1" ref="AD256" ca="1">INDIRECT(AD$2&amp;"!G67")</f>
        <v>0</v>
      </c>
      <c r="AE256" s="88" cm="1">
        <f t="array" aca="1" ref="AE256" ca="1">INDIRECT(AE$2&amp;"!G67")</f>
        <v>0</v>
      </c>
      <c r="AF256" s="88" cm="1">
        <f t="array" aca="1" ref="AF256" ca="1">INDIRECT(AF$2&amp;"!G67")</f>
        <v>0</v>
      </c>
      <c r="AG256" s="88" cm="1">
        <f t="array" aca="1" ref="AG256" ca="1">INDIRECT(AG$2&amp;"!G67")</f>
        <v>0</v>
      </c>
      <c r="AH256" s="88" cm="1">
        <f t="array" aca="1" ref="AH256" ca="1">INDIRECT(AH$2&amp;"!G67")</f>
        <v>0</v>
      </c>
      <c r="AJ256" s="75" t="str">
        <f t="shared" si="33"/>
        <v>MPI_36</v>
      </c>
      <c r="AK256" s="75" t="str">
        <f t="shared" si="34"/>
        <v>Q2.4</v>
      </c>
      <c r="AL256" t="s">
        <v>509</v>
      </c>
      <c r="AM256">
        <f t="shared" ca="1" si="35"/>
        <v>0</v>
      </c>
      <c r="AN256">
        <f t="shared" ca="1" si="36"/>
        <v>0</v>
      </c>
      <c r="AP256">
        <f t="shared" ca="1" si="42"/>
        <v>0</v>
      </c>
      <c r="AQ256">
        <f t="shared" ca="1" si="43"/>
        <v>0</v>
      </c>
      <c r="AT256">
        <f t="shared" ca="1" si="37"/>
        <v>0</v>
      </c>
      <c r="AU256">
        <f t="shared" ca="1" si="38"/>
        <v>0</v>
      </c>
      <c r="AV256">
        <f t="shared" ca="1" si="39"/>
        <v>0</v>
      </c>
      <c r="AW256">
        <f t="shared" ca="1" si="40"/>
        <v>0</v>
      </c>
      <c r="AX256">
        <f t="shared" ca="1" si="41"/>
        <v>0</v>
      </c>
    </row>
    <row r="257" spans="2:50" ht="16.5" thickBot="1">
      <c r="B257" s="785"/>
      <c r="C257" s="54" t="s">
        <v>111</v>
      </c>
      <c r="D257" s="50" t="s">
        <v>28</v>
      </c>
      <c r="E257" s="88" cm="1">
        <f t="array" aca="1" ref="E257" ca="1">INDIRECT(E$2&amp;"!H67")</f>
        <v>0</v>
      </c>
      <c r="F257" s="88" cm="1">
        <f t="array" aca="1" ref="F257" ca="1">INDIRECT(F$2&amp;"!H67")</f>
        <v>0</v>
      </c>
      <c r="G257" s="88" cm="1">
        <f t="array" aca="1" ref="G257" ca="1">INDIRECT(G$2&amp;"!H67")</f>
        <v>0</v>
      </c>
      <c r="H257" s="88" cm="1">
        <f t="array" aca="1" ref="H257" ca="1">INDIRECT(H$2&amp;"!H67")</f>
        <v>0</v>
      </c>
      <c r="I257" s="88" cm="1">
        <f t="array" aca="1" ref="I257" ca="1">INDIRECT(I$2&amp;"!H67")</f>
        <v>0</v>
      </c>
      <c r="J257" s="88" cm="1">
        <f t="array" aca="1" ref="J257" ca="1">INDIRECT(J$2&amp;"!H67")</f>
        <v>0</v>
      </c>
      <c r="K257" s="88" cm="1">
        <f t="array" aca="1" ref="K257" ca="1">INDIRECT(K$2&amp;"!H67")</f>
        <v>0</v>
      </c>
      <c r="L257" s="88" cm="1">
        <f t="array" aca="1" ref="L257" ca="1">INDIRECT(L$2&amp;"!H67")</f>
        <v>0</v>
      </c>
      <c r="M257" s="88" cm="1">
        <f t="array" aca="1" ref="M257" ca="1">INDIRECT(M$2&amp;"!H67")</f>
        <v>0</v>
      </c>
      <c r="N257" s="88" cm="1">
        <f t="array" aca="1" ref="N257" ca="1">INDIRECT(N$2&amp;"!H67")</f>
        <v>0</v>
      </c>
      <c r="O257" s="88" cm="1">
        <f t="array" aca="1" ref="O257" ca="1">INDIRECT(O$2&amp;"!H67")</f>
        <v>0</v>
      </c>
      <c r="P257" s="88" cm="1">
        <f t="array" aca="1" ref="P257" ca="1">INDIRECT(P$2&amp;"!H67")</f>
        <v>0</v>
      </c>
      <c r="Q257" s="88" cm="1">
        <f t="array" aca="1" ref="Q257" ca="1">INDIRECT(Q$2&amp;"!H67")</f>
        <v>0</v>
      </c>
      <c r="R257" s="88" cm="1">
        <f t="array" aca="1" ref="R257" ca="1">INDIRECT(R$2&amp;"!H67")</f>
        <v>0</v>
      </c>
      <c r="S257" s="88" cm="1">
        <f t="array" aca="1" ref="S257" ca="1">INDIRECT(S$2&amp;"!H67")</f>
        <v>0</v>
      </c>
      <c r="T257" s="88" cm="1">
        <f t="array" aca="1" ref="T257" ca="1">INDIRECT(T$2&amp;"!H67")</f>
        <v>0</v>
      </c>
      <c r="U257" s="88" cm="1">
        <f t="array" aca="1" ref="U257" ca="1">INDIRECT(U$2&amp;"!H67")</f>
        <v>0</v>
      </c>
      <c r="V257" s="88" cm="1">
        <f t="array" aca="1" ref="V257" ca="1">INDIRECT(V$2&amp;"!H67")</f>
        <v>0</v>
      </c>
      <c r="W257" s="88" cm="1">
        <f t="array" aca="1" ref="W257" ca="1">INDIRECT(W$2&amp;"!H67")</f>
        <v>0</v>
      </c>
      <c r="X257" s="88" cm="1">
        <f t="array" aca="1" ref="X257" ca="1">INDIRECT(X$2&amp;"!H67")</f>
        <v>0</v>
      </c>
      <c r="Y257" s="88" cm="1">
        <f t="array" aca="1" ref="Y257" ca="1">INDIRECT(Y$2&amp;"!H67")</f>
        <v>0</v>
      </c>
      <c r="Z257" s="88" cm="1">
        <f t="array" aca="1" ref="Z257" ca="1">INDIRECT(Z$2&amp;"!H67")</f>
        <v>0</v>
      </c>
      <c r="AA257" s="88" cm="1">
        <f t="array" aca="1" ref="AA257" ca="1">INDIRECT(AA$2&amp;"!H67")</f>
        <v>0</v>
      </c>
      <c r="AB257" s="88" cm="1">
        <f t="array" aca="1" ref="AB257" ca="1">INDIRECT(AB$2&amp;"!H67")</f>
        <v>0</v>
      </c>
      <c r="AC257" s="88" cm="1">
        <f t="array" aca="1" ref="AC257" ca="1">INDIRECT(AC$2&amp;"!H67")</f>
        <v>0</v>
      </c>
      <c r="AD257" s="88" cm="1">
        <f t="array" aca="1" ref="AD257" ca="1">INDIRECT(AD$2&amp;"!H67")</f>
        <v>0</v>
      </c>
      <c r="AE257" s="88" cm="1">
        <f t="array" aca="1" ref="AE257" ca="1">INDIRECT(AE$2&amp;"!H67")</f>
        <v>0</v>
      </c>
      <c r="AF257" s="88" cm="1">
        <f t="array" aca="1" ref="AF257" ca="1">INDIRECT(AF$2&amp;"!H67")</f>
        <v>0</v>
      </c>
      <c r="AG257" s="88" cm="1">
        <f t="array" aca="1" ref="AG257" ca="1">INDIRECT(AG$2&amp;"!H67")</f>
        <v>0</v>
      </c>
      <c r="AH257" s="88" cm="1">
        <f t="array" aca="1" ref="AH257" ca="1">INDIRECT(AH$2&amp;"!H67")</f>
        <v>0</v>
      </c>
      <c r="AJ257" s="75" t="str">
        <f t="shared" si="33"/>
        <v>MPI_36</v>
      </c>
      <c r="AK257" s="75" t="str">
        <f t="shared" si="34"/>
        <v>Q3.1</v>
      </c>
      <c r="AL257" t="s">
        <v>470</v>
      </c>
      <c r="AM257">
        <f t="shared" ca="1" si="35"/>
        <v>0</v>
      </c>
      <c r="AN257">
        <f t="shared" ca="1" si="36"/>
        <v>0</v>
      </c>
      <c r="AP257">
        <f t="shared" ca="1" si="42"/>
        <v>0</v>
      </c>
      <c r="AQ257">
        <f t="shared" ca="1" si="43"/>
        <v>0</v>
      </c>
      <c r="AT257">
        <f t="shared" ca="1" si="37"/>
        <v>0</v>
      </c>
      <c r="AU257">
        <f t="shared" ca="1" si="38"/>
        <v>0</v>
      </c>
      <c r="AV257">
        <f t="shared" ca="1" si="39"/>
        <v>0</v>
      </c>
      <c r="AW257">
        <f t="shared" ca="1" si="40"/>
        <v>0</v>
      </c>
      <c r="AX257">
        <f t="shared" ca="1" si="41"/>
        <v>0</v>
      </c>
    </row>
    <row r="258" spans="2:50" ht="16.5" thickBot="1">
      <c r="B258" s="785"/>
      <c r="C258" s="17" t="s">
        <v>111</v>
      </c>
      <c r="D258" s="66" t="s">
        <v>29</v>
      </c>
      <c r="E258" s="88" cm="1">
        <f t="array" aca="1" ref="E258" ca="1">INDIRECT(E$2&amp;"!I67")</f>
        <v>0</v>
      </c>
      <c r="F258" s="88" cm="1">
        <f t="array" aca="1" ref="F258" ca="1">INDIRECT(F$2&amp;"!I67")</f>
        <v>0</v>
      </c>
      <c r="G258" s="88" cm="1">
        <f t="array" aca="1" ref="G258" ca="1">INDIRECT(G$2&amp;"!I67")</f>
        <v>0</v>
      </c>
      <c r="H258" s="88" cm="1">
        <f t="array" aca="1" ref="H258" ca="1">INDIRECT(H$2&amp;"!I67")</f>
        <v>0</v>
      </c>
      <c r="I258" s="88" cm="1">
        <f t="array" aca="1" ref="I258" ca="1">INDIRECT(I$2&amp;"!I67")</f>
        <v>0</v>
      </c>
      <c r="J258" s="88" cm="1">
        <f t="array" aca="1" ref="J258" ca="1">INDIRECT(J$2&amp;"!I67")</f>
        <v>0</v>
      </c>
      <c r="K258" s="88" cm="1">
        <f t="array" aca="1" ref="K258" ca="1">INDIRECT(K$2&amp;"!I67")</f>
        <v>0</v>
      </c>
      <c r="L258" s="88" cm="1">
        <f t="array" aca="1" ref="L258" ca="1">INDIRECT(L$2&amp;"!I67")</f>
        <v>0</v>
      </c>
      <c r="M258" s="88" cm="1">
        <f t="array" aca="1" ref="M258" ca="1">INDIRECT(M$2&amp;"!I67")</f>
        <v>0</v>
      </c>
      <c r="N258" s="88" cm="1">
        <f t="array" aca="1" ref="N258" ca="1">INDIRECT(N$2&amp;"!I67")</f>
        <v>0</v>
      </c>
      <c r="O258" s="88" cm="1">
        <f t="array" aca="1" ref="O258" ca="1">INDIRECT(O$2&amp;"!I67")</f>
        <v>0</v>
      </c>
      <c r="P258" s="88" cm="1">
        <f t="array" aca="1" ref="P258" ca="1">INDIRECT(P$2&amp;"!I67")</f>
        <v>0</v>
      </c>
      <c r="Q258" s="88" cm="1">
        <f t="array" aca="1" ref="Q258" ca="1">INDIRECT(Q$2&amp;"!I67")</f>
        <v>0</v>
      </c>
      <c r="R258" s="88" cm="1">
        <f t="array" aca="1" ref="R258" ca="1">INDIRECT(R$2&amp;"!I67")</f>
        <v>0</v>
      </c>
      <c r="S258" s="88" cm="1">
        <f t="array" aca="1" ref="S258" ca="1">INDIRECT(S$2&amp;"!I67")</f>
        <v>0</v>
      </c>
      <c r="T258" s="88" cm="1">
        <f t="array" aca="1" ref="T258" ca="1">INDIRECT(T$2&amp;"!I67")</f>
        <v>0</v>
      </c>
      <c r="U258" s="88" cm="1">
        <f t="array" aca="1" ref="U258" ca="1">INDIRECT(U$2&amp;"!I67")</f>
        <v>0</v>
      </c>
      <c r="V258" s="88" cm="1">
        <f t="array" aca="1" ref="V258" ca="1">INDIRECT(V$2&amp;"!I67")</f>
        <v>0</v>
      </c>
      <c r="W258" s="88" cm="1">
        <f t="array" aca="1" ref="W258" ca="1">INDIRECT(W$2&amp;"!I67")</f>
        <v>0</v>
      </c>
      <c r="X258" s="88" cm="1">
        <f t="array" aca="1" ref="X258" ca="1">INDIRECT(X$2&amp;"!I67")</f>
        <v>0</v>
      </c>
      <c r="Y258" s="88" cm="1">
        <f t="array" aca="1" ref="Y258" ca="1">INDIRECT(Y$2&amp;"!I67")</f>
        <v>0</v>
      </c>
      <c r="Z258" s="88" cm="1">
        <f t="array" aca="1" ref="Z258" ca="1">INDIRECT(Z$2&amp;"!I67")</f>
        <v>0</v>
      </c>
      <c r="AA258" s="88" cm="1">
        <f t="array" aca="1" ref="AA258" ca="1">INDIRECT(AA$2&amp;"!I67")</f>
        <v>0</v>
      </c>
      <c r="AB258" s="88" cm="1">
        <f t="array" aca="1" ref="AB258" ca="1">INDIRECT(AB$2&amp;"!I67")</f>
        <v>0</v>
      </c>
      <c r="AC258" s="88" cm="1">
        <f t="array" aca="1" ref="AC258" ca="1">INDIRECT(AC$2&amp;"!I67")</f>
        <v>0</v>
      </c>
      <c r="AD258" s="88" cm="1">
        <f t="array" aca="1" ref="AD258" ca="1">INDIRECT(AD$2&amp;"!I67")</f>
        <v>0</v>
      </c>
      <c r="AE258" s="88" cm="1">
        <f t="array" aca="1" ref="AE258" ca="1">INDIRECT(AE$2&amp;"!I67")</f>
        <v>0</v>
      </c>
      <c r="AF258" s="88" cm="1">
        <f t="array" aca="1" ref="AF258" ca="1">INDIRECT(AF$2&amp;"!I67")</f>
        <v>0</v>
      </c>
      <c r="AG258" s="88" cm="1">
        <f t="array" aca="1" ref="AG258" ca="1">INDIRECT(AG$2&amp;"!I67")</f>
        <v>0</v>
      </c>
      <c r="AH258" s="88" cm="1">
        <f t="array" aca="1" ref="AH258" ca="1">INDIRECT(AH$2&amp;"!I67")</f>
        <v>0</v>
      </c>
      <c r="AJ258" s="75" t="str">
        <f t="shared" si="33"/>
        <v>MPI_36</v>
      </c>
      <c r="AK258" s="75" t="str">
        <f t="shared" si="34"/>
        <v>Q3.2</v>
      </c>
      <c r="AL258" t="s">
        <v>893</v>
      </c>
      <c r="AM258">
        <f t="shared" ca="1" si="35"/>
        <v>0</v>
      </c>
      <c r="AN258">
        <f t="shared" ca="1" si="36"/>
        <v>0</v>
      </c>
      <c r="AP258">
        <f t="shared" ca="1" si="42"/>
        <v>0</v>
      </c>
      <c r="AQ258">
        <f t="shared" ca="1" si="43"/>
        <v>0</v>
      </c>
      <c r="AT258">
        <f t="shared" ca="1" si="37"/>
        <v>0</v>
      </c>
      <c r="AU258">
        <f t="shared" ca="1" si="38"/>
        <v>0</v>
      </c>
      <c r="AV258">
        <f t="shared" ca="1" si="39"/>
        <v>0</v>
      </c>
      <c r="AW258">
        <f t="shared" ca="1" si="40"/>
        <v>0</v>
      </c>
      <c r="AX258">
        <f t="shared" ca="1" si="41"/>
        <v>0</v>
      </c>
    </row>
    <row r="259" spans="2:50" ht="16.5" customHeight="1" thickBot="1">
      <c r="B259" s="786" t="s">
        <v>113</v>
      </c>
      <c r="C259" s="54" t="s">
        <v>114</v>
      </c>
      <c r="D259" s="48" t="s">
        <v>23</v>
      </c>
      <c r="E259" s="87" t="str" cm="1">
        <f t="array" aca="1" ref="E259" ca="1">INDIRECT(E$2&amp;"!C70")</f>
        <v>Non concerné</v>
      </c>
      <c r="F259" s="87" t="str" cm="1">
        <f t="array" aca="1" ref="F259" ca="1">INDIRECT(F$2&amp;"!C70")</f>
        <v>Non concerné</v>
      </c>
      <c r="G259" s="87" t="str" cm="1">
        <f t="array" aca="1" ref="G259" ca="1">INDIRECT(G$2&amp;"!C70")</f>
        <v>Non concerné</v>
      </c>
      <c r="H259" s="87" t="str" cm="1">
        <f t="array" aca="1" ref="H259" ca="1">INDIRECT(H$2&amp;"!C70")</f>
        <v>Non concerné</v>
      </c>
      <c r="I259" s="87" t="str" cm="1">
        <f t="array" aca="1" ref="I259" ca="1">INDIRECT(I$2&amp;"!C70")</f>
        <v>Non concerné</v>
      </c>
      <c r="J259" s="87" t="str" cm="1">
        <f t="array" aca="1" ref="J259" ca="1">INDIRECT(J$2&amp;"!C70")</f>
        <v>Non concerné</v>
      </c>
      <c r="K259" s="87" t="str" cm="1">
        <f t="array" aca="1" ref="K259" ca="1">INDIRECT(K$2&amp;"!C70")</f>
        <v>Non concerné</v>
      </c>
      <c r="L259" s="87" t="str" cm="1">
        <f t="array" aca="1" ref="L259" ca="1">INDIRECT(L$2&amp;"!C70")</f>
        <v>Non concerné</v>
      </c>
      <c r="M259" s="87" t="str" cm="1">
        <f t="array" aca="1" ref="M259" ca="1">INDIRECT(M$2&amp;"!C70")</f>
        <v>Non concerné</v>
      </c>
      <c r="N259" s="87" t="str" cm="1">
        <f t="array" aca="1" ref="N259" ca="1">INDIRECT(N$2&amp;"!C70")</f>
        <v>Non concerné</v>
      </c>
      <c r="O259" s="87" t="str" cm="1">
        <f t="array" aca="1" ref="O259" ca="1">INDIRECT(O$2&amp;"!C70")</f>
        <v>Non concerné</v>
      </c>
      <c r="P259" s="87" t="str" cm="1">
        <f t="array" aca="1" ref="P259" ca="1">INDIRECT(P$2&amp;"!C70")</f>
        <v>Non concerné</v>
      </c>
      <c r="Q259" s="87" t="str" cm="1">
        <f t="array" aca="1" ref="Q259" ca="1">INDIRECT(Q$2&amp;"!C70")</f>
        <v>Non concerné</v>
      </c>
      <c r="R259" s="87" t="str" cm="1">
        <f t="array" aca="1" ref="R259" ca="1">INDIRECT(R$2&amp;"!C70")</f>
        <v>Non concerné</v>
      </c>
      <c r="S259" s="87" t="str" cm="1">
        <f t="array" aca="1" ref="S259" ca="1">INDIRECT(S$2&amp;"!C70")</f>
        <v>Non concerné</v>
      </c>
      <c r="T259" s="87" t="str" cm="1">
        <f t="array" aca="1" ref="T259" ca="1">INDIRECT(T$2&amp;"!C70")</f>
        <v>Non concerné</v>
      </c>
      <c r="U259" s="87" t="str" cm="1">
        <f t="array" aca="1" ref="U259" ca="1">INDIRECT(U$2&amp;"!C70")</f>
        <v>Non concerné</v>
      </c>
      <c r="V259" s="87" t="str" cm="1">
        <f t="array" aca="1" ref="V259" ca="1">INDIRECT(V$2&amp;"!C70")</f>
        <v>Non concerné</v>
      </c>
      <c r="W259" s="87" t="str" cm="1">
        <f t="array" aca="1" ref="W259" ca="1">INDIRECT(W$2&amp;"!C70")</f>
        <v>Non concerné</v>
      </c>
      <c r="X259" s="87" t="str" cm="1">
        <f t="array" aca="1" ref="X259" ca="1">INDIRECT(X$2&amp;"!C70")</f>
        <v>Non concerné</v>
      </c>
      <c r="Y259" s="87" t="str" cm="1">
        <f t="array" aca="1" ref="Y259" ca="1">INDIRECT(Y$2&amp;"!C70")</f>
        <v>Non concerné</v>
      </c>
      <c r="Z259" s="87" t="str" cm="1">
        <f t="array" aca="1" ref="Z259" ca="1">INDIRECT(Z$2&amp;"!C70")</f>
        <v>Non concerné</v>
      </c>
      <c r="AA259" s="87" t="str" cm="1">
        <f t="array" aca="1" ref="AA259" ca="1">INDIRECT(AA$2&amp;"!C70")</f>
        <v>Non concerné</v>
      </c>
      <c r="AB259" s="87" t="str" cm="1">
        <f t="array" aca="1" ref="AB259" ca="1">INDIRECT(AB$2&amp;"!C70")</f>
        <v>Non concerné</v>
      </c>
      <c r="AC259" s="87" t="str" cm="1">
        <f t="array" aca="1" ref="AC259" ca="1">INDIRECT(AC$2&amp;"!C70")</f>
        <v>Non concerné</v>
      </c>
      <c r="AD259" s="87" t="str" cm="1">
        <f t="array" aca="1" ref="AD259" ca="1">INDIRECT(AD$2&amp;"!C70")</f>
        <v>Non concerné</v>
      </c>
      <c r="AE259" s="87" t="str" cm="1">
        <f t="array" aca="1" ref="AE259" ca="1">INDIRECT(AE$2&amp;"!C70")</f>
        <v>Non concerné</v>
      </c>
      <c r="AF259" s="87" t="str" cm="1">
        <f t="array" aca="1" ref="AF259" ca="1">INDIRECT(AF$2&amp;"!C70")</f>
        <v>Non concerné</v>
      </c>
      <c r="AG259" s="87" t="str" cm="1">
        <f t="array" aca="1" ref="AG259" ca="1">INDIRECT(AG$2&amp;"!C70")</f>
        <v>Non concerné</v>
      </c>
      <c r="AH259" s="87" t="str" cm="1">
        <f t="array" aca="1" ref="AH259" ca="1">INDIRECT(AH$2&amp;"!C70")</f>
        <v>Non concerné</v>
      </c>
      <c r="AJ259" s="75" t="str">
        <f t="shared" si="33"/>
        <v>MPI_37</v>
      </c>
      <c r="AK259" s="75" t="str">
        <f t="shared" si="34"/>
        <v>Q1</v>
      </c>
      <c r="AL259" t="s">
        <v>387</v>
      </c>
      <c r="AM259">
        <f t="shared" ca="1" si="35"/>
        <v>0</v>
      </c>
      <c r="AN259">
        <f t="shared" ca="1" si="36"/>
        <v>0</v>
      </c>
      <c r="AP259">
        <f t="shared" ca="1" si="42"/>
        <v>0</v>
      </c>
      <c r="AQ259">
        <f t="shared" ca="1" si="43"/>
        <v>0</v>
      </c>
      <c r="AT259">
        <f t="shared" ca="1" si="37"/>
        <v>0</v>
      </c>
      <c r="AU259">
        <f t="shared" ca="1" si="38"/>
        <v>0</v>
      </c>
      <c r="AV259">
        <f t="shared" ca="1" si="39"/>
        <v>0</v>
      </c>
      <c r="AW259">
        <f t="shared" ca="1" si="40"/>
        <v>0</v>
      </c>
      <c r="AX259">
        <f t="shared" ca="1" si="41"/>
        <v>0</v>
      </c>
    </row>
    <row r="260" spans="2:50" ht="16.5" thickBot="1">
      <c r="B260" s="786"/>
      <c r="C260" s="54" t="s">
        <v>114</v>
      </c>
      <c r="D260" s="50" t="s">
        <v>24</v>
      </c>
      <c r="E260" s="87" cm="1">
        <f t="array" aca="1" ref="E260" ca="1">INDIRECT(E$2&amp;"!D70")</f>
        <v>0</v>
      </c>
      <c r="F260" s="87" cm="1">
        <f t="array" aca="1" ref="F260" ca="1">INDIRECT(F$2&amp;"!D70")</f>
        <v>0</v>
      </c>
      <c r="G260" s="87" cm="1">
        <f t="array" aca="1" ref="G260" ca="1">INDIRECT(G$2&amp;"!D70")</f>
        <v>0</v>
      </c>
      <c r="H260" s="87" cm="1">
        <f t="array" aca="1" ref="H260" ca="1">INDIRECT(H$2&amp;"!D70")</f>
        <v>0</v>
      </c>
      <c r="I260" s="87" cm="1">
        <f t="array" aca="1" ref="I260" ca="1">INDIRECT(I$2&amp;"!D70")</f>
        <v>0</v>
      </c>
      <c r="J260" s="87" cm="1">
        <f t="array" aca="1" ref="J260" ca="1">INDIRECT(J$2&amp;"!D70")</f>
        <v>0</v>
      </c>
      <c r="K260" s="87" cm="1">
        <f t="array" aca="1" ref="K260" ca="1">INDIRECT(K$2&amp;"!D70")</f>
        <v>0</v>
      </c>
      <c r="L260" s="87" cm="1">
        <f t="array" aca="1" ref="L260" ca="1">INDIRECT(L$2&amp;"!D70")</f>
        <v>0</v>
      </c>
      <c r="M260" s="87" cm="1">
        <f t="array" aca="1" ref="M260" ca="1">INDIRECT(M$2&amp;"!D70")</f>
        <v>0</v>
      </c>
      <c r="N260" s="87" cm="1">
        <f t="array" aca="1" ref="N260" ca="1">INDIRECT(N$2&amp;"!D70")</f>
        <v>0</v>
      </c>
      <c r="O260" s="87" cm="1">
        <f t="array" aca="1" ref="O260" ca="1">INDIRECT(O$2&amp;"!D70")</f>
        <v>0</v>
      </c>
      <c r="P260" s="87" cm="1">
        <f t="array" aca="1" ref="P260" ca="1">INDIRECT(P$2&amp;"!D70")</f>
        <v>0</v>
      </c>
      <c r="Q260" s="87" cm="1">
        <f t="array" aca="1" ref="Q260" ca="1">INDIRECT(Q$2&amp;"!D70")</f>
        <v>0</v>
      </c>
      <c r="R260" s="87" cm="1">
        <f t="array" aca="1" ref="R260" ca="1">INDIRECT(R$2&amp;"!D70")</f>
        <v>0</v>
      </c>
      <c r="S260" s="87" cm="1">
        <f t="array" aca="1" ref="S260" ca="1">INDIRECT(S$2&amp;"!D70")</f>
        <v>0</v>
      </c>
      <c r="T260" s="87" cm="1">
        <f t="array" aca="1" ref="T260" ca="1">INDIRECT(T$2&amp;"!D70")</f>
        <v>0</v>
      </c>
      <c r="U260" s="87" cm="1">
        <f t="array" aca="1" ref="U260" ca="1">INDIRECT(U$2&amp;"!D70")</f>
        <v>0</v>
      </c>
      <c r="V260" s="87" cm="1">
        <f t="array" aca="1" ref="V260" ca="1">INDIRECT(V$2&amp;"!D70")</f>
        <v>0</v>
      </c>
      <c r="W260" s="87" cm="1">
        <f t="array" aca="1" ref="W260" ca="1">INDIRECT(W$2&amp;"!D70")</f>
        <v>0</v>
      </c>
      <c r="X260" s="87" cm="1">
        <f t="array" aca="1" ref="X260" ca="1">INDIRECT(X$2&amp;"!D70")</f>
        <v>0</v>
      </c>
      <c r="Y260" s="87" cm="1">
        <f t="array" aca="1" ref="Y260" ca="1">INDIRECT(Y$2&amp;"!D70")</f>
        <v>0</v>
      </c>
      <c r="Z260" s="87" cm="1">
        <f t="array" aca="1" ref="Z260" ca="1">INDIRECT(Z$2&amp;"!D70")</f>
        <v>0</v>
      </c>
      <c r="AA260" s="87" cm="1">
        <f t="array" aca="1" ref="AA260" ca="1">INDIRECT(AA$2&amp;"!D70")</f>
        <v>0</v>
      </c>
      <c r="AB260" s="87" cm="1">
        <f t="array" aca="1" ref="AB260" ca="1">INDIRECT(AB$2&amp;"!D70")</f>
        <v>0</v>
      </c>
      <c r="AC260" s="87" cm="1">
        <f t="array" aca="1" ref="AC260" ca="1">INDIRECT(AC$2&amp;"!D70")</f>
        <v>0</v>
      </c>
      <c r="AD260" s="87" cm="1">
        <f t="array" aca="1" ref="AD260" ca="1">INDIRECT(AD$2&amp;"!D70")</f>
        <v>0</v>
      </c>
      <c r="AE260" s="87" cm="1">
        <f t="array" aca="1" ref="AE260" ca="1">INDIRECT(AE$2&amp;"!D70")</f>
        <v>0</v>
      </c>
      <c r="AF260" s="87" cm="1">
        <f t="array" aca="1" ref="AF260" ca="1">INDIRECT(AF$2&amp;"!D70")</f>
        <v>0</v>
      </c>
      <c r="AG260" s="87" cm="1">
        <f t="array" aca="1" ref="AG260" ca="1">INDIRECT(AG$2&amp;"!D70")</f>
        <v>0</v>
      </c>
      <c r="AH260" s="87" cm="1">
        <f t="array" aca="1" ref="AH260" ca="1">INDIRECT(AH$2&amp;"!D70")</f>
        <v>0</v>
      </c>
      <c r="AJ260" s="75" t="str">
        <f t="shared" si="33"/>
        <v>MPI_37</v>
      </c>
      <c r="AK260" s="75" t="str">
        <f t="shared" si="34"/>
        <v>Q2.1</v>
      </c>
      <c r="AL260" t="s">
        <v>346</v>
      </c>
      <c r="AM260">
        <f t="shared" ca="1" si="35"/>
        <v>0</v>
      </c>
      <c r="AN260">
        <f t="shared" ca="1" si="36"/>
        <v>0</v>
      </c>
      <c r="AP260">
        <f t="shared" ca="1" si="42"/>
        <v>0</v>
      </c>
      <c r="AQ260">
        <f t="shared" ca="1" si="43"/>
        <v>0</v>
      </c>
      <c r="AT260">
        <f t="shared" ca="1" si="37"/>
        <v>0</v>
      </c>
      <c r="AU260">
        <f t="shared" ca="1" si="38"/>
        <v>0</v>
      </c>
      <c r="AV260">
        <f t="shared" ca="1" si="39"/>
        <v>0</v>
      </c>
      <c r="AW260">
        <f t="shared" ca="1" si="40"/>
        <v>0</v>
      </c>
      <c r="AX260">
        <f t="shared" ca="1" si="41"/>
        <v>0</v>
      </c>
    </row>
    <row r="261" spans="2:50" ht="16.5" thickBot="1">
      <c r="B261" s="786"/>
      <c r="C261" s="54" t="s">
        <v>114</v>
      </c>
      <c r="D261" s="50" t="s">
        <v>25</v>
      </c>
      <c r="E261" s="87" cm="1">
        <f t="array" aca="1" ref="E261" ca="1">INDIRECT(E$2&amp;"!E70")</f>
        <v>0</v>
      </c>
      <c r="F261" s="87" cm="1">
        <f t="array" aca="1" ref="F261" ca="1">INDIRECT(F$2&amp;"!E70")</f>
        <v>0</v>
      </c>
      <c r="G261" s="87" cm="1">
        <f t="array" aca="1" ref="G261" ca="1">INDIRECT(G$2&amp;"!E70")</f>
        <v>0</v>
      </c>
      <c r="H261" s="87" cm="1">
        <f t="array" aca="1" ref="H261" ca="1">INDIRECT(H$2&amp;"!E70")</f>
        <v>0</v>
      </c>
      <c r="I261" s="87" cm="1">
        <f t="array" aca="1" ref="I261" ca="1">INDIRECT(I$2&amp;"!E70")</f>
        <v>0</v>
      </c>
      <c r="J261" s="87" cm="1">
        <f t="array" aca="1" ref="J261" ca="1">INDIRECT(J$2&amp;"!E70")</f>
        <v>0</v>
      </c>
      <c r="K261" s="87" cm="1">
        <f t="array" aca="1" ref="K261" ca="1">INDIRECT(K$2&amp;"!E70")</f>
        <v>0</v>
      </c>
      <c r="L261" s="87" cm="1">
        <f t="array" aca="1" ref="L261" ca="1">INDIRECT(L$2&amp;"!E70")</f>
        <v>0</v>
      </c>
      <c r="M261" s="87" cm="1">
        <f t="array" aca="1" ref="M261" ca="1">INDIRECT(M$2&amp;"!E70")</f>
        <v>0</v>
      </c>
      <c r="N261" s="87" cm="1">
        <f t="array" aca="1" ref="N261" ca="1">INDIRECT(N$2&amp;"!E70")</f>
        <v>0</v>
      </c>
      <c r="O261" s="87" cm="1">
        <f t="array" aca="1" ref="O261" ca="1">INDIRECT(O$2&amp;"!E70")</f>
        <v>0</v>
      </c>
      <c r="P261" s="87" cm="1">
        <f t="array" aca="1" ref="P261" ca="1">INDIRECT(P$2&amp;"!E70")</f>
        <v>0</v>
      </c>
      <c r="Q261" s="87" cm="1">
        <f t="array" aca="1" ref="Q261" ca="1">INDIRECT(Q$2&amp;"!E70")</f>
        <v>0</v>
      </c>
      <c r="R261" s="87" cm="1">
        <f t="array" aca="1" ref="R261" ca="1">INDIRECT(R$2&amp;"!E70")</f>
        <v>0</v>
      </c>
      <c r="S261" s="87" cm="1">
        <f t="array" aca="1" ref="S261" ca="1">INDIRECT(S$2&amp;"!E70")</f>
        <v>0</v>
      </c>
      <c r="T261" s="87" cm="1">
        <f t="array" aca="1" ref="T261" ca="1">INDIRECT(T$2&amp;"!E70")</f>
        <v>0</v>
      </c>
      <c r="U261" s="87" cm="1">
        <f t="array" aca="1" ref="U261" ca="1">INDIRECT(U$2&amp;"!E70")</f>
        <v>0</v>
      </c>
      <c r="V261" s="87" cm="1">
        <f t="array" aca="1" ref="V261" ca="1">INDIRECT(V$2&amp;"!E70")</f>
        <v>0</v>
      </c>
      <c r="W261" s="87" cm="1">
        <f t="array" aca="1" ref="W261" ca="1">INDIRECT(W$2&amp;"!E70")</f>
        <v>0</v>
      </c>
      <c r="X261" s="87" cm="1">
        <f t="array" aca="1" ref="X261" ca="1">INDIRECT(X$2&amp;"!E70")</f>
        <v>0</v>
      </c>
      <c r="Y261" s="87" cm="1">
        <f t="array" aca="1" ref="Y261" ca="1">INDIRECT(Y$2&amp;"!E70")</f>
        <v>0</v>
      </c>
      <c r="Z261" s="87" cm="1">
        <f t="array" aca="1" ref="Z261" ca="1">INDIRECT(Z$2&amp;"!E70")</f>
        <v>0</v>
      </c>
      <c r="AA261" s="87" cm="1">
        <f t="array" aca="1" ref="AA261" ca="1">INDIRECT(AA$2&amp;"!E70")</f>
        <v>0</v>
      </c>
      <c r="AB261" s="87" cm="1">
        <f t="array" aca="1" ref="AB261" ca="1">INDIRECT(AB$2&amp;"!E70")</f>
        <v>0</v>
      </c>
      <c r="AC261" s="87" cm="1">
        <f t="array" aca="1" ref="AC261" ca="1">INDIRECT(AC$2&amp;"!E70")</f>
        <v>0</v>
      </c>
      <c r="AD261" s="87" cm="1">
        <f t="array" aca="1" ref="AD261" ca="1">INDIRECT(AD$2&amp;"!E70")</f>
        <v>0</v>
      </c>
      <c r="AE261" s="87" cm="1">
        <f t="array" aca="1" ref="AE261" ca="1">INDIRECT(AE$2&amp;"!E70")</f>
        <v>0</v>
      </c>
      <c r="AF261" s="87" cm="1">
        <f t="array" aca="1" ref="AF261" ca="1">INDIRECT(AF$2&amp;"!E70")</f>
        <v>0</v>
      </c>
      <c r="AG261" s="87" cm="1">
        <f t="array" aca="1" ref="AG261" ca="1">INDIRECT(AG$2&amp;"!E70")</f>
        <v>0</v>
      </c>
      <c r="AH261" s="87" cm="1">
        <f t="array" aca="1" ref="AH261" ca="1">INDIRECT(AH$2&amp;"!E70")</f>
        <v>0</v>
      </c>
      <c r="AJ261" s="75" t="str">
        <f t="shared" si="33"/>
        <v>MPI_37</v>
      </c>
      <c r="AK261" s="75" t="str">
        <f t="shared" si="34"/>
        <v>Q2.2</v>
      </c>
      <c r="AL261" t="s">
        <v>894</v>
      </c>
      <c r="AM261">
        <f t="shared" ca="1" si="35"/>
        <v>0</v>
      </c>
      <c r="AN261">
        <f t="shared" ca="1" si="36"/>
        <v>0</v>
      </c>
      <c r="AP261">
        <f t="shared" ca="1" si="42"/>
        <v>0</v>
      </c>
      <c r="AQ261">
        <f t="shared" ca="1" si="43"/>
        <v>0</v>
      </c>
      <c r="AT261">
        <f t="shared" ca="1" si="37"/>
        <v>0</v>
      </c>
      <c r="AU261">
        <f t="shared" ca="1" si="38"/>
        <v>0</v>
      </c>
      <c r="AV261">
        <f t="shared" ca="1" si="39"/>
        <v>0</v>
      </c>
      <c r="AW261">
        <f t="shared" ca="1" si="40"/>
        <v>0</v>
      </c>
      <c r="AX261">
        <f t="shared" ca="1" si="41"/>
        <v>0</v>
      </c>
    </row>
    <row r="262" spans="2:50" ht="16.5" thickBot="1">
      <c r="B262" s="786"/>
      <c r="C262" s="54" t="s">
        <v>114</v>
      </c>
      <c r="D262" s="50" t="s">
        <v>26</v>
      </c>
      <c r="E262" s="87" cm="1">
        <f t="array" aca="1" ref="E262" ca="1">INDIRECT(E$2&amp;"!F70")</f>
        <v>0</v>
      </c>
      <c r="F262" s="87" cm="1">
        <f t="array" aca="1" ref="F262" ca="1">INDIRECT(F$2&amp;"!F70")</f>
        <v>0</v>
      </c>
      <c r="G262" s="87" cm="1">
        <f t="array" aca="1" ref="G262" ca="1">INDIRECT(G$2&amp;"!F70")</f>
        <v>0</v>
      </c>
      <c r="H262" s="87" cm="1">
        <f t="array" aca="1" ref="H262" ca="1">INDIRECT(H$2&amp;"!F70")</f>
        <v>0</v>
      </c>
      <c r="I262" s="87" cm="1">
        <f t="array" aca="1" ref="I262" ca="1">INDIRECT(I$2&amp;"!F70")</f>
        <v>0</v>
      </c>
      <c r="J262" s="87" cm="1">
        <f t="array" aca="1" ref="J262" ca="1">INDIRECT(J$2&amp;"!F70")</f>
        <v>0</v>
      </c>
      <c r="K262" s="87" cm="1">
        <f t="array" aca="1" ref="K262" ca="1">INDIRECT(K$2&amp;"!F70")</f>
        <v>0</v>
      </c>
      <c r="L262" s="87" cm="1">
        <f t="array" aca="1" ref="L262" ca="1">INDIRECT(L$2&amp;"!F70")</f>
        <v>0</v>
      </c>
      <c r="M262" s="87" cm="1">
        <f t="array" aca="1" ref="M262" ca="1">INDIRECT(M$2&amp;"!F70")</f>
        <v>0</v>
      </c>
      <c r="N262" s="87" cm="1">
        <f t="array" aca="1" ref="N262" ca="1">INDIRECT(N$2&amp;"!F70")</f>
        <v>0</v>
      </c>
      <c r="O262" s="87" cm="1">
        <f t="array" aca="1" ref="O262" ca="1">INDIRECT(O$2&amp;"!F70")</f>
        <v>0</v>
      </c>
      <c r="P262" s="87" cm="1">
        <f t="array" aca="1" ref="P262" ca="1">INDIRECT(P$2&amp;"!F70")</f>
        <v>0</v>
      </c>
      <c r="Q262" s="87" cm="1">
        <f t="array" aca="1" ref="Q262" ca="1">INDIRECT(Q$2&amp;"!F70")</f>
        <v>0</v>
      </c>
      <c r="R262" s="87" cm="1">
        <f t="array" aca="1" ref="R262" ca="1">INDIRECT(R$2&amp;"!F70")</f>
        <v>0</v>
      </c>
      <c r="S262" s="87" cm="1">
        <f t="array" aca="1" ref="S262" ca="1">INDIRECT(S$2&amp;"!F70")</f>
        <v>0</v>
      </c>
      <c r="T262" s="87" cm="1">
        <f t="array" aca="1" ref="T262" ca="1">INDIRECT(T$2&amp;"!F70")</f>
        <v>0</v>
      </c>
      <c r="U262" s="87" cm="1">
        <f t="array" aca="1" ref="U262" ca="1">INDIRECT(U$2&amp;"!F70")</f>
        <v>0</v>
      </c>
      <c r="V262" s="87" cm="1">
        <f t="array" aca="1" ref="V262" ca="1">INDIRECT(V$2&amp;"!F70")</f>
        <v>0</v>
      </c>
      <c r="W262" s="87" cm="1">
        <f t="array" aca="1" ref="W262" ca="1">INDIRECT(W$2&amp;"!F70")</f>
        <v>0</v>
      </c>
      <c r="X262" s="87" cm="1">
        <f t="array" aca="1" ref="X262" ca="1">INDIRECT(X$2&amp;"!F70")</f>
        <v>0</v>
      </c>
      <c r="Y262" s="87" cm="1">
        <f t="array" aca="1" ref="Y262" ca="1">INDIRECT(Y$2&amp;"!F70")</f>
        <v>0</v>
      </c>
      <c r="Z262" s="87" cm="1">
        <f t="array" aca="1" ref="Z262" ca="1">INDIRECT(Z$2&amp;"!F70")</f>
        <v>0</v>
      </c>
      <c r="AA262" s="87" cm="1">
        <f t="array" aca="1" ref="AA262" ca="1">INDIRECT(AA$2&amp;"!F70")</f>
        <v>0</v>
      </c>
      <c r="AB262" s="87" cm="1">
        <f t="array" aca="1" ref="AB262" ca="1">INDIRECT(AB$2&amp;"!F70")</f>
        <v>0</v>
      </c>
      <c r="AC262" s="87" cm="1">
        <f t="array" aca="1" ref="AC262" ca="1">INDIRECT(AC$2&amp;"!F70")</f>
        <v>0</v>
      </c>
      <c r="AD262" s="87" cm="1">
        <f t="array" aca="1" ref="AD262" ca="1">INDIRECT(AD$2&amp;"!F70")</f>
        <v>0</v>
      </c>
      <c r="AE262" s="87" cm="1">
        <f t="array" aca="1" ref="AE262" ca="1">INDIRECT(AE$2&amp;"!F70")</f>
        <v>0</v>
      </c>
      <c r="AF262" s="87" cm="1">
        <f t="array" aca="1" ref="AF262" ca="1">INDIRECT(AF$2&amp;"!F70")</f>
        <v>0</v>
      </c>
      <c r="AG262" s="87" cm="1">
        <f t="array" aca="1" ref="AG262" ca="1">INDIRECT(AG$2&amp;"!F70")</f>
        <v>0</v>
      </c>
      <c r="AH262" s="87" cm="1">
        <f t="array" aca="1" ref="AH262" ca="1">INDIRECT(AH$2&amp;"!F70")</f>
        <v>0</v>
      </c>
      <c r="AJ262" s="75" t="str">
        <f t="shared" si="33"/>
        <v>MPI_37</v>
      </c>
      <c r="AK262" s="75" t="str">
        <f t="shared" si="34"/>
        <v>Q2.3</v>
      </c>
      <c r="AL262" t="s">
        <v>895</v>
      </c>
      <c r="AM262">
        <f t="shared" ca="1" si="35"/>
        <v>0</v>
      </c>
      <c r="AN262">
        <f t="shared" ca="1" si="36"/>
        <v>0</v>
      </c>
      <c r="AP262">
        <f t="shared" ca="1" si="42"/>
        <v>0</v>
      </c>
      <c r="AQ262">
        <f t="shared" ca="1" si="43"/>
        <v>0</v>
      </c>
      <c r="AT262">
        <f t="shared" ca="1" si="37"/>
        <v>0</v>
      </c>
      <c r="AU262">
        <f t="shared" ca="1" si="38"/>
        <v>0</v>
      </c>
      <c r="AV262">
        <f t="shared" ca="1" si="39"/>
        <v>0</v>
      </c>
      <c r="AW262">
        <f t="shared" ca="1" si="40"/>
        <v>0</v>
      </c>
      <c r="AX262">
        <f t="shared" ca="1" si="41"/>
        <v>0</v>
      </c>
    </row>
    <row r="263" spans="2:50" ht="16.5" thickBot="1">
      <c r="B263" s="786"/>
      <c r="C263" s="54" t="s">
        <v>114</v>
      </c>
      <c r="D263" s="50" t="s">
        <v>27</v>
      </c>
      <c r="E263" s="87" cm="1">
        <f t="array" aca="1" ref="E263" ca="1">INDIRECT(E$2&amp;"!G70")</f>
        <v>0</v>
      </c>
      <c r="F263" s="87" cm="1">
        <f t="array" aca="1" ref="F263" ca="1">INDIRECT(F$2&amp;"!G70")</f>
        <v>0</v>
      </c>
      <c r="G263" s="87" cm="1">
        <f t="array" aca="1" ref="G263" ca="1">INDIRECT(G$2&amp;"!G70")</f>
        <v>0</v>
      </c>
      <c r="H263" s="87" cm="1">
        <f t="array" aca="1" ref="H263" ca="1">INDIRECT(H$2&amp;"!G70")</f>
        <v>0</v>
      </c>
      <c r="I263" s="87" cm="1">
        <f t="array" aca="1" ref="I263" ca="1">INDIRECT(I$2&amp;"!G70")</f>
        <v>0</v>
      </c>
      <c r="J263" s="87" cm="1">
        <f t="array" aca="1" ref="J263" ca="1">INDIRECT(J$2&amp;"!G70")</f>
        <v>0</v>
      </c>
      <c r="K263" s="87" cm="1">
        <f t="array" aca="1" ref="K263" ca="1">INDIRECT(K$2&amp;"!G70")</f>
        <v>0</v>
      </c>
      <c r="L263" s="87" cm="1">
        <f t="array" aca="1" ref="L263" ca="1">INDIRECT(L$2&amp;"!G70")</f>
        <v>0</v>
      </c>
      <c r="M263" s="87" cm="1">
        <f t="array" aca="1" ref="M263" ca="1">INDIRECT(M$2&amp;"!G70")</f>
        <v>0</v>
      </c>
      <c r="N263" s="87" cm="1">
        <f t="array" aca="1" ref="N263" ca="1">INDIRECT(N$2&amp;"!G70")</f>
        <v>0</v>
      </c>
      <c r="O263" s="87" cm="1">
        <f t="array" aca="1" ref="O263" ca="1">INDIRECT(O$2&amp;"!G70")</f>
        <v>0</v>
      </c>
      <c r="P263" s="87" cm="1">
        <f t="array" aca="1" ref="P263" ca="1">INDIRECT(P$2&amp;"!G70")</f>
        <v>0</v>
      </c>
      <c r="Q263" s="87" cm="1">
        <f t="array" aca="1" ref="Q263" ca="1">INDIRECT(Q$2&amp;"!G70")</f>
        <v>0</v>
      </c>
      <c r="R263" s="87" cm="1">
        <f t="array" aca="1" ref="R263" ca="1">INDIRECT(R$2&amp;"!G70")</f>
        <v>0</v>
      </c>
      <c r="S263" s="87" cm="1">
        <f t="array" aca="1" ref="S263" ca="1">INDIRECT(S$2&amp;"!G70")</f>
        <v>0</v>
      </c>
      <c r="T263" s="87" cm="1">
        <f t="array" aca="1" ref="T263" ca="1">INDIRECT(T$2&amp;"!G70")</f>
        <v>0</v>
      </c>
      <c r="U263" s="87" cm="1">
        <f t="array" aca="1" ref="U263" ca="1">INDIRECT(U$2&amp;"!G70")</f>
        <v>0</v>
      </c>
      <c r="V263" s="87" cm="1">
        <f t="array" aca="1" ref="V263" ca="1">INDIRECT(V$2&amp;"!G70")</f>
        <v>0</v>
      </c>
      <c r="W263" s="87" cm="1">
        <f t="array" aca="1" ref="W263" ca="1">INDIRECT(W$2&amp;"!G70")</f>
        <v>0</v>
      </c>
      <c r="X263" s="87" cm="1">
        <f t="array" aca="1" ref="X263" ca="1">INDIRECT(X$2&amp;"!G70")</f>
        <v>0</v>
      </c>
      <c r="Y263" s="87" cm="1">
        <f t="array" aca="1" ref="Y263" ca="1">INDIRECT(Y$2&amp;"!G70")</f>
        <v>0</v>
      </c>
      <c r="Z263" s="87" cm="1">
        <f t="array" aca="1" ref="Z263" ca="1">INDIRECT(Z$2&amp;"!G70")</f>
        <v>0</v>
      </c>
      <c r="AA263" s="87" cm="1">
        <f t="array" aca="1" ref="AA263" ca="1">INDIRECT(AA$2&amp;"!G70")</f>
        <v>0</v>
      </c>
      <c r="AB263" s="87" cm="1">
        <f t="array" aca="1" ref="AB263" ca="1">INDIRECT(AB$2&amp;"!G70")</f>
        <v>0</v>
      </c>
      <c r="AC263" s="87" cm="1">
        <f t="array" aca="1" ref="AC263" ca="1">INDIRECT(AC$2&amp;"!G70")</f>
        <v>0</v>
      </c>
      <c r="AD263" s="87" cm="1">
        <f t="array" aca="1" ref="AD263" ca="1">INDIRECT(AD$2&amp;"!G70")</f>
        <v>0</v>
      </c>
      <c r="AE263" s="87" cm="1">
        <f t="array" aca="1" ref="AE263" ca="1">INDIRECT(AE$2&amp;"!G70")</f>
        <v>0</v>
      </c>
      <c r="AF263" s="87" cm="1">
        <f t="array" aca="1" ref="AF263" ca="1">INDIRECT(AF$2&amp;"!G70")</f>
        <v>0</v>
      </c>
      <c r="AG263" s="87" cm="1">
        <f t="array" aca="1" ref="AG263" ca="1">INDIRECT(AG$2&amp;"!G70")</f>
        <v>0</v>
      </c>
      <c r="AH263" s="87" cm="1">
        <f t="array" aca="1" ref="AH263" ca="1">INDIRECT(AH$2&amp;"!G70")</f>
        <v>0</v>
      </c>
      <c r="AJ263" s="75" t="str">
        <f t="shared" ref="AJ263:AJ279" si="44">C263</f>
        <v>MPI_37</v>
      </c>
      <c r="AK263" s="75" t="str">
        <f t="shared" ref="AK263:AK279" si="45">D263</f>
        <v>Q2.4</v>
      </c>
      <c r="AL263" t="s">
        <v>510</v>
      </c>
      <c r="AM263">
        <f t="shared" ref="AM263:AM279" ca="1" si="46">COUNTIF(E263:AH263,"oui")</f>
        <v>0</v>
      </c>
      <c r="AN263">
        <f t="shared" ca="1" si="36"/>
        <v>0</v>
      </c>
      <c r="AP263">
        <f t="shared" ca="1" si="42"/>
        <v>0</v>
      </c>
      <c r="AQ263">
        <f t="shared" ca="1" si="43"/>
        <v>0</v>
      </c>
      <c r="AT263">
        <f t="shared" ca="1" si="37"/>
        <v>0</v>
      </c>
      <c r="AU263">
        <f t="shared" ca="1" si="38"/>
        <v>0</v>
      </c>
      <c r="AV263">
        <f t="shared" ca="1" si="39"/>
        <v>0</v>
      </c>
      <c r="AW263">
        <f t="shared" ca="1" si="40"/>
        <v>0</v>
      </c>
      <c r="AX263">
        <f t="shared" ca="1" si="41"/>
        <v>0</v>
      </c>
    </row>
    <row r="264" spans="2:50" ht="16.5" thickBot="1">
      <c r="B264" s="786"/>
      <c r="C264" s="54" t="s">
        <v>114</v>
      </c>
      <c r="D264" s="50" t="s">
        <v>28</v>
      </c>
      <c r="E264" s="87" cm="1">
        <f t="array" aca="1" ref="E264" ca="1">INDIRECT(E$2&amp;"!H70")</f>
        <v>0</v>
      </c>
      <c r="F264" s="87" cm="1">
        <f t="array" aca="1" ref="F264" ca="1">INDIRECT(F$2&amp;"!H70")</f>
        <v>0</v>
      </c>
      <c r="G264" s="87" cm="1">
        <f t="array" aca="1" ref="G264" ca="1">INDIRECT(G$2&amp;"!H70")</f>
        <v>0</v>
      </c>
      <c r="H264" s="87" cm="1">
        <f t="array" aca="1" ref="H264" ca="1">INDIRECT(H$2&amp;"!H70")</f>
        <v>0</v>
      </c>
      <c r="I264" s="87" cm="1">
        <f t="array" aca="1" ref="I264" ca="1">INDIRECT(I$2&amp;"!H70")</f>
        <v>0</v>
      </c>
      <c r="J264" s="87" cm="1">
        <f t="array" aca="1" ref="J264" ca="1">INDIRECT(J$2&amp;"!H70")</f>
        <v>0</v>
      </c>
      <c r="K264" s="87" cm="1">
        <f t="array" aca="1" ref="K264" ca="1">INDIRECT(K$2&amp;"!H70")</f>
        <v>0</v>
      </c>
      <c r="L264" s="87" cm="1">
        <f t="array" aca="1" ref="L264" ca="1">INDIRECT(L$2&amp;"!H70")</f>
        <v>0</v>
      </c>
      <c r="M264" s="87" cm="1">
        <f t="array" aca="1" ref="M264" ca="1">INDIRECT(M$2&amp;"!H70")</f>
        <v>0</v>
      </c>
      <c r="N264" s="87" cm="1">
        <f t="array" aca="1" ref="N264" ca="1">INDIRECT(N$2&amp;"!H70")</f>
        <v>0</v>
      </c>
      <c r="O264" s="87" cm="1">
        <f t="array" aca="1" ref="O264" ca="1">INDIRECT(O$2&amp;"!H70")</f>
        <v>0</v>
      </c>
      <c r="P264" s="87" cm="1">
        <f t="array" aca="1" ref="P264" ca="1">INDIRECT(P$2&amp;"!H70")</f>
        <v>0</v>
      </c>
      <c r="Q264" s="87" cm="1">
        <f t="array" aca="1" ref="Q264" ca="1">INDIRECT(Q$2&amp;"!H70")</f>
        <v>0</v>
      </c>
      <c r="R264" s="87" cm="1">
        <f t="array" aca="1" ref="R264" ca="1">INDIRECT(R$2&amp;"!H70")</f>
        <v>0</v>
      </c>
      <c r="S264" s="87" cm="1">
        <f t="array" aca="1" ref="S264" ca="1">INDIRECT(S$2&amp;"!H70")</f>
        <v>0</v>
      </c>
      <c r="T264" s="87" cm="1">
        <f t="array" aca="1" ref="T264" ca="1">INDIRECT(T$2&amp;"!H70")</f>
        <v>0</v>
      </c>
      <c r="U264" s="87" cm="1">
        <f t="array" aca="1" ref="U264" ca="1">INDIRECT(U$2&amp;"!H70")</f>
        <v>0</v>
      </c>
      <c r="V264" s="87" cm="1">
        <f t="array" aca="1" ref="V264" ca="1">INDIRECT(V$2&amp;"!H70")</f>
        <v>0</v>
      </c>
      <c r="W264" s="87" cm="1">
        <f t="array" aca="1" ref="W264" ca="1">INDIRECT(W$2&amp;"!H70")</f>
        <v>0</v>
      </c>
      <c r="X264" s="87" cm="1">
        <f t="array" aca="1" ref="X264" ca="1">INDIRECT(X$2&amp;"!H70")</f>
        <v>0</v>
      </c>
      <c r="Y264" s="87" cm="1">
        <f t="array" aca="1" ref="Y264" ca="1">INDIRECT(Y$2&amp;"!H70")</f>
        <v>0</v>
      </c>
      <c r="Z264" s="87" cm="1">
        <f t="array" aca="1" ref="Z264" ca="1">INDIRECT(Z$2&amp;"!H70")</f>
        <v>0</v>
      </c>
      <c r="AA264" s="87" cm="1">
        <f t="array" aca="1" ref="AA264" ca="1">INDIRECT(AA$2&amp;"!H70")</f>
        <v>0</v>
      </c>
      <c r="AB264" s="87" cm="1">
        <f t="array" aca="1" ref="AB264" ca="1">INDIRECT(AB$2&amp;"!H70")</f>
        <v>0</v>
      </c>
      <c r="AC264" s="87" cm="1">
        <f t="array" aca="1" ref="AC264" ca="1">INDIRECT(AC$2&amp;"!H70")</f>
        <v>0</v>
      </c>
      <c r="AD264" s="87" cm="1">
        <f t="array" aca="1" ref="AD264" ca="1">INDIRECT(AD$2&amp;"!H70")</f>
        <v>0</v>
      </c>
      <c r="AE264" s="87" cm="1">
        <f t="array" aca="1" ref="AE264" ca="1">INDIRECT(AE$2&amp;"!H70")</f>
        <v>0</v>
      </c>
      <c r="AF264" s="87" cm="1">
        <f t="array" aca="1" ref="AF264" ca="1">INDIRECT(AF$2&amp;"!H70")</f>
        <v>0</v>
      </c>
      <c r="AG264" s="87" cm="1">
        <f t="array" aca="1" ref="AG264" ca="1">INDIRECT(AG$2&amp;"!H70")</f>
        <v>0</v>
      </c>
      <c r="AH264" s="87" cm="1">
        <f t="array" aca="1" ref="AH264" ca="1">INDIRECT(AH$2&amp;"!H70")</f>
        <v>0</v>
      </c>
      <c r="AJ264" s="75" t="str">
        <f t="shared" si="44"/>
        <v>MPI_37</v>
      </c>
      <c r="AK264" s="75" t="str">
        <f t="shared" si="45"/>
        <v>Q3.1</v>
      </c>
      <c r="AL264" t="s">
        <v>471</v>
      </c>
      <c r="AM264">
        <f t="shared" ca="1" si="46"/>
        <v>0</v>
      </c>
      <c r="AN264">
        <f t="shared" ref="AN264:AN279" ca="1" si="47">COUNTIFS(E263:AH263,"Oui",E264:AH264,"Oui")</f>
        <v>0</v>
      </c>
      <c r="AP264">
        <f t="shared" ca="1" si="42"/>
        <v>0</v>
      </c>
      <c r="AQ264">
        <f t="shared" ca="1" si="43"/>
        <v>0</v>
      </c>
      <c r="AT264">
        <f t="shared" ca="1" si="37"/>
        <v>0</v>
      </c>
      <c r="AU264">
        <f t="shared" ca="1" si="38"/>
        <v>0</v>
      </c>
      <c r="AV264">
        <f t="shared" ca="1" si="39"/>
        <v>0</v>
      </c>
      <c r="AW264">
        <f t="shared" ca="1" si="40"/>
        <v>0</v>
      </c>
      <c r="AX264">
        <f t="shared" ca="1" si="41"/>
        <v>0</v>
      </c>
    </row>
    <row r="265" spans="2:50" ht="16.5" thickBot="1">
      <c r="B265" s="786"/>
      <c r="C265" s="17" t="s">
        <v>114</v>
      </c>
      <c r="D265" s="66" t="s">
        <v>29</v>
      </c>
      <c r="E265" s="87" cm="1">
        <f t="array" aca="1" ref="E265" ca="1">INDIRECT(E$2&amp;"!I70")</f>
        <v>0</v>
      </c>
      <c r="F265" s="87" cm="1">
        <f t="array" aca="1" ref="F265" ca="1">INDIRECT(F$2&amp;"!I70")</f>
        <v>0</v>
      </c>
      <c r="G265" s="87" cm="1">
        <f t="array" aca="1" ref="G265" ca="1">INDIRECT(G$2&amp;"!I70")</f>
        <v>0</v>
      </c>
      <c r="H265" s="87" cm="1">
        <f t="array" aca="1" ref="H265" ca="1">INDIRECT(H$2&amp;"!I70")</f>
        <v>0</v>
      </c>
      <c r="I265" s="87" cm="1">
        <f t="array" aca="1" ref="I265" ca="1">INDIRECT(I$2&amp;"!I70")</f>
        <v>0</v>
      </c>
      <c r="J265" s="87" cm="1">
        <f t="array" aca="1" ref="J265" ca="1">INDIRECT(J$2&amp;"!I70")</f>
        <v>0</v>
      </c>
      <c r="K265" s="87" cm="1">
        <f t="array" aca="1" ref="K265" ca="1">INDIRECT(K$2&amp;"!I70")</f>
        <v>0</v>
      </c>
      <c r="L265" s="87" cm="1">
        <f t="array" aca="1" ref="L265" ca="1">INDIRECT(L$2&amp;"!I70")</f>
        <v>0</v>
      </c>
      <c r="M265" s="87" cm="1">
        <f t="array" aca="1" ref="M265" ca="1">INDIRECT(M$2&amp;"!I70")</f>
        <v>0</v>
      </c>
      <c r="N265" s="87" cm="1">
        <f t="array" aca="1" ref="N265" ca="1">INDIRECT(N$2&amp;"!I70")</f>
        <v>0</v>
      </c>
      <c r="O265" s="87" cm="1">
        <f t="array" aca="1" ref="O265" ca="1">INDIRECT(O$2&amp;"!I70")</f>
        <v>0</v>
      </c>
      <c r="P265" s="87" cm="1">
        <f t="array" aca="1" ref="P265" ca="1">INDIRECT(P$2&amp;"!I70")</f>
        <v>0</v>
      </c>
      <c r="Q265" s="87" cm="1">
        <f t="array" aca="1" ref="Q265" ca="1">INDIRECT(Q$2&amp;"!I70")</f>
        <v>0</v>
      </c>
      <c r="R265" s="87" cm="1">
        <f t="array" aca="1" ref="R265" ca="1">INDIRECT(R$2&amp;"!I70")</f>
        <v>0</v>
      </c>
      <c r="S265" s="87" cm="1">
        <f t="array" aca="1" ref="S265" ca="1">INDIRECT(S$2&amp;"!I70")</f>
        <v>0</v>
      </c>
      <c r="T265" s="87" cm="1">
        <f t="array" aca="1" ref="T265" ca="1">INDIRECT(T$2&amp;"!I70")</f>
        <v>0</v>
      </c>
      <c r="U265" s="87" cm="1">
        <f t="array" aca="1" ref="U265" ca="1">INDIRECT(U$2&amp;"!I70")</f>
        <v>0</v>
      </c>
      <c r="V265" s="87" cm="1">
        <f t="array" aca="1" ref="V265" ca="1">INDIRECT(V$2&amp;"!I70")</f>
        <v>0</v>
      </c>
      <c r="W265" s="87" cm="1">
        <f t="array" aca="1" ref="W265" ca="1">INDIRECT(W$2&amp;"!I70")</f>
        <v>0</v>
      </c>
      <c r="X265" s="87" cm="1">
        <f t="array" aca="1" ref="X265" ca="1">INDIRECT(X$2&amp;"!I70")</f>
        <v>0</v>
      </c>
      <c r="Y265" s="87" cm="1">
        <f t="array" aca="1" ref="Y265" ca="1">INDIRECT(Y$2&amp;"!I70")</f>
        <v>0</v>
      </c>
      <c r="Z265" s="87" cm="1">
        <f t="array" aca="1" ref="Z265" ca="1">INDIRECT(Z$2&amp;"!I70")</f>
        <v>0</v>
      </c>
      <c r="AA265" s="87" cm="1">
        <f t="array" aca="1" ref="AA265" ca="1">INDIRECT(AA$2&amp;"!I70")</f>
        <v>0</v>
      </c>
      <c r="AB265" s="87" cm="1">
        <f t="array" aca="1" ref="AB265" ca="1">INDIRECT(AB$2&amp;"!I70")</f>
        <v>0</v>
      </c>
      <c r="AC265" s="87" cm="1">
        <f t="array" aca="1" ref="AC265" ca="1">INDIRECT(AC$2&amp;"!I70")</f>
        <v>0</v>
      </c>
      <c r="AD265" s="87" cm="1">
        <f t="array" aca="1" ref="AD265" ca="1">INDIRECT(AD$2&amp;"!I70")</f>
        <v>0</v>
      </c>
      <c r="AE265" s="87" cm="1">
        <f t="array" aca="1" ref="AE265" ca="1">INDIRECT(AE$2&amp;"!I70")</f>
        <v>0</v>
      </c>
      <c r="AF265" s="87" cm="1">
        <f t="array" aca="1" ref="AF265" ca="1">INDIRECT(AF$2&amp;"!I70")</f>
        <v>0</v>
      </c>
      <c r="AG265" s="87" cm="1">
        <f t="array" aca="1" ref="AG265" ca="1">INDIRECT(AG$2&amp;"!I70")</f>
        <v>0</v>
      </c>
      <c r="AH265" s="87" cm="1">
        <f t="array" aca="1" ref="AH265" ca="1">INDIRECT(AH$2&amp;"!I70")</f>
        <v>0</v>
      </c>
      <c r="AJ265" s="75" t="str">
        <f t="shared" si="44"/>
        <v>MPI_37</v>
      </c>
      <c r="AK265" s="75" t="str">
        <f t="shared" si="45"/>
        <v>Q3.2</v>
      </c>
      <c r="AL265" t="s">
        <v>896</v>
      </c>
      <c r="AM265">
        <f t="shared" ca="1" si="46"/>
        <v>0</v>
      </c>
      <c r="AN265">
        <f t="shared" ca="1" si="47"/>
        <v>0</v>
      </c>
      <c r="AP265">
        <f t="shared" ca="1" si="42"/>
        <v>0</v>
      </c>
      <c r="AQ265">
        <f t="shared" ca="1" si="43"/>
        <v>0</v>
      </c>
      <c r="AT265">
        <f t="shared" ca="1" si="37"/>
        <v>0</v>
      </c>
      <c r="AU265">
        <f t="shared" ca="1" si="38"/>
        <v>0</v>
      </c>
      <c r="AV265">
        <f t="shared" ca="1" si="39"/>
        <v>0</v>
      </c>
      <c r="AW265">
        <f t="shared" ca="1" si="40"/>
        <v>0</v>
      </c>
      <c r="AX265">
        <f t="shared" ca="1" si="41"/>
        <v>0</v>
      </c>
    </row>
    <row r="266" spans="2:50" ht="16.5" customHeight="1" thickBot="1">
      <c r="B266" s="787" t="s">
        <v>116</v>
      </c>
      <c r="C266" s="54" t="s">
        <v>117</v>
      </c>
      <c r="D266" s="48" t="s">
        <v>23</v>
      </c>
      <c r="E266" s="85" t="str" cm="1">
        <f t="array" aca="1" ref="E266" ca="1">INDIRECT(E$2&amp;"!C73")</f>
        <v>Non concerné</v>
      </c>
      <c r="F266" s="85" t="str" cm="1">
        <f t="array" aca="1" ref="F266" ca="1">INDIRECT(F$2&amp;"!C73")</f>
        <v>Non concerné</v>
      </c>
      <c r="G266" s="85" t="str" cm="1">
        <f t="array" aca="1" ref="G266" ca="1">INDIRECT(G$2&amp;"!C73")</f>
        <v>Non concerné</v>
      </c>
      <c r="H266" s="85" t="str" cm="1">
        <f t="array" aca="1" ref="H266" ca="1">INDIRECT(H$2&amp;"!C73")</f>
        <v>Non concerné</v>
      </c>
      <c r="I266" s="85" t="str" cm="1">
        <f t="array" aca="1" ref="I266" ca="1">INDIRECT(I$2&amp;"!C73")</f>
        <v>Non concerné</v>
      </c>
      <c r="J266" s="85" t="str" cm="1">
        <f t="array" aca="1" ref="J266" ca="1">INDIRECT(J$2&amp;"!C73")</f>
        <v>Non concerné</v>
      </c>
      <c r="K266" s="85" t="str" cm="1">
        <f t="array" aca="1" ref="K266" ca="1">INDIRECT(K$2&amp;"!C73")</f>
        <v>Non concerné</v>
      </c>
      <c r="L266" s="85" t="str" cm="1">
        <f t="array" aca="1" ref="L266" ca="1">INDIRECT(L$2&amp;"!C73")</f>
        <v>Non concerné</v>
      </c>
      <c r="M266" s="85" t="str" cm="1">
        <f t="array" aca="1" ref="M266" ca="1">INDIRECT(M$2&amp;"!C73")</f>
        <v>Non concerné</v>
      </c>
      <c r="N266" s="85" t="str" cm="1">
        <f t="array" aca="1" ref="N266" ca="1">INDIRECT(N$2&amp;"!C73")</f>
        <v>Non concerné</v>
      </c>
      <c r="O266" s="85" t="str" cm="1">
        <f t="array" aca="1" ref="O266" ca="1">INDIRECT(O$2&amp;"!C73")</f>
        <v>Non concerné</v>
      </c>
      <c r="P266" s="85" t="str" cm="1">
        <f t="array" aca="1" ref="P266" ca="1">INDIRECT(P$2&amp;"!C73")</f>
        <v>Non concerné</v>
      </c>
      <c r="Q266" s="85" t="str" cm="1">
        <f t="array" aca="1" ref="Q266" ca="1">INDIRECT(Q$2&amp;"!C73")</f>
        <v>Non concerné</v>
      </c>
      <c r="R266" s="85" t="str" cm="1">
        <f t="array" aca="1" ref="R266" ca="1">INDIRECT(R$2&amp;"!C73")</f>
        <v>Non concerné</v>
      </c>
      <c r="S266" s="85" t="str" cm="1">
        <f t="array" aca="1" ref="S266" ca="1">INDIRECT(S$2&amp;"!C73")</f>
        <v>Non concerné</v>
      </c>
      <c r="T266" s="85" t="str" cm="1">
        <f t="array" aca="1" ref="T266" ca="1">INDIRECT(T$2&amp;"!C73")</f>
        <v>Non concerné</v>
      </c>
      <c r="U266" s="85" t="str" cm="1">
        <f t="array" aca="1" ref="U266" ca="1">INDIRECT(U$2&amp;"!C73")</f>
        <v>Non concerné</v>
      </c>
      <c r="V266" s="85" t="str" cm="1">
        <f t="array" aca="1" ref="V266" ca="1">INDIRECT(V$2&amp;"!C73")</f>
        <v>Non concerné</v>
      </c>
      <c r="W266" s="85" t="str" cm="1">
        <f t="array" aca="1" ref="W266" ca="1">INDIRECT(W$2&amp;"!C73")</f>
        <v>Non concerné</v>
      </c>
      <c r="X266" s="85" t="str" cm="1">
        <f t="array" aca="1" ref="X266" ca="1">INDIRECT(X$2&amp;"!C73")</f>
        <v>Non concerné</v>
      </c>
      <c r="Y266" s="85" t="str" cm="1">
        <f t="array" aca="1" ref="Y266" ca="1">INDIRECT(Y$2&amp;"!C73")</f>
        <v>Non concerné</v>
      </c>
      <c r="Z266" s="85" t="str" cm="1">
        <f t="array" aca="1" ref="Z266" ca="1">INDIRECT(Z$2&amp;"!C73")</f>
        <v>Non concerné</v>
      </c>
      <c r="AA266" s="85" t="str" cm="1">
        <f t="array" aca="1" ref="AA266" ca="1">INDIRECT(AA$2&amp;"!C73")</f>
        <v>Non concerné</v>
      </c>
      <c r="AB266" s="85" t="str" cm="1">
        <f t="array" aca="1" ref="AB266" ca="1">INDIRECT(AB$2&amp;"!C73")</f>
        <v>Non concerné</v>
      </c>
      <c r="AC266" s="85" t="str" cm="1">
        <f t="array" aca="1" ref="AC266" ca="1">INDIRECT(AC$2&amp;"!C73")</f>
        <v>Non concerné</v>
      </c>
      <c r="AD266" s="85" t="str" cm="1">
        <f t="array" aca="1" ref="AD266" ca="1">INDIRECT(AD$2&amp;"!C73")</f>
        <v>Non concerné</v>
      </c>
      <c r="AE266" s="85" t="str" cm="1">
        <f t="array" aca="1" ref="AE266" ca="1">INDIRECT(AE$2&amp;"!C73")</f>
        <v>Non concerné</v>
      </c>
      <c r="AF266" s="85" t="str" cm="1">
        <f t="array" aca="1" ref="AF266" ca="1">INDIRECT(AF$2&amp;"!C73")</f>
        <v>Non concerné</v>
      </c>
      <c r="AG266" s="85" t="str" cm="1">
        <f t="array" aca="1" ref="AG266" ca="1">INDIRECT(AG$2&amp;"!C73")</f>
        <v>Non concerné</v>
      </c>
      <c r="AH266" s="85" t="str" cm="1">
        <f t="array" aca="1" ref="AH266" ca="1">INDIRECT(AH$2&amp;"!C73")</f>
        <v>Non concerné</v>
      </c>
      <c r="AJ266" s="75" t="str">
        <f t="shared" si="44"/>
        <v>MPI_38</v>
      </c>
      <c r="AK266" s="75" t="str">
        <f t="shared" si="45"/>
        <v>Q1</v>
      </c>
      <c r="AL266" t="s">
        <v>388</v>
      </c>
      <c r="AM266">
        <f t="shared" ca="1" si="46"/>
        <v>0</v>
      </c>
      <c r="AN266">
        <f t="shared" ca="1" si="47"/>
        <v>0</v>
      </c>
      <c r="AP266">
        <f t="shared" ca="1" si="42"/>
        <v>0</v>
      </c>
      <c r="AQ266">
        <f t="shared" ca="1" si="43"/>
        <v>0</v>
      </c>
      <c r="AT266">
        <f t="shared" ref="AT266:AT279" ca="1" si="48">COUNTIF(E266:AH266,"Arrêt")</f>
        <v>0</v>
      </c>
      <c r="AU266">
        <f t="shared" ref="AU266:AU279" ca="1" si="49">COUNTIF(E266:AH266,"Changement de molécule")</f>
        <v>0</v>
      </c>
      <c r="AV266">
        <f t="shared" ref="AV266:AV279" ca="1" si="50">COUNTIF(E266:AH266,"Adaptation posologique")</f>
        <v>0</v>
      </c>
      <c r="AW266">
        <f t="shared" ref="AW266:AW279" ca="1" si="51">COUNTIF(E266:AH266,"Autre")</f>
        <v>0</v>
      </c>
      <c r="AX266">
        <f t="shared" ref="AX266:AX279" ca="1" si="52">COUNTIF(E266:AH266,"Ne sait pas")</f>
        <v>0</v>
      </c>
    </row>
    <row r="267" spans="2:50" ht="16.5" thickBot="1">
      <c r="B267" s="787"/>
      <c r="C267" s="54" t="s">
        <v>117</v>
      </c>
      <c r="D267" s="50" t="s">
        <v>24</v>
      </c>
      <c r="E267" s="85" cm="1">
        <f t="array" aca="1" ref="E267" ca="1">INDIRECT(E$2&amp;"!D73")</f>
        <v>0</v>
      </c>
      <c r="F267" s="85" cm="1">
        <f t="array" aca="1" ref="F267" ca="1">INDIRECT(F$2&amp;"!D73")</f>
        <v>0</v>
      </c>
      <c r="G267" s="85" cm="1">
        <f t="array" aca="1" ref="G267" ca="1">INDIRECT(G$2&amp;"!D73")</f>
        <v>0</v>
      </c>
      <c r="H267" s="85" cm="1">
        <f t="array" aca="1" ref="H267" ca="1">INDIRECT(H$2&amp;"!D73")</f>
        <v>0</v>
      </c>
      <c r="I267" s="85" cm="1">
        <f t="array" aca="1" ref="I267" ca="1">INDIRECT(I$2&amp;"!D73")</f>
        <v>0</v>
      </c>
      <c r="J267" s="85" cm="1">
        <f t="array" aca="1" ref="J267" ca="1">INDIRECT(J$2&amp;"!D73")</f>
        <v>0</v>
      </c>
      <c r="K267" s="85" cm="1">
        <f t="array" aca="1" ref="K267" ca="1">INDIRECT(K$2&amp;"!D73")</f>
        <v>0</v>
      </c>
      <c r="L267" s="85" cm="1">
        <f t="array" aca="1" ref="L267" ca="1">INDIRECT(L$2&amp;"!D73")</f>
        <v>0</v>
      </c>
      <c r="M267" s="85" cm="1">
        <f t="array" aca="1" ref="M267" ca="1">INDIRECT(M$2&amp;"!D73")</f>
        <v>0</v>
      </c>
      <c r="N267" s="85" cm="1">
        <f t="array" aca="1" ref="N267" ca="1">INDIRECT(N$2&amp;"!D73")</f>
        <v>0</v>
      </c>
      <c r="O267" s="85" cm="1">
        <f t="array" aca="1" ref="O267" ca="1">INDIRECT(O$2&amp;"!D73")</f>
        <v>0</v>
      </c>
      <c r="P267" s="85" cm="1">
        <f t="array" aca="1" ref="P267" ca="1">INDIRECT(P$2&amp;"!D73")</f>
        <v>0</v>
      </c>
      <c r="Q267" s="85" cm="1">
        <f t="array" aca="1" ref="Q267" ca="1">INDIRECT(Q$2&amp;"!D73")</f>
        <v>0</v>
      </c>
      <c r="R267" s="85" cm="1">
        <f t="array" aca="1" ref="R267" ca="1">INDIRECT(R$2&amp;"!D73")</f>
        <v>0</v>
      </c>
      <c r="S267" s="85" cm="1">
        <f t="array" aca="1" ref="S267" ca="1">INDIRECT(S$2&amp;"!D73")</f>
        <v>0</v>
      </c>
      <c r="T267" s="85" cm="1">
        <f t="array" aca="1" ref="T267" ca="1">INDIRECT(T$2&amp;"!D73")</f>
        <v>0</v>
      </c>
      <c r="U267" s="85" cm="1">
        <f t="array" aca="1" ref="U267" ca="1">INDIRECT(U$2&amp;"!D73")</f>
        <v>0</v>
      </c>
      <c r="V267" s="85" cm="1">
        <f t="array" aca="1" ref="V267" ca="1">INDIRECT(V$2&amp;"!D73")</f>
        <v>0</v>
      </c>
      <c r="W267" s="85" cm="1">
        <f t="array" aca="1" ref="W267" ca="1">INDIRECT(W$2&amp;"!D73")</f>
        <v>0</v>
      </c>
      <c r="X267" s="85" cm="1">
        <f t="array" aca="1" ref="X267" ca="1">INDIRECT(X$2&amp;"!D73")</f>
        <v>0</v>
      </c>
      <c r="Y267" s="85" cm="1">
        <f t="array" aca="1" ref="Y267" ca="1">INDIRECT(Y$2&amp;"!D73")</f>
        <v>0</v>
      </c>
      <c r="Z267" s="85" cm="1">
        <f t="array" aca="1" ref="Z267" ca="1">INDIRECT(Z$2&amp;"!D73")</f>
        <v>0</v>
      </c>
      <c r="AA267" s="85" cm="1">
        <f t="array" aca="1" ref="AA267" ca="1">INDIRECT(AA$2&amp;"!D73")</f>
        <v>0</v>
      </c>
      <c r="AB267" s="85" cm="1">
        <f t="array" aca="1" ref="AB267" ca="1">INDIRECT(AB$2&amp;"!D73")</f>
        <v>0</v>
      </c>
      <c r="AC267" s="85" cm="1">
        <f t="array" aca="1" ref="AC267" ca="1">INDIRECT(AC$2&amp;"!D73")</f>
        <v>0</v>
      </c>
      <c r="AD267" s="85" cm="1">
        <f t="array" aca="1" ref="AD267" ca="1">INDIRECT(AD$2&amp;"!D73")</f>
        <v>0</v>
      </c>
      <c r="AE267" s="85" cm="1">
        <f t="array" aca="1" ref="AE267" ca="1">INDIRECT(AE$2&amp;"!D73")</f>
        <v>0</v>
      </c>
      <c r="AF267" s="85" cm="1">
        <f t="array" aca="1" ref="AF267" ca="1">INDIRECT(AF$2&amp;"!D73")</f>
        <v>0</v>
      </c>
      <c r="AG267" s="85" cm="1">
        <f t="array" aca="1" ref="AG267" ca="1">INDIRECT(AG$2&amp;"!D73")</f>
        <v>0</v>
      </c>
      <c r="AH267" s="85" cm="1">
        <f t="array" aca="1" ref="AH267" ca="1">INDIRECT(AH$2&amp;"!D73")</f>
        <v>0</v>
      </c>
      <c r="AJ267" s="75" t="str">
        <f t="shared" si="44"/>
        <v>MPI_38</v>
      </c>
      <c r="AK267" s="75" t="str">
        <f t="shared" si="45"/>
        <v>Q2.1</v>
      </c>
      <c r="AL267" t="s">
        <v>347</v>
      </c>
      <c r="AM267">
        <f t="shared" ca="1" si="46"/>
        <v>0</v>
      </c>
      <c r="AN267">
        <f t="shared" ca="1" si="47"/>
        <v>0</v>
      </c>
      <c r="AP267">
        <f t="shared" ref="AP267:AP279" ca="1" si="53">COUNTIFS(E267:AH267,"Oui",E264:AH264,"Non",E263:AH263,"Oui")</f>
        <v>0</v>
      </c>
      <c r="AQ267">
        <f t="shared" ca="1" si="43"/>
        <v>0</v>
      </c>
      <c r="AT267">
        <f t="shared" ca="1" si="48"/>
        <v>0</v>
      </c>
      <c r="AU267">
        <f t="shared" ca="1" si="49"/>
        <v>0</v>
      </c>
      <c r="AV267">
        <f t="shared" ca="1" si="50"/>
        <v>0</v>
      </c>
      <c r="AW267">
        <f t="shared" ca="1" si="51"/>
        <v>0</v>
      </c>
      <c r="AX267">
        <f t="shared" ca="1" si="52"/>
        <v>0</v>
      </c>
    </row>
    <row r="268" spans="2:50" ht="16.5" thickBot="1">
      <c r="B268" s="787"/>
      <c r="C268" s="54" t="s">
        <v>117</v>
      </c>
      <c r="D268" s="50" t="s">
        <v>25</v>
      </c>
      <c r="E268" s="85" cm="1">
        <f t="array" aca="1" ref="E268" ca="1">INDIRECT(E$2&amp;"!E73")</f>
        <v>0</v>
      </c>
      <c r="F268" s="85" cm="1">
        <f t="array" aca="1" ref="F268" ca="1">INDIRECT(F$2&amp;"!E73")</f>
        <v>0</v>
      </c>
      <c r="G268" s="85" cm="1">
        <f t="array" aca="1" ref="G268" ca="1">INDIRECT(G$2&amp;"!E73")</f>
        <v>0</v>
      </c>
      <c r="H268" s="85" cm="1">
        <f t="array" aca="1" ref="H268" ca="1">INDIRECT(H$2&amp;"!E73")</f>
        <v>0</v>
      </c>
      <c r="I268" s="85" cm="1">
        <f t="array" aca="1" ref="I268" ca="1">INDIRECT(I$2&amp;"!E73")</f>
        <v>0</v>
      </c>
      <c r="J268" s="85" cm="1">
        <f t="array" aca="1" ref="J268" ca="1">INDIRECT(J$2&amp;"!E73")</f>
        <v>0</v>
      </c>
      <c r="K268" s="85" cm="1">
        <f t="array" aca="1" ref="K268" ca="1">INDIRECT(K$2&amp;"!E73")</f>
        <v>0</v>
      </c>
      <c r="L268" s="85" cm="1">
        <f t="array" aca="1" ref="L268" ca="1">INDIRECT(L$2&amp;"!E73")</f>
        <v>0</v>
      </c>
      <c r="M268" s="85" cm="1">
        <f t="array" aca="1" ref="M268" ca="1">INDIRECT(M$2&amp;"!E73")</f>
        <v>0</v>
      </c>
      <c r="N268" s="85" cm="1">
        <f t="array" aca="1" ref="N268" ca="1">INDIRECT(N$2&amp;"!E73")</f>
        <v>0</v>
      </c>
      <c r="O268" s="85" cm="1">
        <f t="array" aca="1" ref="O268" ca="1">INDIRECT(O$2&amp;"!E73")</f>
        <v>0</v>
      </c>
      <c r="P268" s="85" cm="1">
        <f t="array" aca="1" ref="P268" ca="1">INDIRECT(P$2&amp;"!E73")</f>
        <v>0</v>
      </c>
      <c r="Q268" s="85" cm="1">
        <f t="array" aca="1" ref="Q268" ca="1">INDIRECT(Q$2&amp;"!E73")</f>
        <v>0</v>
      </c>
      <c r="R268" s="85" cm="1">
        <f t="array" aca="1" ref="R268" ca="1">INDIRECT(R$2&amp;"!E73")</f>
        <v>0</v>
      </c>
      <c r="S268" s="85" cm="1">
        <f t="array" aca="1" ref="S268" ca="1">INDIRECT(S$2&amp;"!E73")</f>
        <v>0</v>
      </c>
      <c r="T268" s="85" cm="1">
        <f t="array" aca="1" ref="T268" ca="1">INDIRECT(T$2&amp;"!E73")</f>
        <v>0</v>
      </c>
      <c r="U268" s="85" cm="1">
        <f t="array" aca="1" ref="U268" ca="1">INDIRECT(U$2&amp;"!E73")</f>
        <v>0</v>
      </c>
      <c r="V268" s="85" cm="1">
        <f t="array" aca="1" ref="V268" ca="1">INDIRECT(V$2&amp;"!E73")</f>
        <v>0</v>
      </c>
      <c r="W268" s="85" cm="1">
        <f t="array" aca="1" ref="W268" ca="1">INDIRECT(W$2&amp;"!E73")</f>
        <v>0</v>
      </c>
      <c r="X268" s="85" cm="1">
        <f t="array" aca="1" ref="X268" ca="1">INDIRECT(X$2&amp;"!E73")</f>
        <v>0</v>
      </c>
      <c r="Y268" s="85" cm="1">
        <f t="array" aca="1" ref="Y268" ca="1">INDIRECT(Y$2&amp;"!E73")</f>
        <v>0</v>
      </c>
      <c r="Z268" s="85" cm="1">
        <f t="array" aca="1" ref="Z268" ca="1">INDIRECT(Z$2&amp;"!E73")</f>
        <v>0</v>
      </c>
      <c r="AA268" s="85" cm="1">
        <f t="array" aca="1" ref="AA268" ca="1">INDIRECT(AA$2&amp;"!E73")</f>
        <v>0</v>
      </c>
      <c r="AB268" s="85" cm="1">
        <f t="array" aca="1" ref="AB268" ca="1">INDIRECT(AB$2&amp;"!E73")</f>
        <v>0</v>
      </c>
      <c r="AC268" s="85" cm="1">
        <f t="array" aca="1" ref="AC268" ca="1">INDIRECT(AC$2&amp;"!E73")</f>
        <v>0</v>
      </c>
      <c r="AD268" s="85" cm="1">
        <f t="array" aca="1" ref="AD268" ca="1">INDIRECT(AD$2&amp;"!E73")</f>
        <v>0</v>
      </c>
      <c r="AE268" s="85" cm="1">
        <f t="array" aca="1" ref="AE268" ca="1">INDIRECT(AE$2&amp;"!E73")</f>
        <v>0</v>
      </c>
      <c r="AF268" s="85" cm="1">
        <f t="array" aca="1" ref="AF268" ca="1">INDIRECT(AF$2&amp;"!E73")</f>
        <v>0</v>
      </c>
      <c r="AG268" s="85" cm="1">
        <f t="array" aca="1" ref="AG268" ca="1">INDIRECT(AG$2&amp;"!E73")</f>
        <v>0</v>
      </c>
      <c r="AH268" s="85" cm="1">
        <f t="array" aca="1" ref="AH268" ca="1">INDIRECT(AH$2&amp;"!E73")</f>
        <v>0</v>
      </c>
      <c r="AJ268" s="75" t="str">
        <f t="shared" si="44"/>
        <v>MPI_38</v>
      </c>
      <c r="AK268" s="75" t="str">
        <f t="shared" si="45"/>
        <v>Q2.2</v>
      </c>
      <c r="AL268" t="s">
        <v>897</v>
      </c>
      <c r="AM268">
        <f t="shared" ca="1" si="46"/>
        <v>0</v>
      </c>
      <c r="AN268">
        <f t="shared" ca="1" si="47"/>
        <v>0</v>
      </c>
      <c r="AP268">
        <f t="shared" ca="1" si="53"/>
        <v>0</v>
      </c>
      <c r="AQ268">
        <f t="shared" ref="AQ268:AQ279" ca="1" si="54">COUNTIFS(E268:AH268,"Acceptée",E264:AH264,"Oui",E263:AH263,"Oui")</f>
        <v>0</v>
      </c>
      <c r="AT268">
        <f t="shared" ca="1" si="48"/>
        <v>0</v>
      </c>
      <c r="AU268">
        <f t="shared" ca="1" si="49"/>
        <v>0</v>
      </c>
      <c r="AV268">
        <f t="shared" ca="1" si="50"/>
        <v>0</v>
      </c>
      <c r="AW268">
        <f t="shared" ca="1" si="51"/>
        <v>0</v>
      </c>
      <c r="AX268">
        <f t="shared" ca="1" si="52"/>
        <v>0</v>
      </c>
    </row>
    <row r="269" spans="2:50" ht="16.5" thickBot="1">
      <c r="B269" s="787"/>
      <c r="C269" s="54" t="s">
        <v>117</v>
      </c>
      <c r="D269" s="50" t="s">
        <v>26</v>
      </c>
      <c r="E269" s="85" cm="1">
        <f t="array" aca="1" ref="E269" ca="1">INDIRECT(E$2&amp;"!F73")</f>
        <v>0</v>
      </c>
      <c r="F269" s="85" cm="1">
        <f t="array" aca="1" ref="F269" ca="1">INDIRECT(F$2&amp;"!F73")</f>
        <v>0</v>
      </c>
      <c r="G269" s="85" cm="1">
        <f t="array" aca="1" ref="G269" ca="1">INDIRECT(G$2&amp;"!F73")</f>
        <v>0</v>
      </c>
      <c r="H269" s="85" cm="1">
        <f t="array" aca="1" ref="H269" ca="1">INDIRECT(H$2&amp;"!F73")</f>
        <v>0</v>
      </c>
      <c r="I269" s="85" cm="1">
        <f t="array" aca="1" ref="I269" ca="1">INDIRECT(I$2&amp;"!F73")</f>
        <v>0</v>
      </c>
      <c r="J269" s="85" cm="1">
        <f t="array" aca="1" ref="J269" ca="1">INDIRECT(J$2&amp;"!F73")</f>
        <v>0</v>
      </c>
      <c r="K269" s="85" cm="1">
        <f t="array" aca="1" ref="K269" ca="1">INDIRECT(K$2&amp;"!F73")</f>
        <v>0</v>
      </c>
      <c r="L269" s="85" cm="1">
        <f t="array" aca="1" ref="L269" ca="1">INDIRECT(L$2&amp;"!F73")</f>
        <v>0</v>
      </c>
      <c r="M269" s="85" cm="1">
        <f t="array" aca="1" ref="M269" ca="1">INDIRECT(M$2&amp;"!F73")</f>
        <v>0</v>
      </c>
      <c r="N269" s="85" cm="1">
        <f t="array" aca="1" ref="N269" ca="1">INDIRECT(N$2&amp;"!F73")</f>
        <v>0</v>
      </c>
      <c r="O269" s="85" cm="1">
        <f t="array" aca="1" ref="O269" ca="1">INDIRECT(O$2&amp;"!F73")</f>
        <v>0</v>
      </c>
      <c r="P269" s="85" cm="1">
        <f t="array" aca="1" ref="P269" ca="1">INDIRECT(P$2&amp;"!F73")</f>
        <v>0</v>
      </c>
      <c r="Q269" s="85" cm="1">
        <f t="array" aca="1" ref="Q269" ca="1">INDIRECT(Q$2&amp;"!F73")</f>
        <v>0</v>
      </c>
      <c r="R269" s="85" cm="1">
        <f t="array" aca="1" ref="R269" ca="1">INDIRECT(R$2&amp;"!F73")</f>
        <v>0</v>
      </c>
      <c r="S269" s="85" cm="1">
        <f t="array" aca="1" ref="S269" ca="1">INDIRECT(S$2&amp;"!F73")</f>
        <v>0</v>
      </c>
      <c r="T269" s="85" cm="1">
        <f t="array" aca="1" ref="T269" ca="1">INDIRECT(T$2&amp;"!F73")</f>
        <v>0</v>
      </c>
      <c r="U269" s="85" cm="1">
        <f t="array" aca="1" ref="U269" ca="1">INDIRECT(U$2&amp;"!F73")</f>
        <v>0</v>
      </c>
      <c r="V269" s="85" cm="1">
        <f t="array" aca="1" ref="V269" ca="1">INDIRECT(V$2&amp;"!F73")</f>
        <v>0</v>
      </c>
      <c r="W269" s="85" cm="1">
        <f t="array" aca="1" ref="W269" ca="1">INDIRECT(W$2&amp;"!F73")</f>
        <v>0</v>
      </c>
      <c r="X269" s="85" cm="1">
        <f t="array" aca="1" ref="X269" ca="1">INDIRECT(X$2&amp;"!F73")</f>
        <v>0</v>
      </c>
      <c r="Y269" s="85" cm="1">
        <f t="array" aca="1" ref="Y269" ca="1">INDIRECT(Y$2&amp;"!F73")</f>
        <v>0</v>
      </c>
      <c r="Z269" s="85" cm="1">
        <f t="array" aca="1" ref="Z269" ca="1">INDIRECT(Z$2&amp;"!F73")</f>
        <v>0</v>
      </c>
      <c r="AA269" s="85" cm="1">
        <f t="array" aca="1" ref="AA269" ca="1">INDIRECT(AA$2&amp;"!F73")</f>
        <v>0</v>
      </c>
      <c r="AB269" s="85" cm="1">
        <f t="array" aca="1" ref="AB269" ca="1">INDIRECT(AB$2&amp;"!F73")</f>
        <v>0</v>
      </c>
      <c r="AC269" s="85" cm="1">
        <f t="array" aca="1" ref="AC269" ca="1">INDIRECT(AC$2&amp;"!F73")</f>
        <v>0</v>
      </c>
      <c r="AD269" s="85" cm="1">
        <f t="array" aca="1" ref="AD269" ca="1">INDIRECT(AD$2&amp;"!F73")</f>
        <v>0</v>
      </c>
      <c r="AE269" s="85" cm="1">
        <f t="array" aca="1" ref="AE269" ca="1">INDIRECT(AE$2&amp;"!F73")</f>
        <v>0</v>
      </c>
      <c r="AF269" s="85" cm="1">
        <f t="array" aca="1" ref="AF269" ca="1">INDIRECT(AF$2&amp;"!F73")</f>
        <v>0</v>
      </c>
      <c r="AG269" s="85" cm="1">
        <f t="array" aca="1" ref="AG269" ca="1">INDIRECT(AG$2&amp;"!F73")</f>
        <v>0</v>
      </c>
      <c r="AH269" s="85" cm="1">
        <f t="array" aca="1" ref="AH269" ca="1">INDIRECT(AH$2&amp;"!F73")</f>
        <v>0</v>
      </c>
      <c r="AJ269" s="75" t="str">
        <f t="shared" si="44"/>
        <v>MPI_38</v>
      </c>
      <c r="AK269" s="75" t="str">
        <f t="shared" si="45"/>
        <v>Q2.3</v>
      </c>
      <c r="AL269" t="s">
        <v>898</v>
      </c>
      <c r="AM269">
        <f t="shared" ca="1" si="46"/>
        <v>0</v>
      </c>
      <c r="AN269">
        <f t="shared" ca="1" si="47"/>
        <v>0</v>
      </c>
      <c r="AP269">
        <f t="shared" ca="1" si="53"/>
        <v>0</v>
      </c>
      <c r="AQ269">
        <f t="shared" ca="1" si="54"/>
        <v>0</v>
      </c>
      <c r="AT269">
        <f t="shared" ca="1" si="48"/>
        <v>0</v>
      </c>
      <c r="AU269">
        <f t="shared" ca="1" si="49"/>
        <v>0</v>
      </c>
      <c r="AV269">
        <f t="shared" ca="1" si="50"/>
        <v>0</v>
      </c>
      <c r="AW269">
        <f t="shared" ca="1" si="51"/>
        <v>0</v>
      </c>
      <c r="AX269">
        <f t="shared" ca="1" si="52"/>
        <v>0</v>
      </c>
    </row>
    <row r="270" spans="2:50" ht="16.5" thickBot="1">
      <c r="B270" s="787"/>
      <c r="C270" s="54" t="s">
        <v>117</v>
      </c>
      <c r="D270" s="50" t="s">
        <v>27</v>
      </c>
      <c r="E270" s="85" cm="1">
        <f t="array" aca="1" ref="E270" ca="1">INDIRECT(E$2&amp;"!G73")</f>
        <v>0</v>
      </c>
      <c r="F270" s="85" cm="1">
        <f t="array" aca="1" ref="F270" ca="1">INDIRECT(F$2&amp;"!G73")</f>
        <v>0</v>
      </c>
      <c r="G270" s="85" cm="1">
        <f t="array" aca="1" ref="G270" ca="1">INDIRECT(G$2&amp;"!G73")</f>
        <v>0</v>
      </c>
      <c r="H270" s="85" cm="1">
        <f t="array" aca="1" ref="H270" ca="1">INDIRECT(H$2&amp;"!G73")</f>
        <v>0</v>
      </c>
      <c r="I270" s="85" cm="1">
        <f t="array" aca="1" ref="I270" ca="1">INDIRECT(I$2&amp;"!G73")</f>
        <v>0</v>
      </c>
      <c r="J270" s="85" cm="1">
        <f t="array" aca="1" ref="J270" ca="1">INDIRECT(J$2&amp;"!G73")</f>
        <v>0</v>
      </c>
      <c r="K270" s="85" cm="1">
        <f t="array" aca="1" ref="K270" ca="1">INDIRECT(K$2&amp;"!G73")</f>
        <v>0</v>
      </c>
      <c r="L270" s="85" cm="1">
        <f t="array" aca="1" ref="L270" ca="1">INDIRECT(L$2&amp;"!G73")</f>
        <v>0</v>
      </c>
      <c r="M270" s="85" cm="1">
        <f t="array" aca="1" ref="M270" ca="1">INDIRECT(M$2&amp;"!G73")</f>
        <v>0</v>
      </c>
      <c r="N270" s="85" cm="1">
        <f t="array" aca="1" ref="N270" ca="1">INDIRECT(N$2&amp;"!G73")</f>
        <v>0</v>
      </c>
      <c r="O270" s="85" cm="1">
        <f t="array" aca="1" ref="O270" ca="1">INDIRECT(O$2&amp;"!G73")</f>
        <v>0</v>
      </c>
      <c r="P270" s="85" cm="1">
        <f t="array" aca="1" ref="P270" ca="1">INDIRECT(P$2&amp;"!G73")</f>
        <v>0</v>
      </c>
      <c r="Q270" s="85" cm="1">
        <f t="array" aca="1" ref="Q270" ca="1">INDIRECT(Q$2&amp;"!G73")</f>
        <v>0</v>
      </c>
      <c r="R270" s="85" cm="1">
        <f t="array" aca="1" ref="R270" ca="1">INDIRECT(R$2&amp;"!G73")</f>
        <v>0</v>
      </c>
      <c r="S270" s="85" cm="1">
        <f t="array" aca="1" ref="S270" ca="1">INDIRECT(S$2&amp;"!G73")</f>
        <v>0</v>
      </c>
      <c r="T270" s="85" cm="1">
        <f t="array" aca="1" ref="T270" ca="1">INDIRECT(T$2&amp;"!G73")</f>
        <v>0</v>
      </c>
      <c r="U270" s="85" cm="1">
        <f t="array" aca="1" ref="U270" ca="1">INDIRECT(U$2&amp;"!G73")</f>
        <v>0</v>
      </c>
      <c r="V270" s="85" cm="1">
        <f t="array" aca="1" ref="V270" ca="1">INDIRECT(V$2&amp;"!G73")</f>
        <v>0</v>
      </c>
      <c r="W270" s="85" cm="1">
        <f t="array" aca="1" ref="W270" ca="1">INDIRECT(W$2&amp;"!G73")</f>
        <v>0</v>
      </c>
      <c r="X270" s="85" cm="1">
        <f t="array" aca="1" ref="X270" ca="1">INDIRECT(X$2&amp;"!G73")</f>
        <v>0</v>
      </c>
      <c r="Y270" s="85" cm="1">
        <f t="array" aca="1" ref="Y270" ca="1">INDIRECT(Y$2&amp;"!G73")</f>
        <v>0</v>
      </c>
      <c r="Z270" s="85" cm="1">
        <f t="array" aca="1" ref="Z270" ca="1">INDIRECT(Z$2&amp;"!G73")</f>
        <v>0</v>
      </c>
      <c r="AA270" s="85" cm="1">
        <f t="array" aca="1" ref="AA270" ca="1">INDIRECT(AA$2&amp;"!G73")</f>
        <v>0</v>
      </c>
      <c r="AB270" s="85" cm="1">
        <f t="array" aca="1" ref="AB270" ca="1">INDIRECT(AB$2&amp;"!G73")</f>
        <v>0</v>
      </c>
      <c r="AC270" s="85" cm="1">
        <f t="array" aca="1" ref="AC270" ca="1">INDIRECT(AC$2&amp;"!G73")</f>
        <v>0</v>
      </c>
      <c r="AD270" s="85" cm="1">
        <f t="array" aca="1" ref="AD270" ca="1">INDIRECT(AD$2&amp;"!G73")</f>
        <v>0</v>
      </c>
      <c r="AE270" s="85" cm="1">
        <f t="array" aca="1" ref="AE270" ca="1">INDIRECT(AE$2&amp;"!G73")</f>
        <v>0</v>
      </c>
      <c r="AF270" s="85" cm="1">
        <f t="array" aca="1" ref="AF270" ca="1">INDIRECT(AF$2&amp;"!G73")</f>
        <v>0</v>
      </c>
      <c r="AG270" s="85" cm="1">
        <f t="array" aca="1" ref="AG270" ca="1">INDIRECT(AG$2&amp;"!G73")</f>
        <v>0</v>
      </c>
      <c r="AH270" s="85" cm="1">
        <f t="array" aca="1" ref="AH270" ca="1">INDIRECT(AH$2&amp;"!G73")</f>
        <v>0</v>
      </c>
      <c r="AJ270" s="75" t="str">
        <f t="shared" si="44"/>
        <v>MPI_38</v>
      </c>
      <c r="AK270" s="75" t="str">
        <f t="shared" si="45"/>
        <v>Q2.4</v>
      </c>
      <c r="AL270" t="s">
        <v>511</v>
      </c>
      <c r="AM270">
        <f t="shared" ca="1" si="46"/>
        <v>0</v>
      </c>
      <c r="AN270">
        <f t="shared" ca="1" si="47"/>
        <v>0</v>
      </c>
      <c r="AP270">
        <f t="shared" ca="1" si="53"/>
        <v>0</v>
      </c>
      <c r="AQ270">
        <f t="shared" ca="1" si="54"/>
        <v>0</v>
      </c>
      <c r="AT270">
        <f t="shared" ca="1" si="48"/>
        <v>0</v>
      </c>
      <c r="AU270">
        <f t="shared" ca="1" si="49"/>
        <v>0</v>
      </c>
      <c r="AV270">
        <f t="shared" ca="1" si="50"/>
        <v>0</v>
      </c>
      <c r="AW270">
        <f t="shared" ca="1" si="51"/>
        <v>0</v>
      </c>
      <c r="AX270">
        <f t="shared" ca="1" si="52"/>
        <v>0</v>
      </c>
    </row>
    <row r="271" spans="2:50" ht="16.5" thickBot="1">
      <c r="B271" s="787"/>
      <c r="C271" s="54" t="s">
        <v>117</v>
      </c>
      <c r="D271" s="50" t="s">
        <v>28</v>
      </c>
      <c r="E271" s="85" cm="1">
        <f t="array" aca="1" ref="E271" ca="1">INDIRECT(E$2&amp;"!H73")</f>
        <v>0</v>
      </c>
      <c r="F271" s="85" cm="1">
        <f t="array" aca="1" ref="F271" ca="1">INDIRECT(F$2&amp;"!H73")</f>
        <v>0</v>
      </c>
      <c r="G271" s="85" cm="1">
        <f t="array" aca="1" ref="G271" ca="1">INDIRECT(G$2&amp;"!H73")</f>
        <v>0</v>
      </c>
      <c r="H271" s="85" cm="1">
        <f t="array" aca="1" ref="H271" ca="1">INDIRECT(H$2&amp;"!H73")</f>
        <v>0</v>
      </c>
      <c r="I271" s="85" cm="1">
        <f t="array" aca="1" ref="I271" ca="1">INDIRECT(I$2&amp;"!H73")</f>
        <v>0</v>
      </c>
      <c r="J271" s="85" cm="1">
        <f t="array" aca="1" ref="J271" ca="1">INDIRECT(J$2&amp;"!H73")</f>
        <v>0</v>
      </c>
      <c r="K271" s="85" cm="1">
        <f t="array" aca="1" ref="K271" ca="1">INDIRECT(K$2&amp;"!H73")</f>
        <v>0</v>
      </c>
      <c r="L271" s="85" cm="1">
        <f t="array" aca="1" ref="L271" ca="1">INDIRECT(L$2&amp;"!H73")</f>
        <v>0</v>
      </c>
      <c r="M271" s="85" cm="1">
        <f t="array" aca="1" ref="M271" ca="1">INDIRECT(M$2&amp;"!H73")</f>
        <v>0</v>
      </c>
      <c r="N271" s="85" cm="1">
        <f t="array" aca="1" ref="N271" ca="1">INDIRECT(N$2&amp;"!H73")</f>
        <v>0</v>
      </c>
      <c r="O271" s="85" cm="1">
        <f t="array" aca="1" ref="O271" ca="1">INDIRECT(O$2&amp;"!H73")</f>
        <v>0</v>
      </c>
      <c r="P271" s="85" cm="1">
        <f t="array" aca="1" ref="P271" ca="1">INDIRECT(P$2&amp;"!H73")</f>
        <v>0</v>
      </c>
      <c r="Q271" s="85" cm="1">
        <f t="array" aca="1" ref="Q271" ca="1">INDIRECT(Q$2&amp;"!H73")</f>
        <v>0</v>
      </c>
      <c r="R271" s="85" cm="1">
        <f t="array" aca="1" ref="R271" ca="1">INDIRECT(R$2&amp;"!H73")</f>
        <v>0</v>
      </c>
      <c r="S271" s="85" cm="1">
        <f t="array" aca="1" ref="S271" ca="1">INDIRECT(S$2&amp;"!H73")</f>
        <v>0</v>
      </c>
      <c r="T271" s="85" cm="1">
        <f t="array" aca="1" ref="T271" ca="1">INDIRECT(T$2&amp;"!H73")</f>
        <v>0</v>
      </c>
      <c r="U271" s="85" cm="1">
        <f t="array" aca="1" ref="U271" ca="1">INDIRECT(U$2&amp;"!H73")</f>
        <v>0</v>
      </c>
      <c r="V271" s="85" cm="1">
        <f t="array" aca="1" ref="V271" ca="1">INDIRECT(V$2&amp;"!H73")</f>
        <v>0</v>
      </c>
      <c r="W271" s="85" cm="1">
        <f t="array" aca="1" ref="W271" ca="1">INDIRECT(W$2&amp;"!H73")</f>
        <v>0</v>
      </c>
      <c r="X271" s="85" cm="1">
        <f t="array" aca="1" ref="X271" ca="1">INDIRECT(X$2&amp;"!H73")</f>
        <v>0</v>
      </c>
      <c r="Y271" s="85" cm="1">
        <f t="array" aca="1" ref="Y271" ca="1">INDIRECT(Y$2&amp;"!H73")</f>
        <v>0</v>
      </c>
      <c r="Z271" s="85" cm="1">
        <f t="array" aca="1" ref="Z271" ca="1">INDIRECT(Z$2&amp;"!H73")</f>
        <v>0</v>
      </c>
      <c r="AA271" s="85" cm="1">
        <f t="array" aca="1" ref="AA271" ca="1">INDIRECT(AA$2&amp;"!H73")</f>
        <v>0</v>
      </c>
      <c r="AB271" s="85" cm="1">
        <f t="array" aca="1" ref="AB271" ca="1">INDIRECT(AB$2&amp;"!H73")</f>
        <v>0</v>
      </c>
      <c r="AC271" s="85" cm="1">
        <f t="array" aca="1" ref="AC271" ca="1">INDIRECT(AC$2&amp;"!H73")</f>
        <v>0</v>
      </c>
      <c r="AD271" s="85" cm="1">
        <f t="array" aca="1" ref="AD271" ca="1">INDIRECT(AD$2&amp;"!H73")</f>
        <v>0</v>
      </c>
      <c r="AE271" s="85" cm="1">
        <f t="array" aca="1" ref="AE271" ca="1">INDIRECT(AE$2&amp;"!H73")</f>
        <v>0</v>
      </c>
      <c r="AF271" s="85" cm="1">
        <f t="array" aca="1" ref="AF271" ca="1">INDIRECT(AF$2&amp;"!H73")</f>
        <v>0</v>
      </c>
      <c r="AG271" s="85" cm="1">
        <f t="array" aca="1" ref="AG271" ca="1">INDIRECT(AG$2&amp;"!H73")</f>
        <v>0</v>
      </c>
      <c r="AH271" s="85" cm="1">
        <f t="array" aca="1" ref="AH271" ca="1">INDIRECT(AH$2&amp;"!H73")</f>
        <v>0</v>
      </c>
      <c r="AJ271" s="75" t="str">
        <f t="shared" si="44"/>
        <v>MPI_38</v>
      </c>
      <c r="AK271" s="75" t="str">
        <f t="shared" si="45"/>
        <v>Q3.1</v>
      </c>
      <c r="AL271" t="s">
        <v>472</v>
      </c>
      <c r="AM271">
        <f t="shared" ca="1" si="46"/>
        <v>0</v>
      </c>
      <c r="AN271">
        <f t="shared" ca="1" si="47"/>
        <v>0</v>
      </c>
      <c r="AP271">
        <f t="shared" ca="1" si="53"/>
        <v>0</v>
      </c>
      <c r="AQ271">
        <f t="shared" ca="1" si="54"/>
        <v>0</v>
      </c>
      <c r="AT271">
        <f t="shared" ca="1" si="48"/>
        <v>0</v>
      </c>
      <c r="AU271">
        <f t="shared" ca="1" si="49"/>
        <v>0</v>
      </c>
      <c r="AV271">
        <f t="shared" ca="1" si="50"/>
        <v>0</v>
      </c>
      <c r="AW271">
        <f t="shared" ca="1" si="51"/>
        <v>0</v>
      </c>
      <c r="AX271">
        <f t="shared" ca="1" si="52"/>
        <v>0</v>
      </c>
    </row>
    <row r="272" spans="2:50" ht="16.5" thickBot="1">
      <c r="B272" s="787"/>
      <c r="C272" s="17" t="s">
        <v>117</v>
      </c>
      <c r="D272" s="66" t="s">
        <v>29</v>
      </c>
      <c r="E272" s="85" cm="1">
        <f t="array" aca="1" ref="E272" ca="1">INDIRECT(E$2&amp;"!I73")</f>
        <v>0</v>
      </c>
      <c r="F272" s="85" cm="1">
        <f t="array" aca="1" ref="F272" ca="1">INDIRECT(F$2&amp;"!I73")</f>
        <v>0</v>
      </c>
      <c r="G272" s="85" cm="1">
        <f t="array" aca="1" ref="G272" ca="1">INDIRECT(G$2&amp;"!I73")</f>
        <v>0</v>
      </c>
      <c r="H272" s="85" cm="1">
        <f t="array" aca="1" ref="H272" ca="1">INDIRECT(H$2&amp;"!I73")</f>
        <v>0</v>
      </c>
      <c r="I272" s="85" cm="1">
        <f t="array" aca="1" ref="I272" ca="1">INDIRECT(I$2&amp;"!I73")</f>
        <v>0</v>
      </c>
      <c r="J272" s="85" cm="1">
        <f t="array" aca="1" ref="J272" ca="1">INDIRECT(J$2&amp;"!I73")</f>
        <v>0</v>
      </c>
      <c r="K272" s="85" cm="1">
        <f t="array" aca="1" ref="K272" ca="1">INDIRECT(K$2&amp;"!I73")</f>
        <v>0</v>
      </c>
      <c r="L272" s="85" cm="1">
        <f t="array" aca="1" ref="L272" ca="1">INDIRECT(L$2&amp;"!I73")</f>
        <v>0</v>
      </c>
      <c r="M272" s="85" cm="1">
        <f t="array" aca="1" ref="M272" ca="1">INDIRECT(M$2&amp;"!I73")</f>
        <v>0</v>
      </c>
      <c r="N272" s="85" cm="1">
        <f t="array" aca="1" ref="N272" ca="1">INDIRECT(N$2&amp;"!I73")</f>
        <v>0</v>
      </c>
      <c r="O272" s="85" cm="1">
        <f t="array" aca="1" ref="O272" ca="1">INDIRECT(O$2&amp;"!I73")</f>
        <v>0</v>
      </c>
      <c r="P272" s="85" cm="1">
        <f t="array" aca="1" ref="P272" ca="1">INDIRECT(P$2&amp;"!I73")</f>
        <v>0</v>
      </c>
      <c r="Q272" s="85" cm="1">
        <f t="array" aca="1" ref="Q272" ca="1">INDIRECT(Q$2&amp;"!I73")</f>
        <v>0</v>
      </c>
      <c r="R272" s="85" cm="1">
        <f t="array" aca="1" ref="R272" ca="1">INDIRECT(R$2&amp;"!I73")</f>
        <v>0</v>
      </c>
      <c r="S272" s="85" cm="1">
        <f t="array" aca="1" ref="S272" ca="1">INDIRECT(S$2&amp;"!I73")</f>
        <v>0</v>
      </c>
      <c r="T272" s="85" cm="1">
        <f t="array" aca="1" ref="T272" ca="1">INDIRECT(T$2&amp;"!I73")</f>
        <v>0</v>
      </c>
      <c r="U272" s="85" cm="1">
        <f t="array" aca="1" ref="U272" ca="1">INDIRECT(U$2&amp;"!I73")</f>
        <v>0</v>
      </c>
      <c r="V272" s="85" cm="1">
        <f t="array" aca="1" ref="V272" ca="1">INDIRECT(V$2&amp;"!I73")</f>
        <v>0</v>
      </c>
      <c r="W272" s="85" cm="1">
        <f t="array" aca="1" ref="W272" ca="1">INDIRECT(W$2&amp;"!I73")</f>
        <v>0</v>
      </c>
      <c r="X272" s="85" cm="1">
        <f t="array" aca="1" ref="X272" ca="1">INDIRECT(X$2&amp;"!I73")</f>
        <v>0</v>
      </c>
      <c r="Y272" s="85" cm="1">
        <f t="array" aca="1" ref="Y272" ca="1">INDIRECT(Y$2&amp;"!I73")</f>
        <v>0</v>
      </c>
      <c r="Z272" s="85" cm="1">
        <f t="array" aca="1" ref="Z272" ca="1">INDIRECT(Z$2&amp;"!I73")</f>
        <v>0</v>
      </c>
      <c r="AA272" s="85" cm="1">
        <f t="array" aca="1" ref="AA272" ca="1">INDIRECT(AA$2&amp;"!I73")</f>
        <v>0</v>
      </c>
      <c r="AB272" s="85" cm="1">
        <f t="array" aca="1" ref="AB272" ca="1">INDIRECT(AB$2&amp;"!I73")</f>
        <v>0</v>
      </c>
      <c r="AC272" s="85" cm="1">
        <f t="array" aca="1" ref="AC272" ca="1">INDIRECT(AC$2&amp;"!I73")</f>
        <v>0</v>
      </c>
      <c r="AD272" s="85" cm="1">
        <f t="array" aca="1" ref="AD272" ca="1">INDIRECT(AD$2&amp;"!I73")</f>
        <v>0</v>
      </c>
      <c r="AE272" s="85" cm="1">
        <f t="array" aca="1" ref="AE272" ca="1">INDIRECT(AE$2&amp;"!I73")</f>
        <v>0</v>
      </c>
      <c r="AF272" s="85" cm="1">
        <f t="array" aca="1" ref="AF272" ca="1">INDIRECT(AF$2&amp;"!I73")</f>
        <v>0</v>
      </c>
      <c r="AG272" s="85" cm="1">
        <f t="array" aca="1" ref="AG272" ca="1">INDIRECT(AG$2&amp;"!I73")</f>
        <v>0</v>
      </c>
      <c r="AH272" s="85" cm="1">
        <f t="array" aca="1" ref="AH272" ca="1">INDIRECT(AH$2&amp;"!I73")</f>
        <v>0</v>
      </c>
      <c r="AJ272" s="75" t="str">
        <f t="shared" si="44"/>
        <v>MPI_38</v>
      </c>
      <c r="AK272" s="75" t="str">
        <f t="shared" si="45"/>
        <v>Q3.2</v>
      </c>
      <c r="AL272" t="s">
        <v>899</v>
      </c>
      <c r="AM272">
        <f t="shared" ca="1" si="46"/>
        <v>0</v>
      </c>
      <c r="AN272">
        <f t="shared" ca="1" si="47"/>
        <v>0</v>
      </c>
      <c r="AP272">
        <f t="shared" ca="1" si="53"/>
        <v>0</v>
      </c>
      <c r="AQ272">
        <f t="shared" ca="1" si="54"/>
        <v>0</v>
      </c>
      <c r="AT272">
        <f t="shared" ca="1" si="48"/>
        <v>0</v>
      </c>
      <c r="AU272">
        <f t="shared" ca="1" si="49"/>
        <v>0</v>
      </c>
      <c r="AV272">
        <f t="shared" ca="1" si="50"/>
        <v>0</v>
      </c>
      <c r="AW272">
        <f t="shared" ca="1" si="51"/>
        <v>0</v>
      </c>
      <c r="AX272">
        <f t="shared" ca="1" si="52"/>
        <v>0</v>
      </c>
    </row>
    <row r="273" spans="1:50" ht="16.5" thickBot="1">
      <c r="B273" s="787"/>
      <c r="C273" s="54" t="s">
        <v>119</v>
      </c>
      <c r="D273" s="48" t="s">
        <v>23</v>
      </c>
      <c r="E273" s="334" t="str" cm="1">
        <f t="array" aca="1" ref="E273" ca="1">INDIRECT(E$2&amp;"!C74")</f>
        <v>Non concerné</v>
      </c>
      <c r="F273" s="334" t="str" cm="1">
        <f t="array" aca="1" ref="F273" ca="1">INDIRECT(F$2&amp;"!C74")</f>
        <v>Non concerné</v>
      </c>
      <c r="G273" s="334" t="str" cm="1">
        <f t="array" aca="1" ref="G273" ca="1">INDIRECT(G$2&amp;"!C74")</f>
        <v>Non concerné</v>
      </c>
      <c r="H273" s="334" t="str" cm="1">
        <f t="array" aca="1" ref="H273" ca="1">INDIRECT(H$2&amp;"!C74")</f>
        <v>Non concerné</v>
      </c>
      <c r="I273" s="334" t="str" cm="1">
        <f t="array" aca="1" ref="I273" ca="1">INDIRECT(I$2&amp;"!C74")</f>
        <v>Non concerné</v>
      </c>
      <c r="J273" s="334" t="str" cm="1">
        <f t="array" aca="1" ref="J273" ca="1">INDIRECT(J$2&amp;"!C74")</f>
        <v>Non concerné</v>
      </c>
      <c r="K273" s="334" t="str" cm="1">
        <f t="array" aca="1" ref="K273" ca="1">INDIRECT(K$2&amp;"!C74")</f>
        <v>Non concerné</v>
      </c>
      <c r="L273" s="334" t="str" cm="1">
        <f t="array" aca="1" ref="L273" ca="1">INDIRECT(L$2&amp;"!C74")</f>
        <v>Non concerné</v>
      </c>
      <c r="M273" s="334" t="str" cm="1">
        <f t="array" aca="1" ref="M273" ca="1">INDIRECT(M$2&amp;"!C74")</f>
        <v>Non concerné</v>
      </c>
      <c r="N273" s="334" t="str" cm="1">
        <f t="array" aca="1" ref="N273" ca="1">INDIRECT(N$2&amp;"!C74")</f>
        <v>Non concerné</v>
      </c>
      <c r="O273" s="334" t="str" cm="1">
        <f t="array" aca="1" ref="O273" ca="1">INDIRECT(O$2&amp;"!C74")</f>
        <v>Non concerné</v>
      </c>
      <c r="P273" s="334" t="str" cm="1">
        <f t="array" aca="1" ref="P273" ca="1">INDIRECT(P$2&amp;"!C74")</f>
        <v>Non concerné</v>
      </c>
      <c r="Q273" s="334" t="str" cm="1">
        <f t="array" aca="1" ref="Q273" ca="1">INDIRECT(Q$2&amp;"!C74")</f>
        <v>Non concerné</v>
      </c>
      <c r="R273" s="334" t="str" cm="1">
        <f t="array" aca="1" ref="R273" ca="1">INDIRECT(R$2&amp;"!C74")</f>
        <v>Non concerné</v>
      </c>
      <c r="S273" s="334" t="str" cm="1">
        <f t="array" aca="1" ref="S273" ca="1">INDIRECT(S$2&amp;"!C74")</f>
        <v>Non concerné</v>
      </c>
      <c r="T273" s="334" t="str" cm="1">
        <f t="array" aca="1" ref="T273" ca="1">INDIRECT(T$2&amp;"!C74")</f>
        <v>Non concerné</v>
      </c>
      <c r="U273" s="334" t="str" cm="1">
        <f t="array" aca="1" ref="U273" ca="1">INDIRECT(U$2&amp;"!C74")</f>
        <v>Non concerné</v>
      </c>
      <c r="V273" s="334" t="str" cm="1">
        <f t="array" aca="1" ref="V273" ca="1">INDIRECT(V$2&amp;"!C74")</f>
        <v>Non concerné</v>
      </c>
      <c r="W273" s="334" t="str" cm="1">
        <f t="array" aca="1" ref="W273" ca="1">INDIRECT(W$2&amp;"!C74")</f>
        <v>Non concerné</v>
      </c>
      <c r="X273" s="334" t="str" cm="1">
        <f t="array" aca="1" ref="X273" ca="1">INDIRECT(X$2&amp;"!C74")</f>
        <v>Non concerné</v>
      </c>
      <c r="Y273" s="334" t="str" cm="1">
        <f t="array" aca="1" ref="Y273" ca="1">INDIRECT(Y$2&amp;"!C74")</f>
        <v>Non concerné</v>
      </c>
      <c r="Z273" s="334" t="str" cm="1">
        <f t="array" aca="1" ref="Z273" ca="1">INDIRECT(Z$2&amp;"!C74")</f>
        <v>Non concerné</v>
      </c>
      <c r="AA273" s="334" t="str" cm="1">
        <f t="array" aca="1" ref="AA273" ca="1">INDIRECT(AA$2&amp;"!C74")</f>
        <v>Non concerné</v>
      </c>
      <c r="AB273" s="334" t="str" cm="1">
        <f t="array" aca="1" ref="AB273" ca="1">INDIRECT(AB$2&amp;"!C74")</f>
        <v>Non concerné</v>
      </c>
      <c r="AC273" s="334" t="str" cm="1">
        <f t="array" aca="1" ref="AC273" ca="1">INDIRECT(AC$2&amp;"!C74")</f>
        <v>Non concerné</v>
      </c>
      <c r="AD273" s="334" t="str" cm="1">
        <f t="array" aca="1" ref="AD273" ca="1">INDIRECT(AD$2&amp;"!C74")</f>
        <v>Non concerné</v>
      </c>
      <c r="AE273" s="334" t="str" cm="1">
        <f t="array" aca="1" ref="AE273" ca="1">INDIRECT(AE$2&amp;"!C74")</f>
        <v>Non concerné</v>
      </c>
      <c r="AF273" s="334" t="str" cm="1">
        <f t="array" aca="1" ref="AF273" ca="1">INDIRECT(AF$2&amp;"!C74")</f>
        <v>Non concerné</v>
      </c>
      <c r="AG273" s="334" t="str" cm="1">
        <f t="array" aca="1" ref="AG273" ca="1">INDIRECT(AG$2&amp;"!C74")</f>
        <v>Non concerné</v>
      </c>
      <c r="AH273" s="334" t="str" cm="1">
        <f t="array" aca="1" ref="AH273" ca="1">INDIRECT(AH$2&amp;"!C74")</f>
        <v>Non concerné</v>
      </c>
      <c r="AJ273" s="75" t="str">
        <f t="shared" si="44"/>
        <v>MPI_39</v>
      </c>
      <c r="AK273" s="75" t="str">
        <f t="shared" si="45"/>
        <v>Q1</v>
      </c>
      <c r="AL273" t="s">
        <v>389</v>
      </c>
      <c r="AM273">
        <f t="shared" ca="1" si="46"/>
        <v>0</v>
      </c>
      <c r="AN273">
        <f t="shared" ca="1" si="47"/>
        <v>0</v>
      </c>
      <c r="AP273">
        <f t="shared" ca="1" si="53"/>
        <v>0</v>
      </c>
      <c r="AQ273">
        <f t="shared" ca="1" si="54"/>
        <v>0</v>
      </c>
      <c r="AT273">
        <f t="shared" ca="1" si="48"/>
        <v>0</v>
      </c>
      <c r="AU273">
        <f t="shared" ca="1" si="49"/>
        <v>0</v>
      </c>
      <c r="AV273">
        <f t="shared" ca="1" si="50"/>
        <v>0</v>
      </c>
      <c r="AW273">
        <f t="shared" ca="1" si="51"/>
        <v>0</v>
      </c>
      <c r="AX273">
        <f t="shared" ca="1" si="52"/>
        <v>0</v>
      </c>
    </row>
    <row r="274" spans="1:50" ht="16.5" thickBot="1">
      <c r="B274" s="787"/>
      <c r="C274" s="54" t="s">
        <v>119</v>
      </c>
      <c r="D274" s="50" t="s">
        <v>24</v>
      </c>
      <c r="E274" s="334" cm="1">
        <f t="array" aca="1" ref="E274" ca="1">INDIRECT(E$2&amp;"!D74")</f>
        <v>0</v>
      </c>
      <c r="F274" s="334" cm="1">
        <f t="array" aca="1" ref="F274" ca="1">INDIRECT(F$2&amp;"!D74")</f>
        <v>0</v>
      </c>
      <c r="G274" s="334" cm="1">
        <f t="array" aca="1" ref="G274" ca="1">INDIRECT(G$2&amp;"!D74")</f>
        <v>0</v>
      </c>
      <c r="H274" s="334" cm="1">
        <f t="array" aca="1" ref="H274" ca="1">INDIRECT(H$2&amp;"!D74")</f>
        <v>0</v>
      </c>
      <c r="I274" s="334" cm="1">
        <f t="array" aca="1" ref="I274" ca="1">INDIRECT(I$2&amp;"!D74")</f>
        <v>0</v>
      </c>
      <c r="J274" s="334" cm="1">
        <f t="array" aca="1" ref="J274" ca="1">INDIRECT(J$2&amp;"!D74")</f>
        <v>0</v>
      </c>
      <c r="K274" s="334" cm="1">
        <f t="array" aca="1" ref="K274" ca="1">INDIRECT(K$2&amp;"!D74")</f>
        <v>0</v>
      </c>
      <c r="L274" s="334" cm="1">
        <f t="array" aca="1" ref="L274" ca="1">INDIRECT(L$2&amp;"!D74")</f>
        <v>0</v>
      </c>
      <c r="M274" s="334" cm="1">
        <f t="array" aca="1" ref="M274" ca="1">INDIRECT(M$2&amp;"!D74")</f>
        <v>0</v>
      </c>
      <c r="N274" s="334" cm="1">
        <f t="array" aca="1" ref="N274" ca="1">INDIRECT(N$2&amp;"!D74")</f>
        <v>0</v>
      </c>
      <c r="O274" s="334" cm="1">
        <f t="array" aca="1" ref="O274" ca="1">INDIRECT(O$2&amp;"!D74")</f>
        <v>0</v>
      </c>
      <c r="P274" s="334" cm="1">
        <f t="array" aca="1" ref="P274" ca="1">INDIRECT(P$2&amp;"!D74")</f>
        <v>0</v>
      </c>
      <c r="Q274" s="334" cm="1">
        <f t="array" aca="1" ref="Q274" ca="1">INDIRECT(Q$2&amp;"!D74")</f>
        <v>0</v>
      </c>
      <c r="R274" s="334" cm="1">
        <f t="array" aca="1" ref="R274" ca="1">INDIRECT(R$2&amp;"!D74")</f>
        <v>0</v>
      </c>
      <c r="S274" s="334" cm="1">
        <f t="array" aca="1" ref="S274" ca="1">INDIRECT(S$2&amp;"!D74")</f>
        <v>0</v>
      </c>
      <c r="T274" s="334" cm="1">
        <f t="array" aca="1" ref="T274" ca="1">INDIRECT(T$2&amp;"!D74")</f>
        <v>0</v>
      </c>
      <c r="U274" s="334" cm="1">
        <f t="array" aca="1" ref="U274" ca="1">INDIRECT(U$2&amp;"!D74")</f>
        <v>0</v>
      </c>
      <c r="V274" s="334" cm="1">
        <f t="array" aca="1" ref="V274" ca="1">INDIRECT(V$2&amp;"!D74")</f>
        <v>0</v>
      </c>
      <c r="W274" s="334" cm="1">
        <f t="array" aca="1" ref="W274" ca="1">INDIRECT(W$2&amp;"!D74")</f>
        <v>0</v>
      </c>
      <c r="X274" s="334" cm="1">
        <f t="array" aca="1" ref="X274" ca="1">INDIRECT(X$2&amp;"!D74")</f>
        <v>0</v>
      </c>
      <c r="Y274" s="334" cm="1">
        <f t="array" aca="1" ref="Y274" ca="1">INDIRECT(Y$2&amp;"!D74")</f>
        <v>0</v>
      </c>
      <c r="Z274" s="334" cm="1">
        <f t="array" aca="1" ref="Z274" ca="1">INDIRECT(Z$2&amp;"!D74")</f>
        <v>0</v>
      </c>
      <c r="AA274" s="334" cm="1">
        <f t="array" aca="1" ref="AA274" ca="1">INDIRECT(AA$2&amp;"!D74")</f>
        <v>0</v>
      </c>
      <c r="AB274" s="334" cm="1">
        <f t="array" aca="1" ref="AB274" ca="1">INDIRECT(AB$2&amp;"!D74")</f>
        <v>0</v>
      </c>
      <c r="AC274" s="334" cm="1">
        <f t="array" aca="1" ref="AC274" ca="1">INDIRECT(AC$2&amp;"!D74")</f>
        <v>0</v>
      </c>
      <c r="AD274" s="334" cm="1">
        <f t="array" aca="1" ref="AD274" ca="1">INDIRECT(AD$2&amp;"!D74")</f>
        <v>0</v>
      </c>
      <c r="AE274" s="334" cm="1">
        <f t="array" aca="1" ref="AE274" ca="1">INDIRECT(AE$2&amp;"!D74")</f>
        <v>0</v>
      </c>
      <c r="AF274" s="334" cm="1">
        <f t="array" aca="1" ref="AF274" ca="1">INDIRECT(AF$2&amp;"!D74")</f>
        <v>0</v>
      </c>
      <c r="AG274" s="334" cm="1">
        <f t="array" aca="1" ref="AG274" ca="1">INDIRECT(AG$2&amp;"!D74")</f>
        <v>0</v>
      </c>
      <c r="AH274" s="334" cm="1">
        <f t="array" aca="1" ref="AH274" ca="1">INDIRECT(AH$2&amp;"!D74")</f>
        <v>0</v>
      </c>
      <c r="AJ274" s="75" t="str">
        <f t="shared" si="44"/>
        <v>MPI_39</v>
      </c>
      <c r="AK274" s="75" t="str">
        <f t="shared" si="45"/>
        <v>Q2.1</v>
      </c>
      <c r="AL274" t="s">
        <v>348</v>
      </c>
      <c r="AM274">
        <f t="shared" ca="1" si="46"/>
        <v>0</v>
      </c>
      <c r="AN274">
        <f t="shared" ca="1" si="47"/>
        <v>0</v>
      </c>
      <c r="AP274">
        <f t="shared" ca="1" si="53"/>
        <v>0</v>
      </c>
      <c r="AQ274">
        <f t="shared" ca="1" si="54"/>
        <v>0</v>
      </c>
      <c r="AT274">
        <f t="shared" ca="1" si="48"/>
        <v>0</v>
      </c>
      <c r="AU274">
        <f t="shared" ca="1" si="49"/>
        <v>0</v>
      </c>
      <c r="AV274">
        <f t="shared" ca="1" si="50"/>
        <v>0</v>
      </c>
      <c r="AW274">
        <f t="shared" ca="1" si="51"/>
        <v>0</v>
      </c>
      <c r="AX274">
        <f t="shared" ca="1" si="52"/>
        <v>0</v>
      </c>
    </row>
    <row r="275" spans="1:50" ht="16.5" thickBot="1">
      <c r="B275" s="787"/>
      <c r="C275" s="54" t="s">
        <v>119</v>
      </c>
      <c r="D275" s="50" t="s">
        <v>25</v>
      </c>
      <c r="E275" s="334" cm="1">
        <f t="array" aca="1" ref="E275" ca="1">INDIRECT(E$2&amp;"!E74")</f>
        <v>0</v>
      </c>
      <c r="F275" s="334" cm="1">
        <f t="array" aca="1" ref="F275" ca="1">INDIRECT(F$2&amp;"!E74")</f>
        <v>0</v>
      </c>
      <c r="G275" s="334" cm="1">
        <f t="array" aca="1" ref="G275" ca="1">INDIRECT(G$2&amp;"!E74")</f>
        <v>0</v>
      </c>
      <c r="H275" s="334" cm="1">
        <f t="array" aca="1" ref="H275" ca="1">INDIRECT(H$2&amp;"!E74")</f>
        <v>0</v>
      </c>
      <c r="I275" s="334" cm="1">
        <f t="array" aca="1" ref="I275" ca="1">INDIRECT(I$2&amp;"!E74")</f>
        <v>0</v>
      </c>
      <c r="J275" s="334" cm="1">
        <f t="array" aca="1" ref="J275" ca="1">INDIRECT(J$2&amp;"!E74")</f>
        <v>0</v>
      </c>
      <c r="K275" s="334" cm="1">
        <f t="array" aca="1" ref="K275" ca="1">INDIRECT(K$2&amp;"!E74")</f>
        <v>0</v>
      </c>
      <c r="L275" s="334" cm="1">
        <f t="array" aca="1" ref="L275" ca="1">INDIRECT(L$2&amp;"!E74")</f>
        <v>0</v>
      </c>
      <c r="M275" s="334" cm="1">
        <f t="array" aca="1" ref="M275" ca="1">INDIRECT(M$2&amp;"!E74")</f>
        <v>0</v>
      </c>
      <c r="N275" s="334" cm="1">
        <f t="array" aca="1" ref="N275" ca="1">INDIRECT(N$2&amp;"!E74")</f>
        <v>0</v>
      </c>
      <c r="O275" s="334" cm="1">
        <f t="array" aca="1" ref="O275" ca="1">INDIRECT(O$2&amp;"!E74")</f>
        <v>0</v>
      </c>
      <c r="P275" s="334" cm="1">
        <f t="array" aca="1" ref="P275" ca="1">INDIRECT(P$2&amp;"!E74")</f>
        <v>0</v>
      </c>
      <c r="Q275" s="334" cm="1">
        <f t="array" aca="1" ref="Q275" ca="1">INDIRECT(Q$2&amp;"!E74")</f>
        <v>0</v>
      </c>
      <c r="R275" s="334" cm="1">
        <f t="array" aca="1" ref="R275" ca="1">INDIRECT(R$2&amp;"!E74")</f>
        <v>0</v>
      </c>
      <c r="S275" s="334" cm="1">
        <f t="array" aca="1" ref="S275" ca="1">INDIRECT(S$2&amp;"!E74")</f>
        <v>0</v>
      </c>
      <c r="T275" s="334" cm="1">
        <f t="array" aca="1" ref="T275" ca="1">INDIRECT(T$2&amp;"!E74")</f>
        <v>0</v>
      </c>
      <c r="U275" s="334" cm="1">
        <f t="array" aca="1" ref="U275" ca="1">INDIRECT(U$2&amp;"!E74")</f>
        <v>0</v>
      </c>
      <c r="V275" s="334" cm="1">
        <f t="array" aca="1" ref="V275" ca="1">INDIRECT(V$2&amp;"!E74")</f>
        <v>0</v>
      </c>
      <c r="W275" s="334" cm="1">
        <f t="array" aca="1" ref="W275" ca="1">INDIRECT(W$2&amp;"!E74")</f>
        <v>0</v>
      </c>
      <c r="X275" s="334" cm="1">
        <f t="array" aca="1" ref="X275" ca="1">INDIRECT(X$2&amp;"!E74")</f>
        <v>0</v>
      </c>
      <c r="Y275" s="334" cm="1">
        <f t="array" aca="1" ref="Y275" ca="1">INDIRECT(Y$2&amp;"!E74")</f>
        <v>0</v>
      </c>
      <c r="Z275" s="334" cm="1">
        <f t="array" aca="1" ref="Z275" ca="1">INDIRECT(Z$2&amp;"!E74")</f>
        <v>0</v>
      </c>
      <c r="AA275" s="334" cm="1">
        <f t="array" aca="1" ref="AA275" ca="1">INDIRECT(AA$2&amp;"!E74")</f>
        <v>0</v>
      </c>
      <c r="AB275" s="334" cm="1">
        <f t="array" aca="1" ref="AB275" ca="1">INDIRECT(AB$2&amp;"!E74")</f>
        <v>0</v>
      </c>
      <c r="AC275" s="334" cm="1">
        <f t="array" aca="1" ref="AC275" ca="1">INDIRECT(AC$2&amp;"!E74")</f>
        <v>0</v>
      </c>
      <c r="AD275" s="334" cm="1">
        <f t="array" aca="1" ref="AD275" ca="1">INDIRECT(AD$2&amp;"!E74")</f>
        <v>0</v>
      </c>
      <c r="AE275" s="334" cm="1">
        <f t="array" aca="1" ref="AE275" ca="1">INDIRECT(AE$2&amp;"!E74")</f>
        <v>0</v>
      </c>
      <c r="AF275" s="334" cm="1">
        <f t="array" aca="1" ref="AF275" ca="1">INDIRECT(AF$2&amp;"!E74")</f>
        <v>0</v>
      </c>
      <c r="AG275" s="334" cm="1">
        <f t="array" aca="1" ref="AG275" ca="1">INDIRECT(AG$2&amp;"!E74")</f>
        <v>0</v>
      </c>
      <c r="AH275" s="334" cm="1">
        <f t="array" aca="1" ref="AH275" ca="1">INDIRECT(AH$2&amp;"!E74")</f>
        <v>0</v>
      </c>
      <c r="AJ275" s="75" t="str">
        <f t="shared" si="44"/>
        <v>MPI_39</v>
      </c>
      <c r="AK275" s="75" t="str">
        <f t="shared" si="45"/>
        <v>Q2.2</v>
      </c>
      <c r="AL275" t="s">
        <v>900</v>
      </c>
      <c r="AM275">
        <f t="shared" ca="1" si="46"/>
        <v>0</v>
      </c>
      <c r="AN275">
        <f t="shared" ca="1" si="47"/>
        <v>0</v>
      </c>
      <c r="AP275">
        <f t="shared" ca="1" si="53"/>
        <v>0</v>
      </c>
      <c r="AQ275">
        <f t="shared" ca="1" si="54"/>
        <v>0</v>
      </c>
      <c r="AT275">
        <f t="shared" ca="1" si="48"/>
        <v>0</v>
      </c>
      <c r="AU275">
        <f t="shared" ca="1" si="49"/>
        <v>0</v>
      </c>
      <c r="AV275">
        <f t="shared" ca="1" si="50"/>
        <v>0</v>
      </c>
      <c r="AW275">
        <f t="shared" ca="1" si="51"/>
        <v>0</v>
      </c>
      <c r="AX275">
        <f t="shared" ca="1" si="52"/>
        <v>0</v>
      </c>
    </row>
    <row r="276" spans="1:50" ht="16.5" thickBot="1">
      <c r="B276" s="787"/>
      <c r="C276" s="54" t="s">
        <v>119</v>
      </c>
      <c r="D276" s="50" t="s">
        <v>26</v>
      </c>
      <c r="E276" s="334" cm="1">
        <f t="array" aca="1" ref="E276" ca="1">INDIRECT(E$2&amp;"!F74")</f>
        <v>0</v>
      </c>
      <c r="F276" s="334" cm="1">
        <f t="array" aca="1" ref="F276" ca="1">INDIRECT(F$2&amp;"!F74")</f>
        <v>0</v>
      </c>
      <c r="G276" s="334" cm="1">
        <f t="array" aca="1" ref="G276" ca="1">INDIRECT(G$2&amp;"!F74")</f>
        <v>0</v>
      </c>
      <c r="H276" s="334" cm="1">
        <f t="array" aca="1" ref="H276" ca="1">INDIRECT(H$2&amp;"!F74")</f>
        <v>0</v>
      </c>
      <c r="I276" s="334" cm="1">
        <f t="array" aca="1" ref="I276" ca="1">INDIRECT(I$2&amp;"!F74")</f>
        <v>0</v>
      </c>
      <c r="J276" s="334" cm="1">
        <f t="array" aca="1" ref="J276" ca="1">INDIRECT(J$2&amp;"!F74")</f>
        <v>0</v>
      </c>
      <c r="K276" s="334" cm="1">
        <f t="array" aca="1" ref="K276" ca="1">INDIRECT(K$2&amp;"!F74")</f>
        <v>0</v>
      </c>
      <c r="L276" s="334" cm="1">
        <f t="array" aca="1" ref="L276" ca="1">INDIRECT(L$2&amp;"!F74")</f>
        <v>0</v>
      </c>
      <c r="M276" s="334" cm="1">
        <f t="array" aca="1" ref="M276" ca="1">INDIRECT(M$2&amp;"!F74")</f>
        <v>0</v>
      </c>
      <c r="N276" s="334" cm="1">
        <f t="array" aca="1" ref="N276" ca="1">INDIRECT(N$2&amp;"!F74")</f>
        <v>0</v>
      </c>
      <c r="O276" s="334" cm="1">
        <f t="array" aca="1" ref="O276" ca="1">INDIRECT(O$2&amp;"!F74")</f>
        <v>0</v>
      </c>
      <c r="P276" s="334" cm="1">
        <f t="array" aca="1" ref="P276" ca="1">INDIRECT(P$2&amp;"!F74")</f>
        <v>0</v>
      </c>
      <c r="Q276" s="334" cm="1">
        <f t="array" aca="1" ref="Q276" ca="1">INDIRECT(Q$2&amp;"!F74")</f>
        <v>0</v>
      </c>
      <c r="R276" s="334" cm="1">
        <f t="array" aca="1" ref="R276" ca="1">INDIRECT(R$2&amp;"!F74")</f>
        <v>0</v>
      </c>
      <c r="S276" s="334" cm="1">
        <f t="array" aca="1" ref="S276" ca="1">INDIRECT(S$2&amp;"!F74")</f>
        <v>0</v>
      </c>
      <c r="T276" s="334" cm="1">
        <f t="array" aca="1" ref="T276" ca="1">INDIRECT(T$2&amp;"!F74")</f>
        <v>0</v>
      </c>
      <c r="U276" s="334" cm="1">
        <f t="array" aca="1" ref="U276" ca="1">INDIRECT(U$2&amp;"!F74")</f>
        <v>0</v>
      </c>
      <c r="V276" s="334" cm="1">
        <f t="array" aca="1" ref="V276" ca="1">INDIRECT(V$2&amp;"!F74")</f>
        <v>0</v>
      </c>
      <c r="W276" s="334" cm="1">
        <f t="array" aca="1" ref="W276" ca="1">INDIRECT(W$2&amp;"!F74")</f>
        <v>0</v>
      </c>
      <c r="X276" s="334" cm="1">
        <f t="array" aca="1" ref="X276" ca="1">INDIRECT(X$2&amp;"!F74")</f>
        <v>0</v>
      </c>
      <c r="Y276" s="334" cm="1">
        <f t="array" aca="1" ref="Y276" ca="1">INDIRECT(Y$2&amp;"!F74")</f>
        <v>0</v>
      </c>
      <c r="Z276" s="334" cm="1">
        <f t="array" aca="1" ref="Z276" ca="1">INDIRECT(Z$2&amp;"!F74")</f>
        <v>0</v>
      </c>
      <c r="AA276" s="334" cm="1">
        <f t="array" aca="1" ref="AA276" ca="1">INDIRECT(AA$2&amp;"!F74")</f>
        <v>0</v>
      </c>
      <c r="AB276" s="334" cm="1">
        <f t="array" aca="1" ref="AB276" ca="1">INDIRECT(AB$2&amp;"!F74")</f>
        <v>0</v>
      </c>
      <c r="AC276" s="334" cm="1">
        <f t="array" aca="1" ref="AC276" ca="1">INDIRECT(AC$2&amp;"!F74")</f>
        <v>0</v>
      </c>
      <c r="AD276" s="334" cm="1">
        <f t="array" aca="1" ref="AD276" ca="1">INDIRECT(AD$2&amp;"!F74")</f>
        <v>0</v>
      </c>
      <c r="AE276" s="334" cm="1">
        <f t="array" aca="1" ref="AE276" ca="1">INDIRECT(AE$2&amp;"!F74")</f>
        <v>0</v>
      </c>
      <c r="AF276" s="334" cm="1">
        <f t="array" aca="1" ref="AF276" ca="1">INDIRECT(AF$2&amp;"!F74")</f>
        <v>0</v>
      </c>
      <c r="AG276" s="334" cm="1">
        <f t="array" aca="1" ref="AG276" ca="1">INDIRECT(AG$2&amp;"!F74")</f>
        <v>0</v>
      </c>
      <c r="AH276" s="334" cm="1">
        <f t="array" aca="1" ref="AH276" ca="1">INDIRECT(AH$2&amp;"!F74")</f>
        <v>0</v>
      </c>
      <c r="AJ276" s="75" t="str">
        <f t="shared" si="44"/>
        <v>MPI_39</v>
      </c>
      <c r="AK276" s="75" t="str">
        <f t="shared" si="45"/>
        <v>Q2.3</v>
      </c>
      <c r="AL276" t="s">
        <v>901</v>
      </c>
      <c r="AM276">
        <f t="shared" ca="1" si="46"/>
        <v>0</v>
      </c>
      <c r="AN276">
        <f t="shared" ca="1" si="47"/>
        <v>0</v>
      </c>
      <c r="AP276">
        <f t="shared" ca="1" si="53"/>
        <v>0</v>
      </c>
      <c r="AQ276">
        <f t="shared" ca="1" si="54"/>
        <v>0</v>
      </c>
      <c r="AT276">
        <f t="shared" ca="1" si="48"/>
        <v>0</v>
      </c>
      <c r="AU276">
        <f t="shared" ca="1" si="49"/>
        <v>0</v>
      </c>
      <c r="AV276">
        <f t="shared" ca="1" si="50"/>
        <v>0</v>
      </c>
      <c r="AW276">
        <f t="shared" ca="1" si="51"/>
        <v>0</v>
      </c>
      <c r="AX276">
        <f t="shared" ca="1" si="52"/>
        <v>0</v>
      </c>
    </row>
    <row r="277" spans="1:50" ht="16.5" thickBot="1">
      <c r="B277" s="787"/>
      <c r="C277" s="54" t="s">
        <v>119</v>
      </c>
      <c r="D277" s="50" t="s">
        <v>27</v>
      </c>
      <c r="E277" s="334" cm="1">
        <f t="array" aca="1" ref="E277" ca="1">INDIRECT(E$2&amp;"!G74")</f>
        <v>0</v>
      </c>
      <c r="F277" s="334" cm="1">
        <f t="array" aca="1" ref="F277" ca="1">INDIRECT(F$2&amp;"!G74")</f>
        <v>0</v>
      </c>
      <c r="G277" s="334" cm="1">
        <f t="array" aca="1" ref="G277" ca="1">INDIRECT(G$2&amp;"!G74")</f>
        <v>0</v>
      </c>
      <c r="H277" s="334" cm="1">
        <f t="array" aca="1" ref="H277" ca="1">INDIRECT(H$2&amp;"!G74")</f>
        <v>0</v>
      </c>
      <c r="I277" s="334" cm="1">
        <f t="array" aca="1" ref="I277" ca="1">INDIRECT(I$2&amp;"!G74")</f>
        <v>0</v>
      </c>
      <c r="J277" s="334" cm="1">
        <f t="array" aca="1" ref="J277" ca="1">INDIRECT(J$2&amp;"!G74")</f>
        <v>0</v>
      </c>
      <c r="K277" s="334" cm="1">
        <f t="array" aca="1" ref="K277" ca="1">INDIRECT(K$2&amp;"!G74")</f>
        <v>0</v>
      </c>
      <c r="L277" s="334" cm="1">
        <f t="array" aca="1" ref="L277" ca="1">INDIRECT(L$2&amp;"!G74")</f>
        <v>0</v>
      </c>
      <c r="M277" s="334" cm="1">
        <f t="array" aca="1" ref="M277" ca="1">INDIRECT(M$2&amp;"!G74")</f>
        <v>0</v>
      </c>
      <c r="N277" s="334" cm="1">
        <f t="array" aca="1" ref="N277" ca="1">INDIRECT(N$2&amp;"!G74")</f>
        <v>0</v>
      </c>
      <c r="O277" s="334" cm="1">
        <f t="array" aca="1" ref="O277" ca="1">INDIRECT(O$2&amp;"!G74")</f>
        <v>0</v>
      </c>
      <c r="P277" s="334" cm="1">
        <f t="array" aca="1" ref="P277" ca="1">INDIRECT(P$2&amp;"!G74")</f>
        <v>0</v>
      </c>
      <c r="Q277" s="334" cm="1">
        <f t="array" aca="1" ref="Q277" ca="1">INDIRECT(Q$2&amp;"!G74")</f>
        <v>0</v>
      </c>
      <c r="R277" s="334" cm="1">
        <f t="array" aca="1" ref="R277" ca="1">INDIRECT(R$2&amp;"!G74")</f>
        <v>0</v>
      </c>
      <c r="S277" s="334" cm="1">
        <f t="array" aca="1" ref="S277" ca="1">INDIRECT(S$2&amp;"!G74")</f>
        <v>0</v>
      </c>
      <c r="T277" s="334" cm="1">
        <f t="array" aca="1" ref="T277" ca="1">INDIRECT(T$2&amp;"!G74")</f>
        <v>0</v>
      </c>
      <c r="U277" s="334" cm="1">
        <f t="array" aca="1" ref="U277" ca="1">INDIRECT(U$2&amp;"!G74")</f>
        <v>0</v>
      </c>
      <c r="V277" s="334" cm="1">
        <f t="array" aca="1" ref="V277" ca="1">INDIRECT(V$2&amp;"!G74")</f>
        <v>0</v>
      </c>
      <c r="W277" s="334" cm="1">
        <f t="array" aca="1" ref="W277" ca="1">INDIRECT(W$2&amp;"!G74")</f>
        <v>0</v>
      </c>
      <c r="X277" s="334" cm="1">
        <f t="array" aca="1" ref="X277" ca="1">INDIRECT(X$2&amp;"!G74")</f>
        <v>0</v>
      </c>
      <c r="Y277" s="334" cm="1">
        <f t="array" aca="1" ref="Y277" ca="1">INDIRECT(Y$2&amp;"!G74")</f>
        <v>0</v>
      </c>
      <c r="Z277" s="334" cm="1">
        <f t="array" aca="1" ref="Z277" ca="1">INDIRECT(Z$2&amp;"!G74")</f>
        <v>0</v>
      </c>
      <c r="AA277" s="334" cm="1">
        <f t="array" aca="1" ref="AA277" ca="1">INDIRECT(AA$2&amp;"!G74")</f>
        <v>0</v>
      </c>
      <c r="AB277" s="334" cm="1">
        <f t="array" aca="1" ref="AB277" ca="1">INDIRECT(AB$2&amp;"!G74")</f>
        <v>0</v>
      </c>
      <c r="AC277" s="334" cm="1">
        <f t="array" aca="1" ref="AC277" ca="1">INDIRECT(AC$2&amp;"!G74")</f>
        <v>0</v>
      </c>
      <c r="AD277" s="334" cm="1">
        <f t="array" aca="1" ref="AD277" ca="1">INDIRECT(AD$2&amp;"!G74")</f>
        <v>0</v>
      </c>
      <c r="AE277" s="334" cm="1">
        <f t="array" aca="1" ref="AE277" ca="1">INDIRECT(AE$2&amp;"!G74")</f>
        <v>0</v>
      </c>
      <c r="AF277" s="334" cm="1">
        <f t="array" aca="1" ref="AF277" ca="1">INDIRECT(AF$2&amp;"!G74")</f>
        <v>0</v>
      </c>
      <c r="AG277" s="334" cm="1">
        <f t="array" aca="1" ref="AG277" ca="1">INDIRECT(AG$2&amp;"!G74")</f>
        <v>0</v>
      </c>
      <c r="AH277" s="334" cm="1">
        <f t="array" aca="1" ref="AH277" ca="1">INDIRECT(AH$2&amp;"!G74")</f>
        <v>0</v>
      </c>
      <c r="AJ277" s="75" t="str">
        <f t="shared" si="44"/>
        <v>MPI_39</v>
      </c>
      <c r="AK277" s="75" t="str">
        <f t="shared" si="45"/>
        <v>Q2.4</v>
      </c>
      <c r="AL277" t="s">
        <v>512</v>
      </c>
      <c r="AM277">
        <f t="shared" ca="1" si="46"/>
        <v>0</v>
      </c>
      <c r="AN277">
        <f t="shared" ca="1" si="47"/>
        <v>0</v>
      </c>
      <c r="AP277">
        <f ca="1">COUNTIFS(E277:AH277,"Oui",E274:AH274,"Non",E273:AH273,"Oui")</f>
        <v>0</v>
      </c>
      <c r="AQ277">
        <f t="shared" ca="1" si="54"/>
        <v>0</v>
      </c>
      <c r="AT277">
        <f t="shared" ca="1" si="48"/>
        <v>0</v>
      </c>
      <c r="AU277">
        <f t="shared" ca="1" si="49"/>
        <v>0</v>
      </c>
      <c r="AV277">
        <f t="shared" ca="1" si="50"/>
        <v>0</v>
      </c>
      <c r="AW277">
        <f t="shared" ca="1" si="51"/>
        <v>0</v>
      </c>
      <c r="AX277">
        <f t="shared" ca="1" si="52"/>
        <v>0</v>
      </c>
    </row>
    <row r="278" spans="1:50" ht="16.5" thickBot="1">
      <c r="B278" s="787"/>
      <c r="C278" s="54" t="s">
        <v>119</v>
      </c>
      <c r="D278" s="50" t="s">
        <v>28</v>
      </c>
      <c r="E278" s="334" cm="1">
        <f t="array" aca="1" ref="E278" ca="1">INDIRECT(E$2&amp;"!H74")</f>
        <v>0</v>
      </c>
      <c r="F278" s="334" cm="1">
        <f t="array" aca="1" ref="F278" ca="1">INDIRECT(F$2&amp;"!H74")</f>
        <v>0</v>
      </c>
      <c r="G278" s="334" cm="1">
        <f t="array" aca="1" ref="G278" ca="1">INDIRECT(G$2&amp;"!H74")</f>
        <v>0</v>
      </c>
      <c r="H278" s="334" cm="1">
        <f t="array" aca="1" ref="H278" ca="1">INDIRECT(H$2&amp;"!H74")</f>
        <v>0</v>
      </c>
      <c r="I278" s="334" cm="1">
        <f t="array" aca="1" ref="I278" ca="1">INDIRECT(I$2&amp;"!H74")</f>
        <v>0</v>
      </c>
      <c r="J278" s="334" cm="1">
        <f t="array" aca="1" ref="J278" ca="1">INDIRECT(J$2&amp;"!H74")</f>
        <v>0</v>
      </c>
      <c r="K278" s="334" cm="1">
        <f t="array" aca="1" ref="K278" ca="1">INDIRECT(K$2&amp;"!H74")</f>
        <v>0</v>
      </c>
      <c r="L278" s="334" cm="1">
        <f t="array" aca="1" ref="L278" ca="1">INDIRECT(L$2&amp;"!H74")</f>
        <v>0</v>
      </c>
      <c r="M278" s="334" cm="1">
        <f t="array" aca="1" ref="M278" ca="1">INDIRECT(M$2&amp;"!H74")</f>
        <v>0</v>
      </c>
      <c r="N278" s="334" cm="1">
        <f t="array" aca="1" ref="N278" ca="1">INDIRECT(N$2&amp;"!H74")</f>
        <v>0</v>
      </c>
      <c r="O278" s="334" cm="1">
        <f t="array" aca="1" ref="O278" ca="1">INDIRECT(O$2&amp;"!H74")</f>
        <v>0</v>
      </c>
      <c r="P278" s="334" cm="1">
        <f t="array" aca="1" ref="P278" ca="1">INDIRECT(P$2&amp;"!H74")</f>
        <v>0</v>
      </c>
      <c r="Q278" s="334" cm="1">
        <f t="array" aca="1" ref="Q278" ca="1">INDIRECT(Q$2&amp;"!H74")</f>
        <v>0</v>
      </c>
      <c r="R278" s="334" cm="1">
        <f t="array" aca="1" ref="R278" ca="1">INDIRECT(R$2&amp;"!H74")</f>
        <v>0</v>
      </c>
      <c r="S278" s="334" cm="1">
        <f t="array" aca="1" ref="S278" ca="1">INDIRECT(S$2&amp;"!H74")</f>
        <v>0</v>
      </c>
      <c r="T278" s="334" cm="1">
        <f t="array" aca="1" ref="T278" ca="1">INDIRECT(T$2&amp;"!H74")</f>
        <v>0</v>
      </c>
      <c r="U278" s="334" cm="1">
        <f t="array" aca="1" ref="U278" ca="1">INDIRECT(U$2&amp;"!H74")</f>
        <v>0</v>
      </c>
      <c r="V278" s="334" cm="1">
        <f t="array" aca="1" ref="V278" ca="1">INDIRECT(V$2&amp;"!H74")</f>
        <v>0</v>
      </c>
      <c r="W278" s="334" cm="1">
        <f t="array" aca="1" ref="W278" ca="1">INDIRECT(W$2&amp;"!H74")</f>
        <v>0</v>
      </c>
      <c r="X278" s="334" cm="1">
        <f t="array" aca="1" ref="X278" ca="1">INDIRECT(X$2&amp;"!H74")</f>
        <v>0</v>
      </c>
      <c r="Y278" s="334" cm="1">
        <f t="array" aca="1" ref="Y278" ca="1">INDIRECT(Y$2&amp;"!H74")</f>
        <v>0</v>
      </c>
      <c r="Z278" s="334" cm="1">
        <f t="array" aca="1" ref="Z278" ca="1">INDIRECT(Z$2&amp;"!H74")</f>
        <v>0</v>
      </c>
      <c r="AA278" s="334" cm="1">
        <f t="array" aca="1" ref="AA278" ca="1">INDIRECT(AA$2&amp;"!H74")</f>
        <v>0</v>
      </c>
      <c r="AB278" s="334" cm="1">
        <f t="array" aca="1" ref="AB278" ca="1">INDIRECT(AB$2&amp;"!H74")</f>
        <v>0</v>
      </c>
      <c r="AC278" s="334" cm="1">
        <f t="array" aca="1" ref="AC278" ca="1">INDIRECT(AC$2&amp;"!H74")</f>
        <v>0</v>
      </c>
      <c r="AD278" s="334" cm="1">
        <f t="array" aca="1" ref="AD278" ca="1">INDIRECT(AD$2&amp;"!H74")</f>
        <v>0</v>
      </c>
      <c r="AE278" s="334" cm="1">
        <f t="array" aca="1" ref="AE278" ca="1">INDIRECT(AE$2&amp;"!H74")</f>
        <v>0</v>
      </c>
      <c r="AF278" s="334" cm="1">
        <f t="array" aca="1" ref="AF278" ca="1">INDIRECT(AF$2&amp;"!H74")</f>
        <v>0</v>
      </c>
      <c r="AG278" s="334" cm="1">
        <f t="array" aca="1" ref="AG278" ca="1">INDIRECT(AG$2&amp;"!H74")</f>
        <v>0</v>
      </c>
      <c r="AH278" s="334" cm="1">
        <f t="array" aca="1" ref="AH278" ca="1">INDIRECT(AH$2&amp;"!H74")</f>
        <v>0</v>
      </c>
      <c r="AJ278" s="75" t="str">
        <f t="shared" si="44"/>
        <v>MPI_39</v>
      </c>
      <c r="AK278" s="75" t="str">
        <f t="shared" si="45"/>
        <v>Q3.1</v>
      </c>
      <c r="AL278" t="s">
        <v>473</v>
      </c>
      <c r="AM278">
        <f t="shared" ca="1" si="46"/>
        <v>0</v>
      </c>
      <c r="AN278">
        <f t="shared" ca="1" si="47"/>
        <v>0</v>
      </c>
      <c r="AP278">
        <f ca="1">COUNTIFS(E278:AH278,"Oui",E275:AH275,"Non",E274:AH274,"Oui")</f>
        <v>0</v>
      </c>
      <c r="AQ278">
        <f t="shared" ca="1" si="54"/>
        <v>0</v>
      </c>
      <c r="AT278">
        <f t="shared" ca="1" si="48"/>
        <v>0</v>
      </c>
      <c r="AU278">
        <f t="shared" ca="1" si="49"/>
        <v>0</v>
      </c>
      <c r="AV278">
        <f t="shared" ca="1" si="50"/>
        <v>0</v>
      </c>
      <c r="AW278">
        <f t="shared" ca="1" si="51"/>
        <v>0</v>
      </c>
      <c r="AX278">
        <f t="shared" ca="1" si="52"/>
        <v>0</v>
      </c>
    </row>
    <row r="279" spans="1:50" ht="16.5" thickBot="1">
      <c r="A279" s="320"/>
      <c r="B279" s="787"/>
      <c r="C279" s="17" t="s">
        <v>119</v>
      </c>
      <c r="D279" s="66" t="s">
        <v>29</v>
      </c>
      <c r="E279" s="335" cm="1">
        <f t="array" aca="1" ref="E279" ca="1">INDIRECT(E$2&amp;"!I74")</f>
        <v>0</v>
      </c>
      <c r="F279" s="335" cm="1">
        <f t="array" aca="1" ref="F279" ca="1">INDIRECT(F$2&amp;"!I74")</f>
        <v>0</v>
      </c>
      <c r="G279" s="335" cm="1">
        <f t="array" aca="1" ref="G279" ca="1">INDIRECT(G$2&amp;"!I74")</f>
        <v>0</v>
      </c>
      <c r="H279" s="335" cm="1">
        <f t="array" aca="1" ref="H279" ca="1">INDIRECT(H$2&amp;"!I74")</f>
        <v>0</v>
      </c>
      <c r="I279" s="335" cm="1">
        <f t="array" aca="1" ref="I279" ca="1">INDIRECT(I$2&amp;"!I74")</f>
        <v>0</v>
      </c>
      <c r="J279" s="335" cm="1">
        <f t="array" aca="1" ref="J279" ca="1">INDIRECT(J$2&amp;"!I74")</f>
        <v>0</v>
      </c>
      <c r="K279" s="335" cm="1">
        <f t="array" aca="1" ref="K279" ca="1">INDIRECT(K$2&amp;"!I74")</f>
        <v>0</v>
      </c>
      <c r="L279" s="335" cm="1">
        <f t="array" aca="1" ref="L279" ca="1">INDIRECT(L$2&amp;"!I74")</f>
        <v>0</v>
      </c>
      <c r="M279" s="335" cm="1">
        <f t="array" aca="1" ref="M279" ca="1">INDIRECT(M$2&amp;"!I74")</f>
        <v>0</v>
      </c>
      <c r="N279" s="335" cm="1">
        <f t="array" aca="1" ref="N279" ca="1">INDIRECT(N$2&amp;"!I74")</f>
        <v>0</v>
      </c>
      <c r="O279" s="335" cm="1">
        <f t="array" aca="1" ref="O279" ca="1">INDIRECT(O$2&amp;"!I74")</f>
        <v>0</v>
      </c>
      <c r="P279" s="335" cm="1">
        <f t="array" aca="1" ref="P279" ca="1">INDIRECT(P$2&amp;"!I74")</f>
        <v>0</v>
      </c>
      <c r="Q279" s="335" cm="1">
        <f t="array" aca="1" ref="Q279" ca="1">INDIRECT(Q$2&amp;"!I74")</f>
        <v>0</v>
      </c>
      <c r="R279" s="335" cm="1">
        <f t="array" aca="1" ref="R279" ca="1">INDIRECT(R$2&amp;"!I74")</f>
        <v>0</v>
      </c>
      <c r="S279" s="335" cm="1">
        <f t="array" aca="1" ref="S279" ca="1">INDIRECT(S$2&amp;"!I74")</f>
        <v>0</v>
      </c>
      <c r="T279" s="335" cm="1">
        <f t="array" aca="1" ref="T279" ca="1">INDIRECT(T$2&amp;"!I74")</f>
        <v>0</v>
      </c>
      <c r="U279" s="335" cm="1">
        <f t="array" aca="1" ref="U279" ca="1">INDIRECT(U$2&amp;"!I74")</f>
        <v>0</v>
      </c>
      <c r="V279" s="335" cm="1">
        <f t="array" aca="1" ref="V279" ca="1">INDIRECT(V$2&amp;"!I74")</f>
        <v>0</v>
      </c>
      <c r="W279" s="335" cm="1">
        <f t="array" aca="1" ref="W279" ca="1">INDIRECT(W$2&amp;"!I74")</f>
        <v>0</v>
      </c>
      <c r="X279" s="335" cm="1">
        <f t="array" aca="1" ref="X279" ca="1">INDIRECT(X$2&amp;"!I74")</f>
        <v>0</v>
      </c>
      <c r="Y279" s="335" cm="1">
        <f t="array" aca="1" ref="Y279" ca="1">INDIRECT(Y$2&amp;"!I74")</f>
        <v>0</v>
      </c>
      <c r="Z279" s="335" cm="1">
        <f t="array" aca="1" ref="Z279" ca="1">INDIRECT(Z$2&amp;"!I74")</f>
        <v>0</v>
      </c>
      <c r="AA279" s="335" cm="1">
        <f t="array" aca="1" ref="AA279" ca="1">INDIRECT(AA$2&amp;"!I74")</f>
        <v>0</v>
      </c>
      <c r="AB279" s="335" cm="1">
        <f t="array" aca="1" ref="AB279" ca="1">INDIRECT(AB$2&amp;"!I74")</f>
        <v>0</v>
      </c>
      <c r="AC279" s="335" cm="1">
        <f t="array" aca="1" ref="AC279" ca="1">INDIRECT(AC$2&amp;"!I74")</f>
        <v>0</v>
      </c>
      <c r="AD279" s="335" cm="1">
        <f t="array" aca="1" ref="AD279" ca="1">INDIRECT(AD$2&amp;"!I74")</f>
        <v>0</v>
      </c>
      <c r="AE279" s="335" cm="1">
        <f t="array" aca="1" ref="AE279" ca="1">INDIRECT(AE$2&amp;"!I74")</f>
        <v>0</v>
      </c>
      <c r="AF279" s="335" cm="1">
        <f t="array" aca="1" ref="AF279" ca="1">INDIRECT(AF$2&amp;"!I74")</f>
        <v>0</v>
      </c>
      <c r="AG279" s="335" cm="1">
        <f t="array" aca="1" ref="AG279" ca="1">INDIRECT(AG$2&amp;"!I74")</f>
        <v>0</v>
      </c>
      <c r="AH279" s="335" cm="1">
        <f t="array" aca="1" ref="AH279" ca="1">INDIRECT(AH$2&amp;"!I74")</f>
        <v>0</v>
      </c>
      <c r="AJ279" s="75" t="str">
        <f t="shared" si="44"/>
        <v>MPI_39</v>
      </c>
      <c r="AK279" s="75" t="str">
        <f t="shared" si="45"/>
        <v>Q3.2</v>
      </c>
      <c r="AL279" t="s">
        <v>902</v>
      </c>
      <c r="AM279">
        <f t="shared" ca="1" si="46"/>
        <v>0</v>
      </c>
      <c r="AN279">
        <f t="shared" ca="1" si="47"/>
        <v>0</v>
      </c>
      <c r="AP279">
        <f t="shared" ca="1" si="53"/>
        <v>0</v>
      </c>
      <c r="AQ279">
        <f t="shared" ca="1" si="54"/>
        <v>0</v>
      </c>
      <c r="AT279">
        <f t="shared" ca="1" si="48"/>
        <v>0</v>
      </c>
      <c r="AU279">
        <f t="shared" ca="1" si="49"/>
        <v>0</v>
      </c>
      <c r="AV279">
        <f t="shared" ca="1" si="50"/>
        <v>0</v>
      </c>
      <c r="AW279">
        <f t="shared" ca="1" si="51"/>
        <v>0</v>
      </c>
      <c r="AX279">
        <f t="shared" ca="1" si="52"/>
        <v>0</v>
      </c>
    </row>
    <row r="280" spans="1:50" ht="15" hidden="1" customHeight="1"/>
    <row r="281" spans="1:50" ht="15.75" customHeight="1">
      <c r="A281" s="761" t="s">
        <v>1014</v>
      </c>
      <c r="B281" s="761"/>
      <c r="C281" s="321" t="s">
        <v>1012</v>
      </c>
      <c r="D281" s="322"/>
      <c r="E281" s="76" cm="1">
        <f t="array" aca="1" ref="E281" ca="1">INDIRECT(E$2&amp;"!G5")</f>
        <v>0</v>
      </c>
      <c r="F281" s="76" cm="1">
        <f t="array" aca="1" ref="F281" ca="1">INDIRECT(F$2&amp;"!G5")</f>
        <v>0</v>
      </c>
      <c r="G281" s="76" cm="1">
        <f t="array" aca="1" ref="G281" ca="1">INDIRECT(G$2&amp;"!G5")</f>
        <v>0</v>
      </c>
      <c r="H281" s="76" cm="1">
        <f t="array" aca="1" ref="H281" ca="1">INDIRECT(H$2&amp;"!G5")</f>
        <v>0</v>
      </c>
      <c r="I281" s="76" cm="1">
        <f t="array" aca="1" ref="I281" ca="1">INDIRECT(I$2&amp;"!G5")</f>
        <v>0</v>
      </c>
      <c r="J281" s="76" cm="1">
        <f t="array" aca="1" ref="J281" ca="1">INDIRECT(J$2&amp;"!G5")</f>
        <v>0</v>
      </c>
      <c r="K281" s="76" cm="1">
        <f t="array" aca="1" ref="K281" ca="1">INDIRECT(K$2&amp;"!G5")</f>
        <v>0</v>
      </c>
      <c r="L281" s="76" cm="1">
        <f t="array" aca="1" ref="L281" ca="1">INDIRECT(L$2&amp;"!G5")</f>
        <v>0</v>
      </c>
      <c r="M281" s="76" cm="1">
        <f t="array" aca="1" ref="M281" ca="1">INDIRECT(M$2&amp;"!G5")</f>
        <v>0</v>
      </c>
      <c r="N281" s="76" cm="1">
        <f t="array" aca="1" ref="N281" ca="1">INDIRECT(N$2&amp;"!G5")</f>
        <v>0</v>
      </c>
      <c r="O281" s="76" cm="1">
        <f t="array" aca="1" ref="O281" ca="1">INDIRECT(O$2&amp;"!G5")</f>
        <v>0</v>
      </c>
      <c r="P281" s="76" cm="1">
        <f t="array" aca="1" ref="P281" ca="1">INDIRECT(P$2&amp;"!G5")</f>
        <v>0</v>
      </c>
      <c r="Q281" s="76" cm="1">
        <f t="array" aca="1" ref="Q281" ca="1">INDIRECT(Q$2&amp;"!G5")</f>
        <v>0</v>
      </c>
      <c r="R281" s="76" cm="1">
        <f t="array" aca="1" ref="R281" ca="1">INDIRECT(R$2&amp;"!G5")</f>
        <v>0</v>
      </c>
      <c r="S281" s="76" cm="1">
        <f t="array" aca="1" ref="S281" ca="1">INDIRECT(S$2&amp;"!G5")</f>
        <v>0</v>
      </c>
      <c r="T281" s="76" cm="1">
        <f t="array" aca="1" ref="T281" ca="1">INDIRECT(T$2&amp;"!G5")</f>
        <v>0</v>
      </c>
      <c r="U281" s="76" cm="1">
        <f t="array" aca="1" ref="U281" ca="1">INDIRECT(U$2&amp;"!G5")</f>
        <v>0</v>
      </c>
      <c r="V281" s="76" cm="1">
        <f t="array" aca="1" ref="V281" ca="1">INDIRECT(V$2&amp;"!G5")</f>
        <v>0</v>
      </c>
      <c r="W281" s="76" cm="1">
        <f t="array" aca="1" ref="W281" ca="1">INDIRECT(W$2&amp;"!G5")</f>
        <v>0</v>
      </c>
      <c r="X281" s="76" cm="1">
        <f t="array" aca="1" ref="X281" ca="1">INDIRECT(X$2&amp;"!G5")</f>
        <v>0</v>
      </c>
      <c r="Y281" s="76" cm="1">
        <f t="array" aca="1" ref="Y281" ca="1">INDIRECT(Y$2&amp;"!G5")</f>
        <v>0</v>
      </c>
      <c r="Z281" s="76" cm="1">
        <f t="array" aca="1" ref="Z281" ca="1">INDIRECT(Z$2&amp;"!G5")</f>
        <v>0</v>
      </c>
      <c r="AA281" s="76" cm="1">
        <f t="array" aca="1" ref="AA281" ca="1">INDIRECT(AA$2&amp;"!G5")</f>
        <v>0</v>
      </c>
      <c r="AB281" s="76" cm="1">
        <f t="array" aca="1" ref="AB281" ca="1">INDIRECT(AB$2&amp;"!G5")</f>
        <v>0</v>
      </c>
      <c r="AC281" s="76" cm="1">
        <f t="array" aca="1" ref="AC281" ca="1">INDIRECT(AC$2&amp;"!G5")</f>
        <v>0</v>
      </c>
      <c r="AD281" s="76" cm="1">
        <f t="array" aca="1" ref="AD281" ca="1">INDIRECT(AD$2&amp;"!G5")</f>
        <v>0</v>
      </c>
      <c r="AE281" s="76" cm="1">
        <f t="array" aca="1" ref="AE281" ca="1">INDIRECT(AE$2&amp;"!G5")</f>
        <v>0</v>
      </c>
      <c r="AF281" s="76" cm="1">
        <f t="array" aca="1" ref="AF281" ca="1">INDIRECT(AF$2&amp;"!G5")</f>
        <v>0</v>
      </c>
      <c r="AG281" s="76" cm="1">
        <f t="array" aca="1" ref="AG281" ca="1">INDIRECT(AG$2&amp;"!G5")</f>
        <v>0</v>
      </c>
      <c r="AH281" s="76" cm="1">
        <f t="array" aca="1" ref="AH281" ca="1">INDIRECT(AH$2&amp;"!G5")</f>
        <v>0</v>
      </c>
      <c r="AI281" s="304"/>
    </row>
    <row r="282" spans="1:50" ht="15.75" customHeight="1" thickBot="1">
      <c r="A282" s="762"/>
      <c r="B282" s="762"/>
      <c r="C282" s="323" t="s">
        <v>1013</v>
      </c>
      <c r="D282" s="333"/>
      <c r="E282" s="320" cm="1">
        <f t="array" aca="1" ref="E282" ca="1">INDIRECT(E$2&amp;"!K5")</f>
        <v>0</v>
      </c>
      <c r="F282" s="320" cm="1">
        <f t="array" aca="1" ref="F282" ca="1">INDIRECT(F$2&amp;"!K5")</f>
        <v>0</v>
      </c>
      <c r="G282" s="320" cm="1">
        <f t="array" aca="1" ref="G282" ca="1">INDIRECT(G$2&amp;"!K5")</f>
        <v>0</v>
      </c>
      <c r="H282" s="320" cm="1">
        <f t="array" aca="1" ref="H282" ca="1">INDIRECT(H$2&amp;"!K5")</f>
        <v>0</v>
      </c>
      <c r="I282" s="320" cm="1">
        <f t="array" aca="1" ref="I282" ca="1">INDIRECT(I$2&amp;"!K5")</f>
        <v>0</v>
      </c>
      <c r="J282" s="320" cm="1">
        <f t="array" aca="1" ref="J282" ca="1">INDIRECT(J$2&amp;"!K5")</f>
        <v>0</v>
      </c>
      <c r="K282" s="320" cm="1">
        <f t="array" aca="1" ref="K282" ca="1">INDIRECT(K$2&amp;"!K5")</f>
        <v>0</v>
      </c>
      <c r="L282" s="320" cm="1">
        <f t="array" aca="1" ref="L282" ca="1">INDIRECT(L$2&amp;"!K5")</f>
        <v>0</v>
      </c>
      <c r="M282" s="320" cm="1">
        <f t="array" aca="1" ref="M282" ca="1">INDIRECT(M$2&amp;"!K5")</f>
        <v>0</v>
      </c>
      <c r="N282" s="320" cm="1">
        <f t="array" aca="1" ref="N282" ca="1">INDIRECT(N$2&amp;"!K5")</f>
        <v>0</v>
      </c>
      <c r="O282" s="320" cm="1">
        <f t="array" aca="1" ref="O282" ca="1">INDIRECT(O$2&amp;"!K5")</f>
        <v>0</v>
      </c>
      <c r="P282" s="320" cm="1">
        <f t="array" aca="1" ref="P282" ca="1">INDIRECT(P$2&amp;"!K5")</f>
        <v>0</v>
      </c>
      <c r="Q282" s="320" cm="1">
        <f t="array" aca="1" ref="Q282" ca="1">INDIRECT(Q$2&amp;"!K5")</f>
        <v>0</v>
      </c>
      <c r="R282" s="320" cm="1">
        <f t="array" aca="1" ref="R282" ca="1">INDIRECT(R$2&amp;"!K5")</f>
        <v>0</v>
      </c>
      <c r="S282" s="320" cm="1">
        <f t="array" aca="1" ref="S282" ca="1">INDIRECT(S$2&amp;"!K5")</f>
        <v>0</v>
      </c>
      <c r="T282" s="320" cm="1">
        <f t="array" aca="1" ref="T282" ca="1">INDIRECT(T$2&amp;"!K5")</f>
        <v>0</v>
      </c>
      <c r="U282" s="320" cm="1">
        <f t="array" aca="1" ref="U282" ca="1">INDIRECT(U$2&amp;"!K5")</f>
        <v>0</v>
      </c>
      <c r="V282" s="320" cm="1">
        <f t="array" aca="1" ref="V282" ca="1">INDIRECT(V$2&amp;"!K5")</f>
        <v>0</v>
      </c>
      <c r="W282" s="320" cm="1">
        <f t="array" aca="1" ref="W282" ca="1">INDIRECT(W$2&amp;"!K5")</f>
        <v>0</v>
      </c>
      <c r="X282" s="320" cm="1">
        <f t="array" aca="1" ref="X282" ca="1">INDIRECT(X$2&amp;"!K5")</f>
        <v>0</v>
      </c>
      <c r="Y282" s="320" cm="1">
        <f t="array" aca="1" ref="Y282" ca="1">INDIRECT(Y$2&amp;"!K5")</f>
        <v>0</v>
      </c>
      <c r="Z282" s="320" cm="1">
        <f t="array" aca="1" ref="Z282" ca="1">INDIRECT(Z$2&amp;"!K5")</f>
        <v>0</v>
      </c>
      <c r="AA282" s="320" cm="1">
        <f t="array" aca="1" ref="AA282" ca="1">INDIRECT(AA$2&amp;"!K5")</f>
        <v>0</v>
      </c>
      <c r="AB282" s="320" cm="1">
        <f t="array" aca="1" ref="AB282" ca="1">INDIRECT(AB$2&amp;"!K5")</f>
        <v>0</v>
      </c>
      <c r="AC282" s="320" cm="1">
        <f t="array" aca="1" ref="AC282" ca="1">INDIRECT(AC$2&amp;"!K5")</f>
        <v>0</v>
      </c>
      <c r="AD282" s="320" cm="1">
        <f t="array" aca="1" ref="AD282" ca="1">INDIRECT(AD$2&amp;"!K5")</f>
        <v>0</v>
      </c>
      <c r="AE282" s="320" cm="1">
        <f t="array" aca="1" ref="AE282" ca="1">INDIRECT(AE$2&amp;"!K5")</f>
        <v>0</v>
      </c>
      <c r="AF282" s="320" cm="1">
        <f t="array" aca="1" ref="AF282" ca="1">INDIRECT(AF$2&amp;"!K5")</f>
        <v>0</v>
      </c>
      <c r="AG282" s="320" cm="1">
        <f t="array" aca="1" ref="AG282" ca="1">INDIRECT(AG$2&amp;"!K5")</f>
        <v>0</v>
      </c>
      <c r="AH282" s="320" cm="1">
        <f t="array" aca="1" ref="AH282" ca="1">INDIRECT(AH$2&amp;"!K5")</f>
        <v>0</v>
      </c>
      <c r="AI282" s="304"/>
      <c r="AM282" t="s">
        <v>1018</v>
      </c>
      <c r="AN282" t="s">
        <v>746</v>
      </c>
      <c r="AP282" t="s">
        <v>1019</v>
      </c>
      <c r="AQ282" t="s">
        <v>1020</v>
      </c>
    </row>
    <row r="283" spans="1:50" ht="16.5" customHeight="1" thickBot="1">
      <c r="B283" s="796" t="s">
        <v>33</v>
      </c>
      <c r="C283" s="331" t="s">
        <v>580</v>
      </c>
      <c r="D283" s="332" t="s">
        <v>627</v>
      </c>
      <c r="E283" s="141" t="str" cm="1">
        <f t="array" aca="1" ref="E283" ca="1">INDIRECT(E$2&amp;"!D84")</f>
        <v>Non concerné</v>
      </c>
      <c r="F283" s="141" t="str" cm="1">
        <f t="array" aca="1" ref="F283" ca="1">INDIRECT(F$2&amp;"!D84")</f>
        <v>Non concerné</v>
      </c>
      <c r="G283" s="141" t="str" cm="1">
        <f t="array" aca="1" ref="G283" ca="1">INDIRECT(G$2&amp;"!D84")</f>
        <v>Non concerné</v>
      </c>
      <c r="H283" s="141" t="str" cm="1">
        <f t="array" aca="1" ref="H283" ca="1">INDIRECT(H$2&amp;"!D84")</f>
        <v>Non concerné</v>
      </c>
      <c r="I283" s="141" t="str" cm="1">
        <f t="array" aca="1" ref="I283" ca="1">INDIRECT(I$2&amp;"!D84")</f>
        <v>Non concerné</v>
      </c>
      <c r="J283" s="141" t="str" cm="1">
        <f t="array" aca="1" ref="J283" ca="1">INDIRECT(J$2&amp;"!D84")</f>
        <v>Non concerné</v>
      </c>
      <c r="K283" s="141" t="str" cm="1">
        <f t="array" aca="1" ref="K283" ca="1">INDIRECT(K$2&amp;"!D84")</f>
        <v>Non concerné</v>
      </c>
      <c r="L283" s="141" t="str" cm="1">
        <f t="array" aca="1" ref="L283" ca="1">INDIRECT(L$2&amp;"!D84")</f>
        <v>Non concerné</v>
      </c>
      <c r="M283" s="141" t="str" cm="1">
        <f t="array" aca="1" ref="M283" ca="1">INDIRECT(M$2&amp;"!D84")</f>
        <v>Non concerné</v>
      </c>
      <c r="N283" s="141" t="str" cm="1">
        <f t="array" aca="1" ref="N283" ca="1">INDIRECT(N$2&amp;"!D84")</f>
        <v>Non concerné</v>
      </c>
      <c r="O283" s="141" t="str" cm="1">
        <f t="array" aca="1" ref="O283" ca="1">INDIRECT(O$2&amp;"!D84")</f>
        <v>Non concerné</v>
      </c>
      <c r="P283" s="141" t="str" cm="1">
        <f t="array" aca="1" ref="P283" ca="1">INDIRECT(P$2&amp;"!D84")</f>
        <v>Non concerné</v>
      </c>
      <c r="Q283" s="141" t="str" cm="1">
        <f t="array" aca="1" ref="Q283" ca="1">INDIRECT(Q$2&amp;"!D84")</f>
        <v>Non concerné</v>
      </c>
      <c r="R283" s="141" t="str" cm="1">
        <f t="array" aca="1" ref="R283" ca="1">INDIRECT(R$2&amp;"!D84")</f>
        <v>Non concerné</v>
      </c>
      <c r="S283" s="141" t="str" cm="1">
        <f t="array" aca="1" ref="S283" ca="1">INDIRECT(S$2&amp;"!D84")</f>
        <v>Non concerné</v>
      </c>
      <c r="T283" s="141" t="str" cm="1">
        <f t="array" aca="1" ref="T283" ca="1">INDIRECT(T$2&amp;"!D84")</f>
        <v>Non concerné</v>
      </c>
      <c r="U283" s="141" t="str" cm="1">
        <f t="array" aca="1" ref="U283" ca="1">INDIRECT(U$2&amp;"!D84")</f>
        <v>Non concerné</v>
      </c>
      <c r="V283" s="141" t="str" cm="1">
        <f t="array" aca="1" ref="V283" ca="1">INDIRECT(V$2&amp;"!D84")</f>
        <v>Non concerné</v>
      </c>
      <c r="W283" s="141" t="str" cm="1">
        <f t="array" aca="1" ref="W283" ca="1">INDIRECT(W$2&amp;"!D84")</f>
        <v>Non concerné</v>
      </c>
      <c r="X283" s="141" t="str" cm="1">
        <f t="array" aca="1" ref="X283" ca="1">INDIRECT(X$2&amp;"!D84")</f>
        <v>Non concerné</v>
      </c>
      <c r="Y283" s="141" t="str" cm="1">
        <f t="array" aca="1" ref="Y283" ca="1">INDIRECT(Y$2&amp;"!D84")</f>
        <v>Non concerné</v>
      </c>
      <c r="Z283" s="141" t="str" cm="1">
        <f t="array" aca="1" ref="Z283" ca="1">INDIRECT(Z$2&amp;"!D84")</f>
        <v>Non concerné</v>
      </c>
      <c r="AA283" s="141" t="str" cm="1">
        <f t="array" aca="1" ref="AA283" ca="1">INDIRECT(AA$2&amp;"!D84")</f>
        <v>Non concerné</v>
      </c>
      <c r="AB283" s="141" t="str" cm="1">
        <f t="array" aca="1" ref="AB283" ca="1">INDIRECT(AB$2&amp;"!D84")</f>
        <v>Non concerné</v>
      </c>
      <c r="AC283" s="141" t="str" cm="1">
        <f t="array" aca="1" ref="AC283" ca="1">INDIRECT(AC$2&amp;"!D84")</f>
        <v>Non concerné</v>
      </c>
      <c r="AD283" s="141" t="str" cm="1">
        <f t="array" aca="1" ref="AD283" ca="1">INDIRECT(AD$2&amp;"!D84")</f>
        <v>Non concerné</v>
      </c>
      <c r="AE283" s="141" t="str" cm="1">
        <f t="array" aca="1" ref="AE283" ca="1">INDIRECT(AE$2&amp;"!D84")</f>
        <v>Non concerné</v>
      </c>
      <c r="AF283" s="141" t="str" cm="1">
        <f t="array" aca="1" ref="AF283" ca="1">INDIRECT(AF$2&amp;"!D84")</f>
        <v>Non concerné</v>
      </c>
      <c r="AG283" s="141" t="str" cm="1">
        <f t="array" aca="1" ref="AG283" ca="1">INDIRECT(AG$2&amp;"!D84")</f>
        <v>Non concerné</v>
      </c>
      <c r="AH283" s="141" t="str" cm="1">
        <f t="array" aca="1" ref="AH283" ca="1">INDIRECT(AH$2&amp;"!D84")</f>
        <v>Non concerné</v>
      </c>
      <c r="AJ283" s="75" t="str">
        <f t="shared" ref="AJ283:AJ346" si="55">C283</f>
        <v>OMI_1</v>
      </c>
      <c r="AK283" s="75" t="str">
        <f t="shared" ref="AK283:AK346" si="56">D283</f>
        <v>I1</v>
      </c>
      <c r="AL283" t="s">
        <v>725</v>
      </c>
      <c r="AM283">
        <f t="shared" ref="AM283:AM346" ca="1" si="57">COUNTIF(E283:AH283,"oui")</f>
        <v>0</v>
      </c>
    </row>
    <row r="284" spans="1:50" ht="16.5" thickBot="1">
      <c r="B284" s="770"/>
      <c r="C284" s="60" t="s">
        <v>580</v>
      </c>
      <c r="D284" s="50" t="s">
        <v>628</v>
      </c>
      <c r="E284" s="141" cm="1">
        <f t="array" aca="1" ref="E284" ca="1">INDIRECT(E$2&amp;"!E84")</f>
        <v>0</v>
      </c>
      <c r="F284" s="141" cm="1">
        <f t="array" aca="1" ref="F284" ca="1">INDIRECT(F$2&amp;"!E84")</f>
        <v>0</v>
      </c>
      <c r="G284" s="141" cm="1">
        <f t="array" aca="1" ref="G284" ca="1">INDIRECT(G$2&amp;"!E84")</f>
        <v>0</v>
      </c>
      <c r="H284" s="141" cm="1">
        <f t="array" aca="1" ref="H284" ca="1">INDIRECT(H$2&amp;"!E84")</f>
        <v>0</v>
      </c>
      <c r="I284" s="141" cm="1">
        <f t="array" aca="1" ref="I284" ca="1">INDIRECT(I$2&amp;"!E84")</f>
        <v>0</v>
      </c>
      <c r="J284" s="141" cm="1">
        <f t="array" aca="1" ref="J284" ca="1">INDIRECT(J$2&amp;"!E84")</f>
        <v>0</v>
      </c>
      <c r="K284" s="141" cm="1">
        <f t="array" aca="1" ref="K284" ca="1">INDIRECT(K$2&amp;"!E84")</f>
        <v>0</v>
      </c>
      <c r="L284" s="141" cm="1">
        <f t="array" aca="1" ref="L284" ca="1">INDIRECT(L$2&amp;"!E84")</f>
        <v>0</v>
      </c>
      <c r="M284" s="141" cm="1">
        <f t="array" aca="1" ref="M284" ca="1">INDIRECT(M$2&amp;"!E84")</f>
        <v>0</v>
      </c>
      <c r="N284" s="141" cm="1">
        <f t="array" aca="1" ref="N284" ca="1">INDIRECT(N$2&amp;"!E84")</f>
        <v>0</v>
      </c>
      <c r="O284" s="141" cm="1">
        <f t="array" aca="1" ref="O284" ca="1">INDIRECT(O$2&amp;"!E84")</f>
        <v>0</v>
      </c>
      <c r="P284" s="141" cm="1">
        <f t="array" aca="1" ref="P284" ca="1">INDIRECT(P$2&amp;"!E84")</f>
        <v>0</v>
      </c>
      <c r="Q284" s="141" cm="1">
        <f t="array" aca="1" ref="Q284" ca="1">INDIRECT(Q$2&amp;"!E84")</f>
        <v>0</v>
      </c>
      <c r="R284" s="141" cm="1">
        <f t="array" aca="1" ref="R284" ca="1">INDIRECT(R$2&amp;"!E84")</f>
        <v>0</v>
      </c>
      <c r="S284" s="141" cm="1">
        <f t="array" aca="1" ref="S284" ca="1">INDIRECT(S$2&amp;"!E84")</f>
        <v>0</v>
      </c>
      <c r="T284" s="141" cm="1">
        <f t="array" aca="1" ref="T284" ca="1">INDIRECT(T$2&amp;"!E84")</f>
        <v>0</v>
      </c>
      <c r="U284" s="141" cm="1">
        <f t="array" aca="1" ref="U284" ca="1">INDIRECT(U$2&amp;"!E84")</f>
        <v>0</v>
      </c>
      <c r="V284" s="141" cm="1">
        <f t="array" aca="1" ref="V284" ca="1">INDIRECT(V$2&amp;"!E84")</f>
        <v>0</v>
      </c>
      <c r="W284" s="141" cm="1">
        <f t="array" aca="1" ref="W284" ca="1">INDIRECT(W$2&amp;"!E84")</f>
        <v>0</v>
      </c>
      <c r="X284" s="141" cm="1">
        <f t="array" aca="1" ref="X284" ca="1">INDIRECT(X$2&amp;"!E84")</f>
        <v>0</v>
      </c>
      <c r="Y284" s="141" cm="1">
        <f t="array" aca="1" ref="Y284" ca="1">INDIRECT(Y$2&amp;"!E84")</f>
        <v>0</v>
      </c>
      <c r="Z284" s="141" cm="1">
        <f t="array" aca="1" ref="Z284" ca="1">INDIRECT(Z$2&amp;"!E84")</f>
        <v>0</v>
      </c>
      <c r="AA284" s="141" cm="1">
        <f t="array" aca="1" ref="AA284" ca="1">INDIRECT(AA$2&amp;"!E84")</f>
        <v>0</v>
      </c>
      <c r="AB284" s="141" cm="1">
        <f t="array" aca="1" ref="AB284" ca="1">INDIRECT(AB$2&amp;"!E84")</f>
        <v>0</v>
      </c>
      <c r="AC284" s="141" cm="1">
        <f t="array" aca="1" ref="AC284" ca="1">INDIRECT(AC$2&amp;"!E84")</f>
        <v>0</v>
      </c>
      <c r="AD284" s="141" cm="1">
        <f t="array" aca="1" ref="AD284" ca="1">INDIRECT(AD$2&amp;"!E84")</f>
        <v>0</v>
      </c>
      <c r="AE284" s="141" cm="1">
        <f t="array" aca="1" ref="AE284" ca="1">INDIRECT(AE$2&amp;"!E84")</f>
        <v>0</v>
      </c>
      <c r="AF284" s="141" cm="1">
        <f t="array" aca="1" ref="AF284" ca="1">INDIRECT(AF$2&amp;"!E84")</f>
        <v>0</v>
      </c>
      <c r="AG284" s="141" cm="1">
        <f t="array" aca="1" ref="AG284" ca="1">INDIRECT(AG$2&amp;"!E84")</f>
        <v>0</v>
      </c>
      <c r="AH284" s="141" cm="1">
        <f t="array" aca="1" ref="AH284" ca="1">INDIRECT(AH$2&amp;"!E84")</f>
        <v>0</v>
      </c>
      <c r="AJ284" s="75" t="str">
        <f t="shared" si="55"/>
        <v>OMI_1</v>
      </c>
      <c r="AK284" s="75" t="str">
        <f t="shared" si="56"/>
        <v>I2.1</v>
      </c>
      <c r="AL284" t="s">
        <v>747</v>
      </c>
      <c r="AM284">
        <f t="shared" ca="1" si="57"/>
        <v>0</v>
      </c>
      <c r="AN284">
        <f t="shared" ref="AN284:AN347" ca="1" si="58">COUNTIFS(E283:AH283,"Oui",E284:AH284,"Oui")</f>
        <v>0</v>
      </c>
    </row>
    <row r="285" spans="1:50" ht="16.5" thickBot="1">
      <c r="B285" s="770"/>
      <c r="C285" s="54" t="s">
        <v>580</v>
      </c>
      <c r="D285" s="50" t="s">
        <v>629</v>
      </c>
      <c r="E285" s="141" cm="1">
        <f t="array" aca="1" ref="E285" ca="1">INDIRECT(E$2&amp;"!F84")</f>
        <v>0</v>
      </c>
      <c r="F285" s="141" cm="1">
        <f t="array" aca="1" ref="F285" ca="1">INDIRECT(F$2&amp;"!F84")</f>
        <v>0</v>
      </c>
      <c r="G285" s="141" cm="1">
        <f t="array" aca="1" ref="G285" ca="1">INDIRECT(G$2&amp;"!F84")</f>
        <v>0</v>
      </c>
      <c r="H285" s="141" cm="1">
        <f t="array" aca="1" ref="H285" ca="1">INDIRECT(H$2&amp;"!F84")</f>
        <v>0</v>
      </c>
      <c r="I285" s="141" cm="1">
        <f t="array" aca="1" ref="I285" ca="1">INDIRECT(I$2&amp;"!F84")</f>
        <v>0</v>
      </c>
      <c r="J285" s="141" cm="1">
        <f t="array" aca="1" ref="J285" ca="1">INDIRECT(J$2&amp;"!F84")</f>
        <v>0</v>
      </c>
      <c r="K285" s="141" cm="1">
        <f t="array" aca="1" ref="K285" ca="1">INDIRECT(K$2&amp;"!F84")</f>
        <v>0</v>
      </c>
      <c r="L285" s="141" cm="1">
        <f t="array" aca="1" ref="L285" ca="1">INDIRECT(L$2&amp;"!F84")</f>
        <v>0</v>
      </c>
      <c r="M285" s="141" cm="1">
        <f t="array" aca="1" ref="M285" ca="1">INDIRECT(M$2&amp;"!F84")</f>
        <v>0</v>
      </c>
      <c r="N285" s="141" cm="1">
        <f t="array" aca="1" ref="N285" ca="1">INDIRECT(N$2&amp;"!F84")</f>
        <v>0</v>
      </c>
      <c r="O285" s="141" cm="1">
        <f t="array" aca="1" ref="O285" ca="1">INDIRECT(O$2&amp;"!F84")</f>
        <v>0</v>
      </c>
      <c r="P285" s="141" cm="1">
        <f t="array" aca="1" ref="P285" ca="1">INDIRECT(P$2&amp;"!F84")</f>
        <v>0</v>
      </c>
      <c r="Q285" s="141" cm="1">
        <f t="array" aca="1" ref="Q285" ca="1">INDIRECT(Q$2&amp;"!F84")</f>
        <v>0</v>
      </c>
      <c r="R285" s="141" cm="1">
        <f t="array" aca="1" ref="R285" ca="1">INDIRECT(R$2&amp;"!F84")</f>
        <v>0</v>
      </c>
      <c r="S285" s="141" cm="1">
        <f t="array" aca="1" ref="S285" ca="1">INDIRECT(S$2&amp;"!F84")</f>
        <v>0</v>
      </c>
      <c r="T285" s="141" cm="1">
        <f t="array" aca="1" ref="T285" ca="1">INDIRECT(T$2&amp;"!F84")</f>
        <v>0</v>
      </c>
      <c r="U285" s="141" cm="1">
        <f t="array" aca="1" ref="U285" ca="1">INDIRECT(U$2&amp;"!F84")</f>
        <v>0</v>
      </c>
      <c r="V285" s="141" cm="1">
        <f t="array" aca="1" ref="V285" ca="1">INDIRECT(V$2&amp;"!F84")</f>
        <v>0</v>
      </c>
      <c r="W285" s="141" cm="1">
        <f t="array" aca="1" ref="W285" ca="1">INDIRECT(W$2&amp;"!F84")</f>
        <v>0</v>
      </c>
      <c r="X285" s="141" cm="1">
        <f t="array" aca="1" ref="X285" ca="1">INDIRECT(X$2&amp;"!F84")</f>
        <v>0</v>
      </c>
      <c r="Y285" s="141" cm="1">
        <f t="array" aca="1" ref="Y285" ca="1">INDIRECT(Y$2&amp;"!F84")</f>
        <v>0</v>
      </c>
      <c r="Z285" s="141" cm="1">
        <f t="array" aca="1" ref="Z285" ca="1">INDIRECT(Z$2&amp;"!F84")</f>
        <v>0</v>
      </c>
      <c r="AA285" s="141" cm="1">
        <f t="array" aca="1" ref="AA285" ca="1">INDIRECT(AA$2&amp;"!F84")</f>
        <v>0</v>
      </c>
      <c r="AB285" s="141" cm="1">
        <f t="array" aca="1" ref="AB285" ca="1">INDIRECT(AB$2&amp;"!F84")</f>
        <v>0</v>
      </c>
      <c r="AC285" s="141" cm="1">
        <f t="array" aca="1" ref="AC285" ca="1">INDIRECT(AC$2&amp;"!F84")</f>
        <v>0</v>
      </c>
      <c r="AD285" s="141" cm="1">
        <f t="array" aca="1" ref="AD285" ca="1">INDIRECT(AD$2&amp;"!F84")</f>
        <v>0</v>
      </c>
      <c r="AE285" s="141" cm="1">
        <f t="array" aca="1" ref="AE285" ca="1">INDIRECT(AE$2&amp;"!F84")</f>
        <v>0</v>
      </c>
      <c r="AF285" s="141" cm="1">
        <f t="array" aca="1" ref="AF285" ca="1">INDIRECT(AF$2&amp;"!F84")</f>
        <v>0</v>
      </c>
      <c r="AG285" s="141" cm="1">
        <f t="array" aca="1" ref="AG285" ca="1">INDIRECT(AG$2&amp;"!F84")</f>
        <v>0</v>
      </c>
      <c r="AH285" s="141" cm="1">
        <f t="array" aca="1" ref="AH285" ca="1">INDIRECT(AH$2&amp;"!F84")</f>
        <v>0</v>
      </c>
      <c r="AJ285" s="75" t="str">
        <f t="shared" si="55"/>
        <v>OMI_1</v>
      </c>
      <c r="AK285" s="75" t="str">
        <f t="shared" si="56"/>
        <v>I2.2</v>
      </c>
      <c r="AL285" t="s">
        <v>903</v>
      </c>
      <c r="AM285">
        <f t="shared" ca="1" si="57"/>
        <v>0</v>
      </c>
      <c r="AN285">
        <f t="shared" ca="1" si="58"/>
        <v>0</v>
      </c>
    </row>
    <row r="286" spans="1:50" ht="16.5" thickBot="1">
      <c r="B286" s="770"/>
      <c r="C286" s="60" t="s">
        <v>580</v>
      </c>
      <c r="D286" s="50" t="s">
        <v>630</v>
      </c>
      <c r="E286" s="141" cm="1">
        <f t="array" aca="1" ref="E286" ca="1">INDIRECT(E$2&amp;"!G84")</f>
        <v>0</v>
      </c>
      <c r="F286" s="141" cm="1">
        <f t="array" aca="1" ref="F286" ca="1">INDIRECT(F$2&amp;"!G84")</f>
        <v>0</v>
      </c>
      <c r="G286" s="141" cm="1">
        <f t="array" aca="1" ref="G286" ca="1">INDIRECT(G$2&amp;"!G84")</f>
        <v>0</v>
      </c>
      <c r="H286" s="141" cm="1">
        <f t="array" aca="1" ref="H286" ca="1">INDIRECT(H$2&amp;"!G84")</f>
        <v>0</v>
      </c>
      <c r="I286" s="141" cm="1">
        <f t="array" aca="1" ref="I286" ca="1">INDIRECT(I$2&amp;"!G84")</f>
        <v>0</v>
      </c>
      <c r="J286" s="141" cm="1">
        <f t="array" aca="1" ref="J286" ca="1">INDIRECT(J$2&amp;"!G84")</f>
        <v>0</v>
      </c>
      <c r="K286" s="141" cm="1">
        <f t="array" aca="1" ref="K286" ca="1">INDIRECT(K$2&amp;"!G84")</f>
        <v>0</v>
      </c>
      <c r="L286" s="141" cm="1">
        <f t="array" aca="1" ref="L286" ca="1">INDIRECT(L$2&amp;"!G84")</f>
        <v>0</v>
      </c>
      <c r="M286" s="141" cm="1">
        <f t="array" aca="1" ref="M286" ca="1">INDIRECT(M$2&amp;"!G84")</f>
        <v>0</v>
      </c>
      <c r="N286" s="141" cm="1">
        <f t="array" aca="1" ref="N286" ca="1">INDIRECT(N$2&amp;"!G84")</f>
        <v>0</v>
      </c>
      <c r="O286" s="141" cm="1">
        <f t="array" aca="1" ref="O286" ca="1">INDIRECT(O$2&amp;"!G84")</f>
        <v>0</v>
      </c>
      <c r="P286" s="141" cm="1">
        <f t="array" aca="1" ref="P286" ca="1">INDIRECT(P$2&amp;"!G84")</f>
        <v>0</v>
      </c>
      <c r="Q286" s="141" cm="1">
        <f t="array" aca="1" ref="Q286" ca="1">INDIRECT(Q$2&amp;"!G84")</f>
        <v>0</v>
      </c>
      <c r="R286" s="141" cm="1">
        <f t="array" aca="1" ref="R286" ca="1">INDIRECT(R$2&amp;"!G84")</f>
        <v>0</v>
      </c>
      <c r="S286" s="141" cm="1">
        <f t="array" aca="1" ref="S286" ca="1">INDIRECT(S$2&amp;"!G84")</f>
        <v>0</v>
      </c>
      <c r="T286" s="141" cm="1">
        <f t="array" aca="1" ref="T286" ca="1">INDIRECT(T$2&amp;"!G84")</f>
        <v>0</v>
      </c>
      <c r="U286" s="141" cm="1">
        <f t="array" aca="1" ref="U286" ca="1">INDIRECT(U$2&amp;"!G84")</f>
        <v>0</v>
      </c>
      <c r="V286" s="141" cm="1">
        <f t="array" aca="1" ref="V286" ca="1">INDIRECT(V$2&amp;"!G84")</f>
        <v>0</v>
      </c>
      <c r="W286" s="141" cm="1">
        <f t="array" aca="1" ref="W286" ca="1">INDIRECT(W$2&amp;"!G84")</f>
        <v>0</v>
      </c>
      <c r="X286" s="141" cm="1">
        <f t="array" aca="1" ref="X286" ca="1">INDIRECT(X$2&amp;"!G84")</f>
        <v>0</v>
      </c>
      <c r="Y286" s="141" cm="1">
        <f t="array" aca="1" ref="Y286" ca="1">INDIRECT(Y$2&amp;"!G84")</f>
        <v>0</v>
      </c>
      <c r="Z286" s="141" cm="1">
        <f t="array" aca="1" ref="Z286" ca="1">INDIRECT(Z$2&amp;"!G84")</f>
        <v>0</v>
      </c>
      <c r="AA286" s="141" cm="1">
        <f t="array" aca="1" ref="AA286" ca="1">INDIRECT(AA$2&amp;"!G84")</f>
        <v>0</v>
      </c>
      <c r="AB286" s="141" cm="1">
        <f t="array" aca="1" ref="AB286" ca="1">INDIRECT(AB$2&amp;"!G84")</f>
        <v>0</v>
      </c>
      <c r="AC286" s="141" cm="1">
        <f t="array" aca="1" ref="AC286" ca="1">INDIRECT(AC$2&amp;"!G84")</f>
        <v>0</v>
      </c>
      <c r="AD286" s="141" cm="1">
        <f t="array" aca="1" ref="AD286" ca="1">INDIRECT(AD$2&amp;"!G84")</f>
        <v>0</v>
      </c>
      <c r="AE286" s="141" cm="1">
        <f t="array" aca="1" ref="AE286" ca="1">INDIRECT(AE$2&amp;"!G84")</f>
        <v>0</v>
      </c>
      <c r="AF286" s="141" cm="1">
        <f t="array" aca="1" ref="AF286" ca="1">INDIRECT(AF$2&amp;"!G84")</f>
        <v>0</v>
      </c>
      <c r="AG286" s="141" cm="1">
        <f t="array" aca="1" ref="AG286" ca="1">INDIRECT(AG$2&amp;"!G84")</f>
        <v>0</v>
      </c>
      <c r="AH286" s="141" cm="1">
        <f t="array" aca="1" ref="AH286" ca="1">INDIRECT(AH$2&amp;"!G84")</f>
        <v>0</v>
      </c>
      <c r="AJ286" s="75" t="str">
        <f t="shared" si="55"/>
        <v>OMI_1</v>
      </c>
      <c r="AK286" s="75" t="str">
        <f t="shared" si="56"/>
        <v>I2.3</v>
      </c>
      <c r="AL286" t="s">
        <v>904</v>
      </c>
      <c r="AM286">
        <f t="shared" ca="1" si="57"/>
        <v>0</v>
      </c>
      <c r="AN286">
        <f t="shared" ca="1" si="58"/>
        <v>0</v>
      </c>
      <c r="AP286">
        <f ca="1">COUNTIFS(E286:AH286,"Oui",E284:AH284,"Non",E283:AH283,"Oui")</f>
        <v>0</v>
      </c>
      <c r="AQ286">
        <f ca="1">COUNTIFS(E286:AH286,"Acceptée",E282:AH282,"Oui",E283:AH283,"Oui")</f>
        <v>0</v>
      </c>
    </row>
    <row r="287" spans="1:50" ht="16.5" thickBot="1">
      <c r="B287" s="770"/>
      <c r="C287" s="60" t="s">
        <v>580</v>
      </c>
      <c r="D287" s="50" t="s">
        <v>631</v>
      </c>
      <c r="E287" s="141" cm="1">
        <f t="array" aca="1" ref="E287" ca="1">INDIRECT(E$2&amp;"!H84")</f>
        <v>0</v>
      </c>
      <c r="F287" s="141" cm="1">
        <f t="array" aca="1" ref="F287" ca="1">INDIRECT(F$2&amp;"!H84")</f>
        <v>0</v>
      </c>
      <c r="G287" s="141" cm="1">
        <f t="array" aca="1" ref="G287" ca="1">INDIRECT(G$2&amp;"!H84")</f>
        <v>0</v>
      </c>
      <c r="H287" s="141" cm="1">
        <f t="array" aca="1" ref="H287" ca="1">INDIRECT(H$2&amp;"!H84")</f>
        <v>0</v>
      </c>
      <c r="I287" s="141" cm="1">
        <f t="array" aca="1" ref="I287" ca="1">INDIRECT(I$2&amp;"!H84")</f>
        <v>0</v>
      </c>
      <c r="J287" s="141" cm="1">
        <f t="array" aca="1" ref="J287" ca="1">INDIRECT(J$2&amp;"!H84")</f>
        <v>0</v>
      </c>
      <c r="K287" s="141" cm="1">
        <f t="array" aca="1" ref="K287" ca="1">INDIRECT(K$2&amp;"!H84")</f>
        <v>0</v>
      </c>
      <c r="L287" s="141" cm="1">
        <f t="array" aca="1" ref="L287" ca="1">INDIRECT(L$2&amp;"!H84")</f>
        <v>0</v>
      </c>
      <c r="M287" s="141" cm="1">
        <f t="array" aca="1" ref="M287" ca="1">INDIRECT(M$2&amp;"!H84")</f>
        <v>0</v>
      </c>
      <c r="N287" s="141" cm="1">
        <f t="array" aca="1" ref="N287" ca="1">INDIRECT(N$2&amp;"!H84")</f>
        <v>0</v>
      </c>
      <c r="O287" s="141" cm="1">
        <f t="array" aca="1" ref="O287" ca="1">INDIRECT(O$2&amp;"!H84")</f>
        <v>0</v>
      </c>
      <c r="P287" s="141" cm="1">
        <f t="array" aca="1" ref="P287" ca="1">INDIRECT(P$2&amp;"!H84")</f>
        <v>0</v>
      </c>
      <c r="Q287" s="141" cm="1">
        <f t="array" aca="1" ref="Q287" ca="1">INDIRECT(Q$2&amp;"!H84")</f>
        <v>0</v>
      </c>
      <c r="R287" s="141" cm="1">
        <f t="array" aca="1" ref="R287" ca="1">INDIRECT(R$2&amp;"!H84")</f>
        <v>0</v>
      </c>
      <c r="S287" s="141" cm="1">
        <f t="array" aca="1" ref="S287" ca="1">INDIRECT(S$2&amp;"!H84")</f>
        <v>0</v>
      </c>
      <c r="T287" s="141" cm="1">
        <f t="array" aca="1" ref="T287" ca="1">INDIRECT(T$2&amp;"!H84")</f>
        <v>0</v>
      </c>
      <c r="U287" s="141" cm="1">
        <f t="array" aca="1" ref="U287" ca="1">INDIRECT(U$2&amp;"!H84")</f>
        <v>0</v>
      </c>
      <c r="V287" s="141" cm="1">
        <f t="array" aca="1" ref="V287" ca="1">INDIRECT(V$2&amp;"!H84")</f>
        <v>0</v>
      </c>
      <c r="W287" s="141" cm="1">
        <f t="array" aca="1" ref="W287" ca="1">INDIRECT(W$2&amp;"!H84")</f>
        <v>0</v>
      </c>
      <c r="X287" s="141" cm="1">
        <f t="array" aca="1" ref="X287" ca="1">INDIRECT(X$2&amp;"!H84")</f>
        <v>0</v>
      </c>
      <c r="Y287" s="141" cm="1">
        <f t="array" aca="1" ref="Y287" ca="1">INDIRECT(Y$2&amp;"!H84")</f>
        <v>0</v>
      </c>
      <c r="Z287" s="141" cm="1">
        <f t="array" aca="1" ref="Z287" ca="1">INDIRECT(Z$2&amp;"!H84")</f>
        <v>0</v>
      </c>
      <c r="AA287" s="141" cm="1">
        <f t="array" aca="1" ref="AA287" ca="1">INDIRECT(AA$2&amp;"!H84")</f>
        <v>0</v>
      </c>
      <c r="AB287" s="141" cm="1">
        <f t="array" aca="1" ref="AB287" ca="1">INDIRECT(AB$2&amp;"!H84")</f>
        <v>0</v>
      </c>
      <c r="AC287" s="141" cm="1">
        <f t="array" aca="1" ref="AC287" ca="1">INDIRECT(AC$2&amp;"!H84")</f>
        <v>0</v>
      </c>
      <c r="AD287" s="141" cm="1">
        <f t="array" aca="1" ref="AD287" ca="1">INDIRECT(AD$2&amp;"!H84")</f>
        <v>0</v>
      </c>
      <c r="AE287" s="141" cm="1">
        <f t="array" aca="1" ref="AE287" ca="1">INDIRECT(AE$2&amp;"!H84")</f>
        <v>0</v>
      </c>
      <c r="AF287" s="141" cm="1">
        <f t="array" aca="1" ref="AF287" ca="1">INDIRECT(AF$2&amp;"!H84")</f>
        <v>0</v>
      </c>
      <c r="AG287" s="141" cm="1">
        <f t="array" aca="1" ref="AG287" ca="1">INDIRECT(AG$2&amp;"!H84")</f>
        <v>0</v>
      </c>
      <c r="AH287" s="141" cm="1">
        <f t="array" aca="1" ref="AH287" ca="1">INDIRECT(AH$2&amp;"!H84")</f>
        <v>0</v>
      </c>
      <c r="AJ287" s="75" t="str">
        <f t="shared" si="55"/>
        <v>OMI_1</v>
      </c>
      <c r="AK287" s="75" t="str">
        <f t="shared" si="56"/>
        <v>I3.1</v>
      </c>
      <c r="AL287" t="s">
        <v>768</v>
      </c>
      <c r="AM287">
        <f t="shared" ca="1" si="57"/>
        <v>0</v>
      </c>
      <c r="AN287">
        <f t="shared" ca="1" si="58"/>
        <v>0</v>
      </c>
      <c r="AP287">
        <f ca="1">COUNTIFS(E287:AH287,"Oui",E285:AH285,"Non",E284:AH284,"Oui")</f>
        <v>0</v>
      </c>
      <c r="AQ287">
        <f t="shared" ref="AQ287:AQ291" ca="1" si="59">COUNTIFS(E287:AH287,"Acceptée",E283:AH283,"Oui",E284:AH284,"Oui")</f>
        <v>0</v>
      </c>
    </row>
    <row r="288" spans="1:50" ht="16.5" thickBot="1">
      <c r="B288" s="770"/>
      <c r="C288" s="54" t="s">
        <v>580</v>
      </c>
      <c r="D288" s="53" t="s">
        <v>632</v>
      </c>
      <c r="E288" s="141" cm="1">
        <f t="array" aca="1" ref="E288" ca="1">INDIRECT(E$2&amp;"!I84")</f>
        <v>0</v>
      </c>
      <c r="F288" s="141" cm="1">
        <f t="array" aca="1" ref="F288" ca="1">INDIRECT(F$2&amp;"!I84")</f>
        <v>0</v>
      </c>
      <c r="G288" s="141" cm="1">
        <f t="array" aca="1" ref="G288" ca="1">INDIRECT(G$2&amp;"!I84")</f>
        <v>0</v>
      </c>
      <c r="H288" s="141" cm="1">
        <f t="array" aca="1" ref="H288" ca="1">INDIRECT(H$2&amp;"!I84")</f>
        <v>0</v>
      </c>
      <c r="I288" s="141" cm="1">
        <f t="array" aca="1" ref="I288" ca="1">INDIRECT(I$2&amp;"!I84")</f>
        <v>0</v>
      </c>
      <c r="J288" s="141" cm="1">
        <f t="array" aca="1" ref="J288" ca="1">INDIRECT(J$2&amp;"!I84")</f>
        <v>0</v>
      </c>
      <c r="K288" s="141" cm="1">
        <f t="array" aca="1" ref="K288" ca="1">INDIRECT(K$2&amp;"!I84")</f>
        <v>0</v>
      </c>
      <c r="L288" s="141" cm="1">
        <f t="array" aca="1" ref="L288" ca="1">INDIRECT(L$2&amp;"!I84")</f>
        <v>0</v>
      </c>
      <c r="M288" s="141" cm="1">
        <f t="array" aca="1" ref="M288" ca="1">INDIRECT(M$2&amp;"!I84")</f>
        <v>0</v>
      </c>
      <c r="N288" s="141" cm="1">
        <f t="array" aca="1" ref="N288" ca="1">INDIRECT(N$2&amp;"!I84")</f>
        <v>0</v>
      </c>
      <c r="O288" s="141" cm="1">
        <f t="array" aca="1" ref="O288" ca="1">INDIRECT(O$2&amp;"!I84")</f>
        <v>0</v>
      </c>
      <c r="P288" s="141" cm="1">
        <f t="array" aca="1" ref="P288" ca="1">INDIRECT(P$2&amp;"!I84")</f>
        <v>0</v>
      </c>
      <c r="Q288" s="141" cm="1">
        <f t="array" aca="1" ref="Q288" ca="1">INDIRECT(Q$2&amp;"!I84")</f>
        <v>0</v>
      </c>
      <c r="R288" s="141" cm="1">
        <f t="array" aca="1" ref="R288" ca="1">INDIRECT(R$2&amp;"!I84")</f>
        <v>0</v>
      </c>
      <c r="S288" s="141" cm="1">
        <f t="array" aca="1" ref="S288" ca="1">INDIRECT(S$2&amp;"!I84")</f>
        <v>0</v>
      </c>
      <c r="T288" s="141" cm="1">
        <f t="array" aca="1" ref="T288" ca="1">INDIRECT(T$2&amp;"!I84")</f>
        <v>0</v>
      </c>
      <c r="U288" s="141" cm="1">
        <f t="array" aca="1" ref="U288" ca="1">INDIRECT(U$2&amp;"!I84")</f>
        <v>0</v>
      </c>
      <c r="V288" s="141" cm="1">
        <f t="array" aca="1" ref="V288" ca="1">INDIRECT(V$2&amp;"!I84")</f>
        <v>0</v>
      </c>
      <c r="W288" s="141" cm="1">
        <f t="array" aca="1" ref="W288" ca="1">INDIRECT(W$2&amp;"!I84")</f>
        <v>0</v>
      </c>
      <c r="X288" s="141" cm="1">
        <f t="array" aca="1" ref="X288" ca="1">INDIRECT(X$2&amp;"!I84")</f>
        <v>0</v>
      </c>
      <c r="Y288" s="141" cm="1">
        <f t="array" aca="1" ref="Y288" ca="1">INDIRECT(Y$2&amp;"!I84")</f>
        <v>0</v>
      </c>
      <c r="Z288" s="141" cm="1">
        <f t="array" aca="1" ref="Z288" ca="1">INDIRECT(Z$2&amp;"!I84")</f>
        <v>0</v>
      </c>
      <c r="AA288" s="141" cm="1">
        <f t="array" aca="1" ref="AA288" ca="1">INDIRECT(AA$2&amp;"!I84")</f>
        <v>0</v>
      </c>
      <c r="AB288" s="141" cm="1">
        <f t="array" aca="1" ref="AB288" ca="1">INDIRECT(AB$2&amp;"!I84")</f>
        <v>0</v>
      </c>
      <c r="AC288" s="141" cm="1">
        <f t="array" aca="1" ref="AC288" ca="1">INDIRECT(AC$2&amp;"!I84")</f>
        <v>0</v>
      </c>
      <c r="AD288" s="141" cm="1">
        <f t="array" aca="1" ref="AD288" ca="1">INDIRECT(AD$2&amp;"!I84")</f>
        <v>0</v>
      </c>
      <c r="AE288" s="141" cm="1">
        <f t="array" aca="1" ref="AE288" ca="1">INDIRECT(AE$2&amp;"!I84")</f>
        <v>0</v>
      </c>
      <c r="AF288" s="141" cm="1">
        <f t="array" aca="1" ref="AF288" ca="1">INDIRECT(AF$2&amp;"!I84")</f>
        <v>0</v>
      </c>
      <c r="AG288" s="141" cm="1">
        <f t="array" aca="1" ref="AG288" ca="1">INDIRECT(AG$2&amp;"!I84")</f>
        <v>0</v>
      </c>
      <c r="AH288" s="141" cm="1">
        <f t="array" aca="1" ref="AH288" ca="1">INDIRECT(AH$2&amp;"!I84")</f>
        <v>0</v>
      </c>
      <c r="AJ288" s="75" t="str">
        <f t="shared" si="55"/>
        <v>OMI_1</v>
      </c>
      <c r="AK288" s="75" t="str">
        <f t="shared" si="56"/>
        <v>I3.2</v>
      </c>
      <c r="AL288" t="s">
        <v>905</v>
      </c>
      <c r="AM288">
        <f t="shared" ca="1" si="57"/>
        <v>0</v>
      </c>
      <c r="AN288">
        <f t="shared" ca="1" si="58"/>
        <v>0</v>
      </c>
      <c r="AP288">
        <f t="shared" ref="AP288:AP350" ca="1" si="60">COUNTIFS(E288:AH288,"Oui",E286:AH286,"Non",E285:AH285,"Oui")</f>
        <v>0</v>
      </c>
      <c r="AQ288">
        <f t="shared" ca="1" si="59"/>
        <v>0</v>
      </c>
    </row>
    <row r="289" spans="2:43" ht="16.5" thickBot="1">
      <c r="B289" s="770"/>
      <c r="C289" s="54" t="s">
        <v>582</v>
      </c>
      <c r="D289" s="48" t="s">
        <v>627</v>
      </c>
      <c r="E289" t="str" cm="1">
        <f t="array" aca="1" ref="E289" ca="1">INDIRECT(E$2&amp;"!D85")</f>
        <v>Non concerné</v>
      </c>
      <c r="F289" t="str" cm="1">
        <f t="array" aca="1" ref="F289" ca="1">INDIRECT(F$2&amp;"!D85")</f>
        <v>Non concerné</v>
      </c>
      <c r="G289" t="str" cm="1">
        <f t="array" aca="1" ref="G289" ca="1">INDIRECT(G$2&amp;"!D85")</f>
        <v>Non concerné</v>
      </c>
      <c r="H289" t="str" cm="1">
        <f t="array" aca="1" ref="H289" ca="1">INDIRECT(H$2&amp;"!D85")</f>
        <v>Non concerné</v>
      </c>
      <c r="I289" t="str" cm="1">
        <f t="array" aca="1" ref="I289" ca="1">INDIRECT(I$2&amp;"!D85")</f>
        <v>Non concerné</v>
      </c>
      <c r="J289" t="str" cm="1">
        <f t="array" aca="1" ref="J289" ca="1">INDIRECT(J$2&amp;"!D85")</f>
        <v>Non concerné</v>
      </c>
      <c r="K289" t="str" cm="1">
        <f t="array" aca="1" ref="K289" ca="1">INDIRECT(K$2&amp;"!D85")</f>
        <v>Non concerné</v>
      </c>
      <c r="L289" t="str" cm="1">
        <f t="array" aca="1" ref="L289" ca="1">INDIRECT(L$2&amp;"!D85")</f>
        <v>Non concerné</v>
      </c>
      <c r="M289" t="str" cm="1">
        <f t="array" aca="1" ref="M289" ca="1">INDIRECT(M$2&amp;"!D85")</f>
        <v>Non concerné</v>
      </c>
      <c r="N289" t="str" cm="1">
        <f t="array" aca="1" ref="N289" ca="1">INDIRECT(N$2&amp;"!D85")</f>
        <v>Non concerné</v>
      </c>
      <c r="O289" t="str" cm="1">
        <f t="array" aca="1" ref="O289" ca="1">INDIRECT(O$2&amp;"!D85")</f>
        <v>Non concerné</v>
      </c>
      <c r="P289" t="str" cm="1">
        <f t="array" aca="1" ref="P289" ca="1">INDIRECT(P$2&amp;"!D85")</f>
        <v>Non concerné</v>
      </c>
      <c r="Q289" t="str" cm="1">
        <f t="array" aca="1" ref="Q289" ca="1">INDIRECT(Q$2&amp;"!D85")</f>
        <v>Non concerné</v>
      </c>
      <c r="R289" t="str" cm="1">
        <f t="array" aca="1" ref="R289" ca="1">INDIRECT(R$2&amp;"!D85")</f>
        <v>Non concerné</v>
      </c>
      <c r="S289" t="str" cm="1">
        <f t="array" aca="1" ref="S289" ca="1">INDIRECT(S$2&amp;"!D85")</f>
        <v>Non concerné</v>
      </c>
      <c r="T289" t="str" cm="1">
        <f t="array" aca="1" ref="T289" ca="1">INDIRECT(T$2&amp;"!D85")</f>
        <v>Non concerné</v>
      </c>
      <c r="U289" t="str" cm="1">
        <f t="array" aca="1" ref="U289" ca="1">INDIRECT(U$2&amp;"!D85")</f>
        <v>Non concerné</v>
      </c>
      <c r="V289" t="str" cm="1">
        <f t="array" aca="1" ref="V289" ca="1">INDIRECT(V$2&amp;"!D85")</f>
        <v>Non concerné</v>
      </c>
      <c r="W289" t="str" cm="1">
        <f t="array" aca="1" ref="W289" ca="1">INDIRECT(W$2&amp;"!D85")</f>
        <v>Non concerné</v>
      </c>
      <c r="X289" t="str" cm="1">
        <f t="array" aca="1" ref="X289" ca="1">INDIRECT(X$2&amp;"!D85")</f>
        <v>Non concerné</v>
      </c>
      <c r="Y289" t="str" cm="1">
        <f t="array" aca="1" ref="Y289" ca="1">INDIRECT(Y$2&amp;"!D85")</f>
        <v>Non concerné</v>
      </c>
      <c r="Z289" t="str" cm="1">
        <f t="array" aca="1" ref="Z289" ca="1">INDIRECT(Z$2&amp;"!D85")</f>
        <v>Non concerné</v>
      </c>
      <c r="AA289" t="str" cm="1">
        <f t="array" aca="1" ref="AA289" ca="1">INDIRECT(AA$2&amp;"!D85")</f>
        <v>Non concerné</v>
      </c>
      <c r="AB289" t="str" cm="1">
        <f t="array" aca="1" ref="AB289" ca="1">INDIRECT(AB$2&amp;"!D85")</f>
        <v>Non concerné</v>
      </c>
      <c r="AC289" t="str" cm="1">
        <f t="array" aca="1" ref="AC289" ca="1">INDIRECT(AC$2&amp;"!D85")</f>
        <v>Non concerné</v>
      </c>
      <c r="AD289" t="str" cm="1">
        <f t="array" aca="1" ref="AD289" ca="1">INDIRECT(AD$2&amp;"!D85")</f>
        <v>Non concerné</v>
      </c>
      <c r="AE289" t="str" cm="1">
        <f t="array" aca="1" ref="AE289" ca="1">INDIRECT(AE$2&amp;"!D85")</f>
        <v>Non concerné</v>
      </c>
      <c r="AF289" t="str" cm="1">
        <f t="array" aca="1" ref="AF289" ca="1">INDIRECT(AF$2&amp;"!D85")</f>
        <v>Non concerné</v>
      </c>
      <c r="AG289" t="str" cm="1">
        <f t="array" aca="1" ref="AG289" ca="1">INDIRECT(AG$2&amp;"!D85")</f>
        <v>Non concerné</v>
      </c>
      <c r="AH289" t="str" cm="1">
        <f t="array" aca="1" ref="AH289" ca="1">INDIRECT(AH$2&amp;"!D85")</f>
        <v>Non concerné</v>
      </c>
      <c r="AJ289" s="75" t="str">
        <f t="shared" si="55"/>
        <v>OMI_2</v>
      </c>
      <c r="AK289" s="75" t="str">
        <f t="shared" si="56"/>
        <v>I1</v>
      </c>
      <c r="AL289" t="s">
        <v>726</v>
      </c>
      <c r="AM289">
        <f t="shared" ca="1" si="57"/>
        <v>0</v>
      </c>
      <c r="AN289">
        <f t="shared" ca="1" si="58"/>
        <v>0</v>
      </c>
      <c r="AP289">
        <f t="shared" ca="1" si="60"/>
        <v>0</v>
      </c>
      <c r="AQ289">
        <f t="shared" ca="1" si="59"/>
        <v>0</v>
      </c>
    </row>
    <row r="290" spans="2:43" ht="16.5" thickBot="1">
      <c r="B290" s="770"/>
      <c r="C290" s="54" t="s">
        <v>582</v>
      </c>
      <c r="D290" s="50" t="s">
        <v>628</v>
      </c>
      <c r="E290" cm="1">
        <f t="array" aca="1" ref="E290" ca="1">INDIRECT(E$2&amp;"!E85")</f>
        <v>0</v>
      </c>
      <c r="F290" cm="1">
        <f t="array" aca="1" ref="F290" ca="1">INDIRECT(F$2&amp;"!E85")</f>
        <v>0</v>
      </c>
      <c r="G290" cm="1">
        <f t="array" aca="1" ref="G290" ca="1">INDIRECT(G$2&amp;"!E85")</f>
        <v>0</v>
      </c>
      <c r="H290" cm="1">
        <f t="array" aca="1" ref="H290" ca="1">INDIRECT(H$2&amp;"!E85")</f>
        <v>0</v>
      </c>
      <c r="I290" cm="1">
        <f t="array" aca="1" ref="I290" ca="1">INDIRECT(I$2&amp;"!E85")</f>
        <v>0</v>
      </c>
      <c r="J290" cm="1">
        <f t="array" aca="1" ref="J290" ca="1">INDIRECT(J$2&amp;"!E85")</f>
        <v>0</v>
      </c>
      <c r="K290" cm="1">
        <f t="array" aca="1" ref="K290" ca="1">INDIRECT(K$2&amp;"!E85")</f>
        <v>0</v>
      </c>
      <c r="L290" cm="1">
        <f t="array" aca="1" ref="L290" ca="1">INDIRECT(L$2&amp;"!E85")</f>
        <v>0</v>
      </c>
      <c r="M290" cm="1">
        <f t="array" aca="1" ref="M290" ca="1">INDIRECT(M$2&amp;"!E85")</f>
        <v>0</v>
      </c>
      <c r="N290" cm="1">
        <f t="array" aca="1" ref="N290" ca="1">INDIRECT(N$2&amp;"!E85")</f>
        <v>0</v>
      </c>
      <c r="O290" cm="1">
        <f t="array" aca="1" ref="O290" ca="1">INDIRECT(O$2&amp;"!E85")</f>
        <v>0</v>
      </c>
      <c r="P290" cm="1">
        <f t="array" aca="1" ref="P290" ca="1">INDIRECT(P$2&amp;"!E85")</f>
        <v>0</v>
      </c>
      <c r="Q290" cm="1">
        <f t="array" aca="1" ref="Q290" ca="1">INDIRECT(Q$2&amp;"!E85")</f>
        <v>0</v>
      </c>
      <c r="R290" cm="1">
        <f t="array" aca="1" ref="R290" ca="1">INDIRECT(R$2&amp;"!E85")</f>
        <v>0</v>
      </c>
      <c r="S290" cm="1">
        <f t="array" aca="1" ref="S290" ca="1">INDIRECT(S$2&amp;"!E85")</f>
        <v>0</v>
      </c>
      <c r="T290" cm="1">
        <f t="array" aca="1" ref="T290" ca="1">INDIRECT(T$2&amp;"!E85")</f>
        <v>0</v>
      </c>
      <c r="U290" cm="1">
        <f t="array" aca="1" ref="U290" ca="1">INDIRECT(U$2&amp;"!E85")</f>
        <v>0</v>
      </c>
      <c r="V290" cm="1">
        <f t="array" aca="1" ref="V290" ca="1">INDIRECT(V$2&amp;"!E85")</f>
        <v>0</v>
      </c>
      <c r="W290" cm="1">
        <f t="array" aca="1" ref="W290" ca="1">INDIRECT(W$2&amp;"!E85")</f>
        <v>0</v>
      </c>
      <c r="X290" cm="1">
        <f t="array" aca="1" ref="X290" ca="1">INDIRECT(X$2&amp;"!E85")</f>
        <v>0</v>
      </c>
      <c r="Y290" cm="1">
        <f t="array" aca="1" ref="Y290" ca="1">INDIRECT(Y$2&amp;"!E85")</f>
        <v>0</v>
      </c>
      <c r="Z290" cm="1">
        <f t="array" aca="1" ref="Z290" ca="1">INDIRECT(Z$2&amp;"!E85")</f>
        <v>0</v>
      </c>
      <c r="AA290" cm="1">
        <f t="array" aca="1" ref="AA290" ca="1">INDIRECT(AA$2&amp;"!E85")</f>
        <v>0</v>
      </c>
      <c r="AB290" cm="1">
        <f t="array" aca="1" ref="AB290" ca="1">INDIRECT(AB$2&amp;"!E85")</f>
        <v>0</v>
      </c>
      <c r="AC290" cm="1">
        <f t="array" aca="1" ref="AC290" ca="1">INDIRECT(AC$2&amp;"!E85")</f>
        <v>0</v>
      </c>
      <c r="AD290" cm="1">
        <f t="array" aca="1" ref="AD290" ca="1">INDIRECT(AD$2&amp;"!E85")</f>
        <v>0</v>
      </c>
      <c r="AE290" cm="1">
        <f t="array" aca="1" ref="AE290" ca="1">INDIRECT(AE$2&amp;"!E85")</f>
        <v>0</v>
      </c>
      <c r="AF290" cm="1">
        <f t="array" aca="1" ref="AF290" ca="1">INDIRECT(AF$2&amp;"!E85")</f>
        <v>0</v>
      </c>
      <c r="AG290" cm="1">
        <f t="array" aca="1" ref="AG290" ca="1">INDIRECT(AG$2&amp;"!E85")</f>
        <v>0</v>
      </c>
      <c r="AH290" cm="1">
        <f t="array" aca="1" ref="AH290" ca="1">INDIRECT(AH$2&amp;"!E85")</f>
        <v>0</v>
      </c>
      <c r="AJ290" s="75" t="str">
        <f t="shared" si="55"/>
        <v>OMI_2</v>
      </c>
      <c r="AK290" s="75" t="str">
        <f t="shared" si="56"/>
        <v>I2.1</v>
      </c>
      <c r="AL290" t="s">
        <v>748</v>
      </c>
      <c r="AM290">
        <f t="shared" ca="1" si="57"/>
        <v>0</v>
      </c>
      <c r="AN290">
        <f t="shared" ca="1" si="58"/>
        <v>0</v>
      </c>
      <c r="AP290">
        <f t="shared" ca="1" si="60"/>
        <v>0</v>
      </c>
      <c r="AQ290">
        <f t="shared" ca="1" si="59"/>
        <v>0</v>
      </c>
    </row>
    <row r="291" spans="2:43" ht="16.5" thickBot="1">
      <c r="B291" s="770"/>
      <c r="C291" s="54" t="s">
        <v>582</v>
      </c>
      <c r="D291" s="50" t="s">
        <v>629</v>
      </c>
      <c r="E291" cm="1">
        <f t="array" aca="1" ref="E291" ca="1">INDIRECT(E$2&amp;"!F85")</f>
        <v>0</v>
      </c>
      <c r="F291" cm="1">
        <f t="array" aca="1" ref="F291" ca="1">INDIRECT(F$2&amp;"!F85")</f>
        <v>0</v>
      </c>
      <c r="G291" cm="1">
        <f t="array" aca="1" ref="G291" ca="1">INDIRECT(G$2&amp;"!F85")</f>
        <v>0</v>
      </c>
      <c r="H291" cm="1">
        <f t="array" aca="1" ref="H291" ca="1">INDIRECT(H$2&amp;"!F85")</f>
        <v>0</v>
      </c>
      <c r="I291" cm="1">
        <f t="array" aca="1" ref="I291" ca="1">INDIRECT(I$2&amp;"!F85")</f>
        <v>0</v>
      </c>
      <c r="J291" cm="1">
        <f t="array" aca="1" ref="J291" ca="1">INDIRECT(J$2&amp;"!F85")</f>
        <v>0</v>
      </c>
      <c r="K291" cm="1">
        <f t="array" aca="1" ref="K291" ca="1">INDIRECT(K$2&amp;"!F85")</f>
        <v>0</v>
      </c>
      <c r="L291" cm="1">
        <f t="array" aca="1" ref="L291" ca="1">INDIRECT(L$2&amp;"!F85")</f>
        <v>0</v>
      </c>
      <c r="M291" cm="1">
        <f t="array" aca="1" ref="M291" ca="1">INDIRECT(M$2&amp;"!F85")</f>
        <v>0</v>
      </c>
      <c r="N291" cm="1">
        <f t="array" aca="1" ref="N291" ca="1">INDIRECT(N$2&amp;"!F85")</f>
        <v>0</v>
      </c>
      <c r="O291" cm="1">
        <f t="array" aca="1" ref="O291" ca="1">INDIRECT(O$2&amp;"!F85")</f>
        <v>0</v>
      </c>
      <c r="P291" cm="1">
        <f t="array" aca="1" ref="P291" ca="1">INDIRECT(P$2&amp;"!F85")</f>
        <v>0</v>
      </c>
      <c r="Q291" cm="1">
        <f t="array" aca="1" ref="Q291" ca="1">INDIRECT(Q$2&amp;"!F85")</f>
        <v>0</v>
      </c>
      <c r="R291" cm="1">
        <f t="array" aca="1" ref="R291" ca="1">INDIRECT(R$2&amp;"!F85")</f>
        <v>0</v>
      </c>
      <c r="S291" cm="1">
        <f t="array" aca="1" ref="S291" ca="1">INDIRECT(S$2&amp;"!F85")</f>
        <v>0</v>
      </c>
      <c r="T291" cm="1">
        <f t="array" aca="1" ref="T291" ca="1">INDIRECT(T$2&amp;"!F85")</f>
        <v>0</v>
      </c>
      <c r="U291" cm="1">
        <f t="array" aca="1" ref="U291" ca="1">INDIRECT(U$2&amp;"!F85")</f>
        <v>0</v>
      </c>
      <c r="V291" cm="1">
        <f t="array" aca="1" ref="V291" ca="1">INDIRECT(V$2&amp;"!F85")</f>
        <v>0</v>
      </c>
      <c r="W291" cm="1">
        <f t="array" aca="1" ref="W291" ca="1">INDIRECT(W$2&amp;"!F85")</f>
        <v>0</v>
      </c>
      <c r="X291" cm="1">
        <f t="array" aca="1" ref="X291" ca="1">INDIRECT(X$2&amp;"!F85")</f>
        <v>0</v>
      </c>
      <c r="Y291" cm="1">
        <f t="array" aca="1" ref="Y291" ca="1">INDIRECT(Y$2&amp;"!F85")</f>
        <v>0</v>
      </c>
      <c r="Z291" cm="1">
        <f t="array" aca="1" ref="Z291" ca="1">INDIRECT(Z$2&amp;"!F85")</f>
        <v>0</v>
      </c>
      <c r="AA291" cm="1">
        <f t="array" aca="1" ref="AA291" ca="1">INDIRECT(AA$2&amp;"!F85")</f>
        <v>0</v>
      </c>
      <c r="AB291" cm="1">
        <f t="array" aca="1" ref="AB291" ca="1">INDIRECT(AB$2&amp;"!F85")</f>
        <v>0</v>
      </c>
      <c r="AC291" cm="1">
        <f t="array" aca="1" ref="AC291" ca="1">INDIRECT(AC$2&amp;"!F85")</f>
        <v>0</v>
      </c>
      <c r="AD291" cm="1">
        <f t="array" aca="1" ref="AD291" ca="1">INDIRECT(AD$2&amp;"!F85")</f>
        <v>0</v>
      </c>
      <c r="AE291" cm="1">
        <f t="array" aca="1" ref="AE291" ca="1">INDIRECT(AE$2&amp;"!F85")</f>
        <v>0</v>
      </c>
      <c r="AF291" cm="1">
        <f t="array" aca="1" ref="AF291" ca="1">INDIRECT(AF$2&amp;"!F85")</f>
        <v>0</v>
      </c>
      <c r="AG291" cm="1">
        <f t="array" aca="1" ref="AG291" ca="1">INDIRECT(AG$2&amp;"!F85")</f>
        <v>0</v>
      </c>
      <c r="AH291" cm="1">
        <f t="array" aca="1" ref="AH291" ca="1">INDIRECT(AH$2&amp;"!F85")</f>
        <v>0</v>
      </c>
      <c r="AJ291" s="75" t="str">
        <f t="shared" si="55"/>
        <v>OMI_2</v>
      </c>
      <c r="AK291" s="75" t="str">
        <f t="shared" si="56"/>
        <v>I2.2</v>
      </c>
      <c r="AL291" t="s">
        <v>906</v>
      </c>
      <c r="AM291">
        <f t="shared" ca="1" si="57"/>
        <v>0</v>
      </c>
      <c r="AN291">
        <f t="shared" ca="1" si="58"/>
        <v>0</v>
      </c>
      <c r="AP291">
        <f t="shared" ca="1" si="60"/>
        <v>0</v>
      </c>
      <c r="AQ291">
        <f t="shared" ca="1" si="59"/>
        <v>0</v>
      </c>
    </row>
    <row r="292" spans="2:43" ht="16.5" thickBot="1">
      <c r="B292" s="770"/>
      <c r="C292" s="54" t="s">
        <v>582</v>
      </c>
      <c r="D292" s="50" t="s">
        <v>630</v>
      </c>
      <c r="E292" cm="1">
        <f t="array" aca="1" ref="E292" ca="1">INDIRECT(E$2&amp;"!G85")</f>
        <v>0</v>
      </c>
      <c r="F292" cm="1">
        <f t="array" aca="1" ref="F292" ca="1">INDIRECT(F$2&amp;"!G85")</f>
        <v>0</v>
      </c>
      <c r="G292" cm="1">
        <f t="array" aca="1" ref="G292" ca="1">INDIRECT(G$2&amp;"!G85")</f>
        <v>0</v>
      </c>
      <c r="H292" cm="1">
        <f t="array" aca="1" ref="H292" ca="1">INDIRECT(H$2&amp;"!G85")</f>
        <v>0</v>
      </c>
      <c r="I292" cm="1">
        <f t="array" aca="1" ref="I292" ca="1">INDIRECT(I$2&amp;"!G85")</f>
        <v>0</v>
      </c>
      <c r="J292" cm="1">
        <f t="array" aca="1" ref="J292" ca="1">INDIRECT(J$2&amp;"!G85")</f>
        <v>0</v>
      </c>
      <c r="K292" cm="1">
        <f t="array" aca="1" ref="K292" ca="1">INDIRECT(K$2&amp;"!G85")</f>
        <v>0</v>
      </c>
      <c r="L292" cm="1">
        <f t="array" aca="1" ref="L292" ca="1">INDIRECT(L$2&amp;"!G85")</f>
        <v>0</v>
      </c>
      <c r="M292" cm="1">
        <f t="array" aca="1" ref="M292" ca="1">INDIRECT(M$2&amp;"!G85")</f>
        <v>0</v>
      </c>
      <c r="N292" cm="1">
        <f t="array" aca="1" ref="N292" ca="1">INDIRECT(N$2&amp;"!G85")</f>
        <v>0</v>
      </c>
      <c r="O292" cm="1">
        <f t="array" aca="1" ref="O292" ca="1">INDIRECT(O$2&amp;"!G85")</f>
        <v>0</v>
      </c>
      <c r="P292" cm="1">
        <f t="array" aca="1" ref="P292" ca="1">INDIRECT(P$2&amp;"!G85")</f>
        <v>0</v>
      </c>
      <c r="Q292" cm="1">
        <f t="array" aca="1" ref="Q292" ca="1">INDIRECT(Q$2&amp;"!G85")</f>
        <v>0</v>
      </c>
      <c r="R292" cm="1">
        <f t="array" aca="1" ref="R292" ca="1">INDIRECT(R$2&amp;"!G85")</f>
        <v>0</v>
      </c>
      <c r="S292" cm="1">
        <f t="array" aca="1" ref="S292" ca="1">INDIRECT(S$2&amp;"!G85")</f>
        <v>0</v>
      </c>
      <c r="T292" cm="1">
        <f t="array" aca="1" ref="T292" ca="1">INDIRECT(T$2&amp;"!G85")</f>
        <v>0</v>
      </c>
      <c r="U292" cm="1">
        <f t="array" aca="1" ref="U292" ca="1">INDIRECT(U$2&amp;"!G85")</f>
        <v>0</v>
      </c>
      <c r="V292" cm="1">
        <f t="array" aca="1" ref="V292" ca="1">INDIRECT(V$2&amp;"!G85")</f>
        <v>0</v>
      </c>
      <c r="W292" cm="1">
        <f t="array" aca="1" ref="W292" ca="1">INDIRECT(W$2&amp;"!G85")</f>
        <v>0</v>
      </c>
      <c r="X292" cm="1">
        <f t="array" aca="1" ref="X292" ca="1">INDIRECT(X$2&amp;"!G85")</f>
        <v>0</v>
      </c>
      <c r="Y292" cm="1">
        <f t="array" aca="1" ref="Y292" ca="1">INDIRECT(Y$2&amp;"!G85")</f>
        <v>0</v>
      </c>
      <c r="Z292" cm="1">
        <f t="array" aca="1" ref="Z292" ca="1">INDIRECT(Z$2&amp;"!G85")</f>
        <v>0</v>
      </c>
      <c r="AA292" cm="1">
        <f t="array" aca="1" ref="AA292" ca="1">INDIRECT(AA$2&amp;"!G85")</f>
        <v>0</v>
      </c>
      <c r="AB292" cm="1">
        <f t="array" aca="1" ref="AB292" ca="1">INDIRECT(AB$2&amp;"!G85")</f>
        <v>0</v>
      </c>
      <c r="AC292" cm="1">
        <f t="array" aca="1" ref="AC292" ca="1">INDIRECT(AC$2&amp;"!G85")</f>
        <v>0</v>
      </c>
      <c r="AD292" cm="1">
        <f t="array" aca="1" ref="AD292" ca="1">INDIRECT(AD$2&amp;"!G85")</f>
        <v>0</v>
      </c>
      <c r="AE292" cm="1">
        <f t="array" aca="1" ref="AE292" ca="1">INDIRECT(AE$2&amp;"!G85")</f>
        <v>0</v>
      </c>
      <c r="AF292" cm="1">
        <f t="array" aca="1" ref="AF292" ca="1">INDIRECT(AF$2&amp;"!G85")</f>
        <v>0</v>
      </c>
      <c r="AG292" cm="1">
        <f t="array" aca="1" ref="AG292" ca="1">INDIRECT(AG$2&amp;"!G85")</f>
        <v>0</v>
      </c>
      <c r="AH292" cm="1">
        <f t="array" aca="1" ref="AH292" ca="1">INDIRECT(AH$2&amp;"!G85")</f>
        <v>0</v>
      </c>
      <c r="AJ292" s="75" t="str">
        <f t="shared" si="55"/>
        <v>OMI_2</v>
      </c>
      <c r="AK292" s="75" t="str">
        <f t="shared" si="56"/>
        <v>I2.3</v>
      </c>
      <c r="AL292" t="s">
        <v>907</v>
      </c>
      <c r="AM292">
        <f t="shared" ca="1" si="57"/>
        <v>0</v>
      </c>
      <c r="AN292">
        <f t="shared" ca="1" si="58"/>
        <v>0</v>
      </c>
      <c r="AP292">
        <f ca="1">COUNTIFS(E292:AH292,"Oui",E290:AH290,"Non",E289:AH289,"Oui")</f>
        <v>0</v>
      </c>
      <c r="AQ292">
        <f ca="1">COUNTIFS(E292:AH292,"Acceptée",E288:AH288,"Oui",E289:AH289,"Oui")</f>
        <v>0</v>
      </c>
    </row>
    <row r="293" spans="2:43" ht="16.5" thickBot="1">
      <c r="B293" s="770"/>
      <c r="C293" s="54" t="s">
        <v>582</v>
      </c>
      <c r="D293" s="50" t="s">
        <v>631</v>
      </c>
      <c r="E293" cm="1">
        <f t="array" aca="1" ref="E293" ca="1">INDIRECT(E$2&amp;"!H85")</f>
        <v>0</v>
      </c>
      <c r="F293" cm="1">
        <f t="array" aca="1" ref="F293" ca="1">INDIRECT(F$2&amp;"!H85")</f>
        <v>0</v>
      </c>
      <c r="G293" cm="1">
        <f t="array" aca="1" ref="G293" ca="1">INDIRECT(G$2&amp;"!H85")</f>
        <v>0</v>
      </c>
      <c r="H293" cm="1">
        <f t="array" aca="1" ref="H293" ca="1">INDIRECT(H$2&amp;"!H85")</f>
        <v>0</v>
      </c>
      <c r="I293" cm="1">
        <f t="array" aca="1" ref="I293" ca="1">INDIRECT(I$2&amp;"!H85")</f>
        <v>0</v>
      </c>
      <c r="J293" cm="1">
        <f t="array" aca="1" ref="J293" ca="1">INDIRECT(J$2&amp;"!H85")</f>
        <v>0</v>
      </c>
      <c r="K293" cm="1">
        <f t="array" aca="1" ref="K293" ca="1">INDIRECT(K$2&amp;"!H85")</f>
        <v>0</v>
      </c>
      <c r="L293" cm="1">
        <f t="array" aca="1" ref="L293" ca="1">INDIRECT(L$2&amp;"!H85")</f>
        <v>0</v>
      </c>
      <c r="M293" cm="1">
        <f t="array" aca="1" ref="M293" ca="1">INDIRECT(M$2&amp;"!H85")</f>
        <v>0</v>
      </c>
      <c r="N293" cm="1">
        <f t="array" aca="1" ref="N293" ca="1">INDIRECT(N$2&amp;"!H85")</f>
        <v>0</v>
      </c>
      <c r="O293" cm="1">
        <f t="array" aca="1" ref="O293" ca="1">INDIRECT(O$2&amp;"!H85")</f>
        <v>0</v>
      </c>
      <c r="P293" cm="1">
        <f t="array" aca="1" ref="P293" ca="1">INDIRECT(P$2&amp;"!H85")</f>
        <v>0</v>
      </c>
      <c r="Q293" cm="1">
        <f t="array" aca="1" ref="Q293" ca="1">INDIRECT(Q$2&amp;"!H85")</f>
        <v>0</v>
      </c>
      <c r="R293" cm="1">
        <f t="array" aca="1" ref="R293" ca="1">INDIRECT(R$2&amp;"!H85")</f>
        <v>0</v>
      </c>
      <c r="S293" cm="1">
        <f t="array" aca="1" ref="S293" ca="1">INDIRECT(S$2&amp;"!H85")</f>
        <v>0</v>
      </c>
      <c r="T293" cm="1">
        <f t="array" aca="1" ref="T293" ca="1">INDIRECT(T$2&amp;"!H85")</f>
        <v>0</v>
      </c>
      <c r="U293" cm="1">
        <f t="array" aca="1" ref="U293" ca="1">INDIRECT(U$2&amp;"!H85")</f>
        <v>0</v>
      </c>
      <c r="V293" cm="1">
        <f t="array" aca="1" ref="V293" ca="1">INDIRECT(V$2&amp;"!H85")</f>
        <v>0</v>
      </c>
      <c r="W293" cm="1">
        <f t="array" aca="1" ref="W293" ca="1">INDIRECT(W$2&amp;"!H85")</f>
        <v>0</v>
      </c>
      <c r="X293" cm="1">
        <f t="array" aca="1" ref="X293" ca="1">INDIRECT(X$2&amp;"!H85")</f>
        <v>0</v>
      </c>
      <c r="Y293" cm="1">
        <f t="array" aca="1" ref="Y293" ca="1">INDIRECT(Y$2&amp;"!H85")</f>
        <v>0</v>
      </c>
      <c r="Z293" cm="1">
        <f t="array" aca="1" ref="Z293" ca="1">INDIRECT(Z$2&amp;"!H85")</f>
        <v>0</v>
      </c>
      <c r="AA293" cm="1">
        <f t="array" aca="1" ref="AA293" ca="1">INDIRECT(AA$2&amp;"!H85")</f>
        <v>0</v>
      </c>
      <c r="AB293" cm="1">
        <f t="array" aca="1" ref="AB293" ca="1">INDIRECT(AB$2&amp;"!H85")</f>
        <v>0</v>
      </c>
      <c r="AC293" cm="1">
        <f t="array" aca="1" ref="AC293" ca="1">INDIRECT(AC$2&amp;"!H85")</f>
        <v>0</v>
      </c>
      <c r="AD293" cm="1">
        <f t="array" aca="1" ref="AD293" ca="1">INDIRECT(AD$2&amp;"!H85")</f>
        <v>0</v>
      </c>
      <c r="AE293" cm="1">
        <f t="array" aca="1" ref="AE293" ca="1">INDIRECT(AE$2&amp;"!H85")</f>
        <v>0</v>
      </c>
      <c r="AF293" cm="1">
        <f t="array" aca="1" ref="AF293" ca="1">INDIRECT(AF$2&amp;"!H85")</f>
        <v>0</v>
      </c>
      <c r="AG293" cm="1">
        <f t="array" aca="1" ref="AG293" ca="1">INDIRECT(AG$2&amp;"!H85")</f>
        <v>0</v>
      </c>
      <c r="AH293" cm="1">
        <f t="array" aca="1" ref="AH293" ca="1">INDIRECT(AH$2&amp;"!H85")</f>
        <v>0</v>
      </c>
      <c r="AJ293" s="75" t="str">
        <f t="shared" si="55"/>
        <v>OMI_2</v>
      </c>
      <c r="AK293" s="75" t="str">
        <f t="shared" si="56"/>
        <v>I3.1</v>
      </c>
      <c r="AL293" t="s">
        <v>769</v>
      </c>
      <c r="AM293">
        <f t="shared" ca="1" si="57"/>
        <v>0</v>
      </c>
      <c r="AN293">
        <f t="shared" ca="1" si="58"/>
        <v>0</v>
      </c>
      <c r="AP293">
        <f t="shared" ca="1" si="60"/>
        <v>0</v>
      </c>
      <c r="AQ293">
        <f t="shared" ref="AQ293:AQ297" ca="1" si="61">COUNTIFS(E293:AH293,"Acceptée",E289:AH289,"Oui",E290:AH290,"Oui")</f>
        <v>0</v>
      </c>
    </row>
    <row r="294" spans="2:43" ht="16.5" thickBot="1">
      <c r="B294" s="770"/>
      <c r="C294" s="54" t="s">
        <v>582</v>
      </c>
      <c r="D294" s="53" t="s">
        <v>632</v>
      </c>
      <c r="E294" cm="1">
        <f t="array" aca="1" ref="E294" ca="1">INDIRECT(E$2&amp;"!I85")</f>
        <v>0</v>
      </c>
      <c r="F294" cm="1">
        <f t="array" aca="1" ref="F294" ca="1">INDIRECT(F$2&amp;"!I85")</f>
        <v>0</v>
      </c>
      <c r="G294" cm="1">
        <f t="array" aca="1" ref="G294" ca="1">INDIRECT(G$2&amp;"!I85")</f>
        <v>0</v>
      </c>
      <c r="H294" cm="1">
        <f t="array" aca="1" ref="H294" ca="1">INDIRECT(H$2&amp;"!I85")</f>
        <v>0</v>
      </c>
      <c r="I294" cm="1">
        <f t="array" aca="1" ref="I294" ca="1">INDIRECT(I$2&amp;"!I85")</f>
        <v>0</v>
      </c>
      <c r="J294" cm="1">
        <f t="array" aca="1" ref="J294" ca="1">INDIRECT(J$2&amp;"!I85")</f>
        <v>0</v>
      </c>
      <c r="K294" cm="1">
        <f t="array" aca="1" ref="K294" ca="1">INDIRECT(K$2&amp;"!I85")</f>
        <v>0</v>
      </c>
      <c r="L294" cm="1">
        <f t="array" aca="1" ref="L294" ca="1">INDIRECT(L$2&amp;"!I85")</f>
        <v>0</v>
      </c>
      <c r="M294" cm="1">
        <f t="array" aca="1" ref="M294" ca="1">INDIRECT(M$2&amp;"!I85")</f>
        <v>0</v>
      </c>
      <c r="N294" cm="1">
        <f t="array" aca="1" ref="N294" ca="1">INDIRECT(N$2&amp;"!I85")</f>
        <v>0</v>
      </c>
      <c r="O294" cm="1">
        <f t="array" aca="1" ref="O294" ca="1">INDIRECT(O$2&amp;"!I85")</f>
        <v>0</v>
      </c>
      <c r="P294" cm="1">
        <f t="array" aca="1" ref="P294" ca="1">INDIRECT(P$2&amp;"!I85")</f>
        <v>0</v>
      </c>
      <c r="Q294" cm="1">
        <f t="array" aca="1" ref="Q294" ca="1">INDIRECT(Q$2&amp;"!I85")</f>
        <v>0</v>
      </c>
      <c r="R294" cm="1">
        <f t="array" aca="1" ref="R294" ca="1">INDIRECT(R$2&amp;"!I85")</f>
        <v>0</v>
      </c>
      <c r="S294" cm="1">
        <f t="array" aca="1" ref="S294" ca="1">INDIRECT(S$2&amp;"!I85")</f>
        <v>0</v>
      </c>
      <c r="T294" cm="1">
        <f t="array" aca="1" ref="T294" ca="1">INDIRECT(T$2&amp;"!I85")</f>
        <v>0</v>
      </c>
      <c r="U294" cm="1">
        <f t="array" aca="1" ref="U294" ca="1">INDIRECT(U$2&amp;"!I85")</f>
        <v>0</v>
      </c>
      <c r="V294" cm="1">
        <f t="array" aca="1" ref="V294" ca="1">INDIRECT(V$2&amp;"!I85")</f>
        <v>0</v>
      </c>
      <c r="W294" cm="1">
        <f t="array" aca="1" ref="W294" ca="1">INDIRECT(W$2&amp;"!I85")</f>
        <v>0</v>
      </c>
      <c r="X294" cm="1">
        <f t="array" aca="1" ref="X294" ca="1">INDIRECT(X$2&amp;"!I85")</f>
        <v>0</v>
      </c>
      <c r="Y294" cm="1">
        <f t="array" aca="1" ref="Y294" ca="1">INDIRECT(Y$2&amp;"!I85")</f>
        <v>0</v>
      </c>
      <c r="Z294" cm="1">
        <f t="array" aca="1" ref="Z294" ca="1">INDIRECT(Z$2&amp;"!I85")</f>
        <v>0</v>
      </c>
      <c r="AA294" cm="1">
        <f t="array" aca="1" ref="AA294" ca="1">INDIRECT(AA$2&amp;"!I85")</f>
        <v>0</v>
      </c>
      <c r="AB294" cm="1">
        <f t="array" aca="1" ref="AB294" ca="1">INDIRECT(AB$2&amp;"!I85")</f>
        <v>0</v>
      </c>
      <c r="AC294" cm="1">
        <f t="array" aca="1" ref="AC294" ca="1">INDIRECT(AC$2&amp;"!I85")</f>
        <v>0</v>
      </c>
      <c r="AD294" cm="1">
        <f t="array" aca="1" ref="AD294" ca="1">INDIRECT(AD$2&amp;"!I85")</f>
        <v>0</v>
      </c>
      <c r="AE294" cm="1">
        <f t="array" aca="1" ref="AE294" ca="1">INDIRECT(AE$2&amp;"!I85")</f>
        <v>0</v>
      </c>
      <c r="AF294" cm="1">
        <f t="array" aca="1" ref="AF294" ca="1">INDIRECT(AF$2&amp;"!I85")</f>
        <v>0</v>
      </c>
      <c r="AG294" cm="1">
        <f t="array" aca="1" ref="AG294" ca="1">INDIRECT(AG$2&amp;"!I85")</f>
        <v>0</v>
      </c>
      <c r="AH294" cm="1">
        <f t="array" aca="1" ref="AH294" ca="1">INDIRECT(AH$2&amp;"!I85")</f>
        <v>0</v>
      </c>
      <c r="AJ294" s="75" t="str">
        <f t="shared" si="55"/>
        <v>OMI_2</v>
      </c>
      <c r="AK294" s="75" t="str">
        <f t="shared" si="56"/>
        <v>I3.2</v>
      </c>
      <c r="AL294" t="s">
        <v>908</v>
      </c>
      <c r="AM294">
        <f t="shared" ca="1" si="57"/>
        <v>0</v>
      </c>
      <c r="AN294">
        <f t="shared" ca="1" si="58"/>
        <v>0</v>
      </c>
      <c r="AP294">
        <f t="shared" ca="1" si="60"/>
        <v>0</v>
      </c>
      <c r="AQ294">
        <f t="shared" ca="1" si="61"/>
        <v>0</v>
      </c>
    </row>
    <row r="295" spans="2:43" ht="16.5" thickBot="1">
      <c r="B295" s="770"/>
      <c r="C295" s="54" t="s">
        <v>585</v>
      </c>
      <c r="D295" s="48" t="s">
        <v>627</v>
      </c>
      <c r="E295" s="141" t="str" cm="1">
        <f t="array" aca="1" ref="E295" ca="1">INDIRECT(E$2&amp;"!D86")</f>
        <v>Non concerné</v>
      </c>
      <c r="F295" s="141" t="str" cm="1">
        <f t="array" aca="1" ref="F295" ca="1">INDIRECT(F$2&amp;"!D86")</f>
        <v>Non concerné</v>
      </c>
      <c r="G295" s="141" t="str" cm="1">
        <f t="array" aca="1" ref="G295" ca="1">INDIRECT(G$2&amp;"!D86")</f>
        <v>Non concerné</v>
      </c>
      <c r="H295" s="141" t="str" cm="1">
        <f t="array" aca="1" ref="H295" ca="1">INDIRECT(H$2&amp;"!D86")</f>
        <v>Non concerné</v>
      </c>
      <c r="I295" s="141" t="str" cm="1">
        <f t="array" aca="1" ref="I295" ca="1">INDIRECT(I$2&amp;"!D86")</f>
        <v>Non concerné</v>
      </c>
      <c r="J295" s="141" t="str" cm="1">
        <f t="array" aca="1" ref="J295" ca="1">INDIRECT(J$2&amp;"!D86")</f>
        <v>Non concerné</v>
      </c>
      <c r="K295" s="141" t="str" cm="1">
        <f t="array" aca="1" ref="K295" ca="1">INDIRECT(K$2&amp;"!D86")</f>
        <v>Non concerné</v>
      </c>
      <c r="L295" s="141" t="str" cm="1">
        <f t="array" aca="1" ref="L295" ca="1">INDIRECT(L$2&amp;"!D86")</f>
        <v>Non concerné</v>
      </c>
      <c r="M295" s="141" t="str" cm="1">
        <f t="array" aca="1" ref="M295" ca="1">INDIRECT(M$2&amp;"!D86")</f>
        <v>Non concerné</v>
      </c>
      <c r="N295" s="141" t="str" cm="1">
        <f t="array" aca="1" ref="N295" ca="1">INDIRECT(N$2&amp;"!D86")</f>
        <v>Non concerné</v>
      </c>
      <c r="O295" s="141" t="str" cm="1">
        <f t="array" aca="1" ref="O295" ca="1">INDIRECT(O$2&amp;"!D86")</f>
        <v>Non concerné</v>
      </c>
      <c r="P295" s="141" t="str" cm="1">
        <f t="array" aca="1" ref="P295" ca="1">INDIRECT(P$2&amp;"!D86")</f>
        <v>Non concerné</v>
      </c>
      <c r="Q295" s="141" t="str" cm="1">
        <f t="array" aca="1" ref="Q295" ca="1">INDIRECT(Q$2&amp;"!D86")</f>
        <v>Non concerné</v>
      </c>
      <c r="R295" s="141" t="str" cm="1">
        <f t="array" aca="1" ref="R295" ca="1">INDIRECT(R$2&amp;"!D86")</f>
        <v>Non concerné</v>
      </c>
      <c r="S295" s="141" t="str" cm="1">
        <f t="array" aca="1" ref="S295" ca="1">INDIRECT(S$2&amp;"!D86")</f>
        <v>Non concerné</v>
      </c>
      <c r="T295" s="141" t="str" cm="1">
        <f t="array" aca="1" ref="T295" ca="1">INDIRECT(T$2&amp;"!D86")</f>
        <v>Non concerné</v>
      </c>
      <c r="U295" s="141" t="str" cm="1">
        <f t="array" aca="1" ref="U295" ca="1">INDIRECT(U$2&amp;"!D86")</f>
        <v>Non concerné</v>
      </c>
      <c r="V295" s="141" t="str" cm="1">
        <f t="array" aca="1" ref="V295" ca="1">INDIRECT(V$2&amp;"!D86")</f>
        <v>Non concerné</v>
      </c>
      <c r="W295" s="141" t="str" cm="1">
        <f t="array" aca="1" ref="W295" ca="1">INDIRECT(W$2&amp;"!D86")</f>
        <v>Non concerné</v>
      </c>
      <c r="X295" s="141" t="str" cm="1">
        <f t="array" aca="1" ref="X295" ca="1">INDIRECT(X$2&amp;"!D86")</f>
        <v>Non concerné</v>
      </c>
      <c r="Y295" s="141" t="str" cm="1">
        <f t="array" aca="1" ref="Y295" ca="1">INDIRECT(Y$2&amp;"!D86")</f>
        <v>Non concerné</v>
      </c>
      <c r="Z295" s="141" t="str" cm="1">
        <f t="array" aca="1" ref="Z295" ca="1">INDIRECT(Z$2&amp;"!D86")</f>
        <v>Non concerné</v>
      </c>
      <c r="AA295" s="141" t="str" cm="1">
        <f t="array" aca="1" ref="AA295" ca="1">INDIRECT(AA$2&amp;"!D86")</f>
        <v>Non concerné</v>
      </c>
      <c r="AB295" s="141" t="str" cm="1">
        <f t="array" aca="1" ref="AB295" ca="1">INDIRECT(AB$2&amp;"!D86")</f>
        <v>Non concerné</v>
      </c>
      <c r="AC295" s="141" t="str" cm="1">
        <f t="array" aca="1" ref="AC295" ca="1">INDIRECT(AC$2&amp;"!D86")</f>
        <v>Non concerné</v>
      </c>
      <c r="AD295" s="141" t="str" cm="1">
        <f t="array" aca="1" ref="AD295" ca="1">INDIRECT(AD$2&amp;"!D86")</f>
        <v>Non concerné</v>
      </c>
      <c r="AE295" s="141" t="str" cm="1">
        <f t="array" aca="1" ref="AE295" ca="1">INDIRECT(AE$2&amp;"!D86")</f>
        <v>Non concerné</v>
      </c>
      <c r="AF295" s="141" t="str" cm="1">
        <f t="array" aca="1" ref="AF295" ca="1">INDIRECT(AF$2&amp;"!D86")</f>
        <v>Non concerné</v>
      </c>
      <c r="AG295" s="141" t="str" cm="1">
        <f t="array" aca="1" ref="AG295" ca="1">INDIRECT(AG$2&amp;"!D86")</f>
        <v>Non concerné</v>
      </c>
      <c r="AH295" s="141" t="str" cm="1">
        <f t="array" aca="1" ref="AH295" ca="1">INDIRECT(AH$2&amp;"!D86")</f>
        <v>Non concerné</v>
      </c>
      <c r="AJ295" s="75" t="str">
        <f t="shared" si="55"/>
        <v>OMI_3</v>
      </c>
      <c r="AK295" s="75" t="str">
        <f t="shared" si="56"/>
        <v>I1</v>
      </c>
      <c r="AL295" t="s">
        <v>727</v>
      </c>
      <c r="AM295">
        <f t="shared" ca="1" si="57"/>
        <v>0</v>
      </c>
      <c r="AN295">
        <f t="shared" ca="1" si="58"/>
        <v>0</v>
      </c>
      <c r="AP295">
        <f t="shared" ca="1" si="60"/>
        <v>0</v>
      </c>
      <c r="AQ295">
        <f t="shared" ca="1" si="61"/>
        <v>0</v>
      </c>
    </row>
    <row r="296" spans="2:43" ht="16.5" thickBot="1">
      <c r="B296" s="770"/>
      <c r="C296" s="54" t="s">
        <v>585</v>
      </c>
      <c r="D296" s="50" t="s">
        <v>628</v>
      </c>
      <c r="E296" s="141" cm="1">
        <f t="array" aca="1" ref="E296" ca="1">INDIRECT(E$2&amp;"!E86")</f>
        <v>0</v>
      </c>
      <c r="F296" s="141" cm="1">
        <f t="array" aca="1" ref="F296" ca="1">INDIRECT(F$2&amp;"!E86")</f>
        <v>0</v>
      </c>
      <c r="G296" s="141" cm="1">
        <f t="array" aca="1" ref="G296" ca="1">INDIRECT(G$2&amp;"!E86")</f>
        <v>0</v>
      </c>
      <c r="H296" s="141" cm="1">
        <f t="array" aca="1" ref="H296" ca="1">INDIRECT(H$2&amp;"!E86")</f>
        <v>0</v>
      </c>
      <c r="I296" s="141" cm="1">
        <f t="array" aca="1" ref="I296" ca="1">INDIRECT(I$2&amp;"!E86")</f>
        <v>0</v>
      </c>
      <c r="J296" s="141" cm="1">
        <f t="array" aca="1" ref="J296" ca="1">INDIRECT(J$2&amp;"!E86")</f>
        <v>0</v>
      </c>
      <c r="K296" s="141" cm="1">
        <f t="array" aca="1" ref="K296" ca="1">INDIRECT(K$2&amp;"!E86")</f>
        <v>0</v>
      </c>
      <c r="L296" s="141" cm="1">
        <f t="array" aca="1" ref="L296" ca="1">INDIRECT(L$2&amp;"!E86")</f>
        <v>0</v>
      </c>
      <c r="M296" s="141" cm="1">
        <f t="array" aca="1" ref="M296" ca="1">INDIRECT(M$2&amp;"!E86")</f>
        <v>0</v>
      </c>
      <c r="N296" s="141" cm="1">
        <f t="array" aca="1" ref="N296" ca="1">INDIRECT(N$2&amp;"!E86")</f>
        <v>0</v>
      </c>
      <c r="O296" s="141" cm="1">
        <f t="array" aca="1" ref="O296" ca="1">INDIRECT(O$2&amp;"!E86")</f>
        <v>0</v>
      </c>
      <c r="P296" s="141" cm="1">
        <f t="array" aca="1" ref="P296" ca="1">INDIRECT(P$2&amp;"!E86")</f>
        <v>0</v>
      </c>
      <c r="Q296" s="141" cm="1">
        <f t="array" aca="1" ref="Q296" ca="1">INDIRECT(Q$2&amp;"!E86")</f>
        <v>0</v>
      </c>
      <c r="R296" s="141" cm="1">
        <f t="array" aca="1" ref="R296" ca="1">INDIRECT(R$2&amp;"!E86")</f>
        <v>0</v>
      </c>
      <c r="S296" s="141" cm="1">
        <f t="array" aca="1" ref="S296" ca="1">INDIRECT(S$2&amp;"!E86")</f>
        <v>0</v>
      </c>
      <c r="T296" s="141" cm="1">
        <f t="array" aca="1" ref="T296" ca="1">INDIRECT(T$2&amp;"!E86")</f>
        <v>0</v>
      </c>
      <c r="U296" s="141" cm="1">
        <f t="array" aca="1" ref="U296" ca="1">INDIRECT(U$2&amp;"!E86")</f>
        <v>0</v>
      </c>
      <c r="V296" s="141" cm="1">
        <f t="array" aca="1" ref="V296" ca="1">INDIRECT(V$2&amp;"!E86")</f>
        <v>0</v>
      </c>
      <c r="W296" s="141" cm="1">
        <f t="array" aca="1" ref="W296" ca="1">INDIRECT(W$2&amp;"!E86")</f>
        <v>0</v>
      </c>
      <c r="X296" s="141" cm="1">
        <f t="array" aca="1" ref="X296" ca="1">INDIRECT(X$2&amp;"!E86")</f>
        <v>0</v>
      </c>
      <c r="Y296" s="141" cm="1">
        <f t="array" aca="1" ref="Y296" ca="1">INDIRECT(Y$2&amp;"!E86")</f>
        <v>0</v>
      </c>
      <c r="Z296" s="141" cm="1">
        <f t="array" aca="1" ref="Z296" ca="1">INDIRECT(Z$2&amp;"!E86")</f>
        <v>0</v>
      </c>
      <c r="AA296" s="141" cm="1">
        <f t="array" aca="1" ref="AA296" ca="1">INDIRECT(AA$2&amp;"!E86")</f>
        <v>0</v>
      </c>
      <c r="AB296" s="141" cm="1">
        <f t="array" aca="1" ref="AB296" ca="1">INDIRECT(AB$2&amp;"!E86")</f>
        <v>0</v>
      </c>
      <c r="AC296" s="141" cm="1">
        <f t="array" aca="1" ref="AC296" ca="1">INDIRECT(AC$2&amp;"!E86")</f>
        <v>0</v>
      </c>
      <c r="AD296" s="141" cm="1">
        <f t="array" aca="1" ref="AD296" ca="1">INDIRECT(AD$2&amp;"!E86")</f>
        <v>0</v>
      </c>
      <c r="AE296" s="141" cm="1">
        <f t="array" aca="1" ref="AE296" ca="1">INDIRECT(AE$2&amp;"!E86")</f>
        <v>0</v>
      </c>
      <c r="AF296" s="141" cm="1">
        <f t="array" aca="1" ref="AF296" ca="1">INDIRECT(AF$2&amp;"!E86")</f>
        <v>0</v>
      </c>
      <c r="AG296" s="141" cm="1">
        <f t="array" aca="1" ref="AG296" ca="1">INDIRECT(AG$2&amp;"!E86")</f>
        <v>0</v>
      </c>
      <c r="AH296" s="141" cm="1">
        <f t="array" aca="1" ref="AH296" ca="1">INDIRECT(AH$2&amp;"!E86")</f>
        <v>0</v>
      </c>
      <c r="AJ296" s="75" t="str">
        <f t="shared" si="55"/>
        <v>OMI_3</v>
      </c>
      <c r="AK296" s="75" t="str">
        <f t="shared" si="56"/>
        <v>I2.1</v>
      </c>
      <c r="AL296" t="s">
        <v>749</v>
      </c>
      <c r="AM296">
        <f t="shared" ca="1" si="57"/>
        <v>0</v>
      </c>
      <c r="AN296">
        <f t="shared" ca="1" si="58"/>
        <v>0</v>
      </c>
      <c r="AP296">
        <f t="shared" ca="1" si="60"/>
        <v>0</v>
      </c>
      <c r="AQ296">
        <f t="shared" ca="1" si="61"/>
        <v>0</v>
      </c>
    </row>
    <row r="297" spans="2:43" ht="16.5" thickBot="1">
      <c r="B297" s="770"/>
      <c r="C297" s="54" t="s">
        <v>585</v>
      </c>
      <c r="D297" s="50" t="s">
        <v>629</v>
      </c>
      <c r="E297" s="141" cm="1">
        <f t="array" aca="1" ref="E297" ca="1">INDIRECT(E$2&amp;"!F86")</f>
        <v>0</v>
      </c>
      <c r="F297" s="141" cm="1">
        <f t="array" aca="1" ref="F297" ca="1">INDIRECT(F$2&amp;"!F86")</f>
        <v>0</v>
      </c>
      <c r="G297" s="141" cm="1">
        <f t="array" aca="1" ref="G297" ca="1">INDIRECT(G$2&amp;"!F86")</f>
        <v>0</v>
      </c>
      <c r="H297" s="141" cm="1">
        <f t="array" aca="1" ref="H297" ca="1">INDIRECT(H$2&amp;"!F86")</f>
        <v>0</v>
      </c>
      <c r="I297" s="141" cm="1">
        <f t="array" aca="1" ref="I297" ca="1">INDIRECT(I$2&amp;"!F86")</f>
        <v>0</v>
      </c>
      <c r="J297" s="141" cm="1">
        <f t="array" aca="1" ref="J297" ca="1">INDIRECT(J$2&amp;"!F86")</f>
        <v>0</v>
      </c>
      <c r="K297" s="141" cm="1">
        <f t="array" aca="1" ref="K297" ca="1">INDIRECT(K$2&amp;"!F86")</f>
        <v>0</v>
      </c>
      <c r="L297" s="141" cm="1">
        <f t="array" aca="1" ref="L297" ca="1">INDIRECT(L$2&amp;"!F86")</f>
        <v>0</v>
      </c>
      <c r="M297" s="141" cm="1">
        <f t="array" aca="1" ref="M297" ca="1">INDIRECT(M$2&amp;"!F86")</f>
        <v>0</v>
      </c>
      <c r="N297" s="141" cm="1">
        <f t="array" aca="1" ref="N297" ca="1">INDIRECT(N$2&amp;"!F86")</f>
        <v>0</v>
      </c>
      <c r="O297" s="141" cm="1">
        <f t="array" aca="1" ref="O297" ca="1">INDIRECT(O$2&amp;"!F86")</f>
        <v>0</v>
      </c>
      <c r="P297" s="141" cm="1">
        <f t="array" aca="1" ref="P297" ca="1">INDIRECT(P$2&amp;"!F86")</f>
        <v>0</v>
      </c>
      <c r="Q297" s="141" cm="1">
        <f t="array" aca="1" ref="Q297" ca="1">INDIRECT(Q$2&amp;"!F86")</f>
        <v>0</v>
      </c>
      <c r="R297" s="141" cm="1">
        <f t="array" aca="1" ref="R297" ca="1">INDIRECT(R$2&amp;"!F86")</f>
        <v>0</v>
      </c>
      <c r="S297" s="141" cm="1">
        <f t="array" aca="1" ref="S297" ca="1">INDIRECT(S$2&amp;"!F86")</f>
        <v>0</v>
      </c>
      <c r="T297" s="141" cm="1">
        <f t="array" aca="1" ref="T297" ca="1">INDIRECT(T$2&amp;"!F86")</f>
        <v>0</v>
      </c>
      <c r="U297" s="141" cm="1">
        <f t="array" aca="1" ref="U297" ca="1">INDIRECT(U$2&amp;"!F86")</f>
        <v>0</v>
      </c>
      <c r="V297" s="141" cm="1">
        <f t="array" aca="1" ref="V297" ca="1">INDIRECT(V$2&amp;"!F86")</f>
        <v>0</v>
      </c>
      <c r="W297" s="141" cm="1">
        <f t="array" aca="1" ref="W297" ca="1">INDIRECT(W$2&amp;"!F86")</f>
        <v>0</v>
      </c>
      <c r="X297" s="141" cm="1">
        <f t="array" aca="1" ref="X297" ca="1">INDIRECT(X$2&amp;"!F86")</f>
        <v>0</v>
      </c>
      <c r="Y297" s="141" cm="1">
        <f t="array" aca="1" ref="Y297" ca="1">INDIRECT(Y$2&amp;"!F86")</f>
        <v>0</v>
      </c>
      <c r="Z297" s="141" cm="1">
        <f t="array" aca="1" ref="Z297" ca="1">INDIRECT(Z$2&amp;"!F86")</f>
        <v>0</v>
      </c>
      <c r="AA297" s="141" cm="1">
        <f t="array" aca="1" ref="AA297" ca="1">INDIRECT(AA$2&amp;"!F86")</f>
        <v>0</v>
      </c>
      <c r="AB297" s="141" cm="1">
        <f t="array" aca="1" ref="AB297" ca="1">INDIRECT(AB$2&amp;"!F86")</f>
        <v>0</v>
      </c>
      <c r="AC297" s="141" cm="1">
        <f t="array" aca="1" ref="AC297" ca="1">INDIRECT(AC$2&amp;"!F86")</f>
        <v>0</v>
      </c>
      <c r="AD297" s="141" cm="1">
        <f t="array" aca="1" ref="AD297" ca="1">INDIRECT(AD$2&amp;"!F86")</f>
        <v>0</v>
      </c>
      <c r="AE297" s="141" cm="1">
        <f t="array" aca="1" ref="AE297" ca="1">INDIRECT(AE$2&amp;"!F86")</f>
        <v>0</v>
      </c>
      <c r="AF297" s="141" cm="1">
        <f t="array" aca="1" ref="AF297" ca="1">INDIRECT(AF$2&amp;"!F86")</f>
        <v>0</v>
      </c>
      <c r="AG297" s="141" cm="1">
        <f t="array" aca="1" ref="AG297" ca="1">INDIRECT(AG$2&amp;"!F86")</f>
        <v>0</v>
      </c>
      <c r="AH297" s="141" cm="1">
        <f t="array" aca="1" ref="AH297" ca="1">INDIRECT(AH$2&amp;"!F86")</f>
        <v>0</v>
      </c>
      <c r="AJ297" s="75" t="str">
        <f t="shared" si="55"/>
        <v>OMI_3</v>
      </c>
      <c r="AK297" s="75" t="str">
        <f t="shared" si="56"/>
        <v>I2.2</v>
      </c>
      <c r="AL297" t="s">
        <v>909</v>
      </c>
      <c r="AM297">
        <f t="shared" ca="1" si="57"/>
        <v>0</v>
      </c>
      <c r="AN297">
        <f t="shared" ca="1" si="58"/>
        <v>0</v>
      </c>
      <c r="AP297">
        <f t="shared" ca="1" si="60"/>
        <v>0</v>
      </c>
      <c r="AQ297">
        <f t="shared" ca="1" si="61"/>
        <v>0</v>
      </c>
    </row>
    <row r="298" spans="2:43" ht="16.5" thickBot="1">
      <c r="B298" s="770"/>
      <c r="C298" s="54" t="s">
        <v>585</v>
      </c>
      <c r="D298" s="50" t="s">
        <v>630</v>
      </c>
      <c r="E298" s="141" cm="1">
        <f t="array" aca="1" ref="E298" ca="1">INDIRECT(E$2&amp;"!G86")</f>
        <v>0</v>
      </c>
      <c r="F298" s="141" cm="1">
        <f t="array" aca="1" ref="F298" ca="1">INDIRECT(F$2&amp;"!G86")</f>
        <v>0</v>
      </c>
      <c r="G298" s="141" cm="1">
        <f t="array" aca="1" ref="G298" ca="1">INDIRECT(G$2&amp;"!G86")</f>
        <v>0</v>
      </c>
      <c r="H298" s="141" cm="1">
        <f t="array" aca="1" ref="H298" ca="1">INDIRECT(H$2&amp;"!G86")</f>
        <v>0</v>
      </c>
      <c r="I298" s="141" cm="1">
        <f t="array" aca="1" ref="I298" ca="1">INDIRECT(I$2&amp;"!G86")</f>
        <v>0</v>
      </c>
      <c r="J298" s="141" cm="1">
        <f t="array" aca="1" ref="J298" ca="1">INDIRECT(J$2&amp;"!G86")</f>
        <v>0</v>
      </c>
      <c r="K298" s="141" cm="1">
        <f t="array" aca="1" ref="K298" ca="1">INDIRECT(K$2&amp;"!G86")</f>
        <v>0</v>
      </c>
      <c r="L298" s="141" cm="1">
        <f t="array" aca="1" ref="L298" ca="1">INDIRECT(L$2&amp;"!G86")</f>
        <v>0</v>
      </c>
      <c r="M298" s="141" cm="1">
        <f t="array" aca="1" ref="M298" ca="1">INDIRECT(M$2&amp;"!G86")</f>
        <v>0</v>
      </c>
      <c r="N298" s="141" cm="1">
        <f t="array" aca="1" ref="N298" ca="1">INDIRECT(N$2&amp;"!G86")</f>
        <v>0</v>
      </c>
      <c r="O298" s="141" cm="1">
        <f t="array" aca="1" ref="O298" ca="1">INDIRECT(O$2&amp;"!G86")</f>
        <v>0</v>
      </c>
      <c r="P298" s="141" cm="1">
        <f t="array" aca="1" ref="P298" ca="1">INDIRECT(P$2&amp;"!G86")</f>
        <v>0</v>
      </c>
      <c r="Q298" s="141" cm="1">
        <f t="array" aca="1" ref="Q298" ca="1">INDIRECT(Q$2&amp;"!G86")</f>
        <v>0</v>
      </c>
      <c r="R298" s="141" cm="1">
        <f t="array" aca="1" ref="R298" ca="1">INDIRECT(R$2&amp;"!G86")</f>
        <v>0</v>
      </c>
      <c r="S298" s="141" cm="1">
        <f t="array" aca="1" ref="S298" ca="1">INDIRECT(S$2&amp;"!G86")</f>
        <v>0</v>
      </c>
      <c r="T298" s="141" cm="1">
        <f t="array" aca="1" ref="T298" ca="1">INDIRECT(T$2&amp;"!G86")</f>
        <v>0</v>
      </c>
      <c r="U298" s="141" cm="1">
        <f t="array" aca="1" ref="U298" ca="1">INDIRECT(U$2&amp;"!G86")</f>
        <v>0</v>
      </c>
      <c r="V298" s="141" cm="1">
        <f t="array" aca="1" ref="V298" ca="1">INDIRECT(V$2&amp;"!G86")</f>
        <v>0</v>
      </c>
      <c r="W298" s="141" cm="1">
        <f t="array" aca="1" ref="W298" ca="1">INDIRECT(W$2&amp;"!G86")</f>
        <v>0</v>
      </c>
      <c r="X298" s="141" cm="1">
        <f t="array" aca="1" ref="X298" ca="1">INDIRECT(X$2&amp;"!G86")</f>
        <v>0</v>
      </c>
      <c r="Y298" s="141" cm="1">
        <f t="array" aca="1" ref="Y298" ca="1">INDIRECT(Y$2&amp;"!G86")</f>
        <v>0</v>
      </c>
      <c r="Z298" s="141" cm="1">
        <f t="array" aca="1" ref="Z298" ca="1">INDIRECT(Z$2&amp;"!G86")</f>
        <v>0</v>
      </c>
      <c r="AA298" s="141" cm="1">
        <f t="array" aca="1" ref="AA298" ca="1">INDIRECT(AA$2&amp;"!G86")</f>
        <v>0</v>
      </c>
      <c r="AB298" s="141" cm="1">
        <f t="array" aca="1" ref="AB298" ca="1">INDIRECT(AB$2&amp;"!G86")</f>
        <v>0</v>
      </c>
      <c r="AC298" s="141" cm="1">
        <f t="array" aca="1" ref="AC298" ca="1">INDIRECT(AC$2&amp;"!G86")</f>
        <v>0</v>
      </c>
      <c r="AD298" s="141" cm="1">
        <f t="array" aca="1" ref="AD298" ca="1">INDIRECT(AD$2&amp;"!G86")</f>
        <v>0</v>
      </c>
      <c r="AE298" s="141" cm="1">
        <f t="array" aca="1" ref="AE298" ca="1">INDIRECT(AE$2&amp;"!G86")</f>
        <v>0</v>
      </c>
      <c r="AF298" s="141" cm="1">
        <f t="array" aca="1" ref="AF298" ca="1">INDIRECT(AF$2&amp;"!G86")</f>
        <v>0</v>
      </c>
      <c r="AG298" s="141" cm="1">
        <f t="array" aca="1" ref="AG298" ca="1">INDIRECT(AG$2&amp;"!G86")</f>
        <v>0</v>
      </c>
      <c r="AH298" s="141" cm="1">
        <f t="array" aca="1" ref="AH298" ca="1">INDIRECT(AH$2&amp;"!G86")</f>
        <v>0</v>
      </c>
      <c r="AJ298" s="75" t="str">
        <f t="shared" si="55"/>
        <v>OMI_3</v>
      </c>
      <c r="AK298" s="75" t="str">
        <f t="shared" si="56"/>
        <v>I2.3</v>
      </c>
      <c r="AL298" t="s">
        <v>910</v>
      </c>
      <c r="AM298">
        <f t="shared" ca="1" si="57"/>
        <v>0</v>
      </c>
      <c r="AN298">
        <f t="shared" ca="1" si="58"/>
        <v>0</v>
      </c>
      <c r="AP298">
        <f ca="1">COUNTIFS(E298:AH298,"Oui",E296:AH296,"Non",E295:AH295,"Oui")</f>
        <v>0</v>
      </c>
      <c r="AQ298">
        <f ca="1">COUNTIFS(E298:AH298,"Acceptée",E294:AH294,"Oui",E295:AH295,"Oui")</f>
        <v>0</v>
      </c>
    </row>
    <row r="299" spans="2:43" ht="16.5" thickBot="1">
      <c r="B299" s="770"/>
      <c r="C299" s="54" t="s">
        <v>585</v>
      </c>
      <c r="D299" s="50" t="s">
        <v>631</v>
      </c>
      <c r="E299" s="141" cm="1">
        <f t="array" aca="1" ref="E299" ca="1">INDIRECT(E$2&amp;"!H86")</f>
        <v>0</v>
      </c>
      <c r="F299" s="141" cm="1">
        <f t="array" aca="1" ref="F299" ca="1">INDIRECT(F$2&amp;"!H86")</f>
        <v>0</v>
      </c>
      <c r="G299" s="141" cm="1">
        <f t="array" aca="1" ref="G299" ca="1">INDIRECT(G$2&amp;"!H86")</f>
        <v>0</v>
      </c>
      <c r="H299" s="141" cm="1">
        <f t="array" aca="1" ref="H299" ca="1">INDIRECT(H$2&amp;"!H86")</f>
        <v>0</v>
      </c>
      <c r="I299" s="141" cm="1">
        <f t="array" aca="1" ref="I299" ca="1">INDIRECT(I$2&amp;"!H86")</f>
        <v>0</v>
      </c>
      <c r="J299" s="141" cm="1">
        <f t="array" aca="1" ref="J299" ca="1">INDIRECT(J$2&amp;"!H86")</f>
        <v>0</v>
      </c>
      <c r="K299" s="141" cm="1">
        <f t="array" aca="1" ref="K299" ca="1">INDIRECT(K$2&amp;"!H86")</f>
        <v>0</v>
      </c>
      <c r="L299" s="141" cm="1">
        <f t="array" aca="1" ref="L299" ca="1">INDIRECT(L$2&amp;"!H86")</f>
        <v>0</v>
      </c>
      <c r="M299" s="141" cm="1">
        <f t="array" aca="1" ref="M299" ca="1">INDIRECT(M$2&amp;"!H86")</f>
        <v>0</v>
      </c>
      <c r="N299" s="141" cm="1">
        <f t="array" aca="1" ref="N299" ca="1">INDIRECT(N$2&amp;"!H86")</f>
        <v>0</v>
      </c>
      <c r="O299" s="141" cm="1">
        <f t="array" aca="1" ref="O299" ca="1">INDIRECT(O$2&amp;"!H86")</f>
        <v>0</v>
      </c>
      <c r="P299" s="141" cm="1">
        <f t="array" aca="1" ref="P299" ca="1">INDIRECT(P$2&amp;"!H86")</f>
        <v>0</v>
      </c>
      <c r="Q299" s="141" cm="1">
        <f t="array" aca="1" ref="Q299" ca="1">INDIRECT(Q$2&amp;"!H86")</f>
        <v>0</v>
      </c>
      <c r="R299" s="141" cm="1">
        <f t="array" aca="1" ref="R299" ca="1">INDIRECT(R$2&amp;"!H86")</f>
        <v>0</v>
      </c>
      <c r="S299" s="141" cm="1">
        <f t="array" aca="1" ref="S299" ca="1">INDIRECT(S$2&amp;"!H86")</f>
        <v>0</v>
      </c>
      <c r="T299" s="141" cm="1">
        <f t="array" aca="1" ref="T299" ca="1">INDIRECT(T$2&amp;"!H86")</f>
        <v>0</v>
      </c>
      <c r="U299" s="141" cm="1">
        <f t="array" aca="1" ref="U299" ca="1">INDIRECT(U$2&amp;"!H86")</f>
        <v>0</v>
      </c>
      <c r="V299" s="141" cm="1">
        <f t="array" aca="1" ref="V299" ca="1">INDIRECT(V$2&amp;"!H86")</f>
        <v>0</v>
      </c>
      <c r="W299" s="141" cm="1">
        <f t="array" aca="1" ref="W299" ca="1">INDIRECT(W$2&amp;"!H86")</f>
        <v>0</v>
      </c>
      <c r="X299" s="141" cm="1">
        <f t="array" aca="1" ref="X299" ca="1">INDIRECT(X$2&amp;"!H86")</f>
        <v>0</v>
      </c>
      <c r="Y299" s="141" cm="1">
        <f t="array" aca="1" ref="Y299" ca="1">INDIRECT(Y$2&amp;"!H86")</f>
        <v>0</v>
      </c>
      <c r="Z299" s="141" cm="1">
        <f t="array" aca="1" ref="Z299" ca="1">INDIRECT(Z$2&amp;"!H86")</f>
        <v>0</v>
      </c>
      <c r="AA299" s="141" cm="1">
        <f t="array" aca="1" ref="AA299" ca="1">INDIRECT(AA$2&amp;"!H86")</f>
        <v>0</v>
      </c>
      <c r="AB299" s="141" cm="1">
        <f t="array" aca="1" ref="AB299" ca="1">INDIRECT(AB$2&amp;"!H86")</f>
        <v>0</v>
      </c>
      <c r="AC299" s="141" cm="1">
        <f t="array" aca="1" ref="AC299" ca="1">INDIRECT(AC$2&amp;"!H86")</f>
        <v>0</v>
      </c>
      <c r="AD299" s="141" cm="1">
        <f t="array" aca="1" ref="AD299" ca="1">INDIRECT(AD$2&amp;"!H86")</f>
        <v>0</v>
      </c>
      <c r="AE299" s="141" cm="1">
        <f t="array" aca="1" ref="AE299" ca="1">INDIRECT(AE$2&amp;"!H86")</f>
        <v>0</v>
      </c>
      <c r="AF299" s="141" cm="1">
        <f t="array" aca="1" ref="AF299" ca="1">INDIRECT(AF$2&amp;"!H86")</f>
        <v>0</v>
      </c>
      <c r="AG299" s="141" cm="1">
        <f t="array" aca="1" ref="AG299" ca="1">INDIRECT(AG$2&amp;"!H86")</f>
        <v>0</v>
      </c>
      <c r="AH299" s="141" cm="1">
        <f t="array" aca="1" ref="AH299" ca="1">INDIRECT(AH$2&amp;"!H86")</f>
        <v>0</v>
      </c>
      <c r="AJ299" s="75" t="str">
        <f t="shared" si="55"/>
        <v>OMI_3</v>
      </c>
      <c r="AK299" s="75" t="str">
        <f t="shared" si="56"/>
        <v>I3.1</v>
      </c>
      <c r="AL299" t="s">
        <v>770</v>
      </c>
      <c r="AM299">
        <f t="shared" ca="1" si="57"/>
        <v>0</v>
      </c>
      <c r="AN299">
        <f t="shared" ca="1" si="58"/>
        <v>0</v>
      </c>
      <c r="AP299">
        <f t="shared" ca="1" si="60"/>
        <v>0</v>
      </c>
      <c r="AQ299">
        <f ca="1">COUNTIFS(E299:AH299,"Acceptée",E295:AH295,"Oui",E296:AH296,"Oui")</f>
        <v>0</v>
      </c>
    </row>
    <row r="300" spans="2:43" ht="16.5" thickBot="1">
      <c r="B300" s="770"/>
      <c r="C300" s="54" t="s">
        <v>585</v>
      </c>
      <c r="D300" s="53" t="s">
        <v>632</v>
      </c>
      <c r="E300" s="141" cm="1">
        <f t="array" aca="1" ref="E300" ca="1">INDIRECT(E$2&amp;"!I86")</f>
        <v>0</v>
      </c>
      <c r="F300" s="141" cm="1">
        <f t="array" aca="1" ref="F300" ca="1">INDIRECT(F$2&amp;"!I86")</f>
        <v>0</v>
      </c>
      <c r="G300" s="141" cm="1">
        <f t="array" aca="1" ref="G300" ca="1">INDIRECT(G$2&amp;"!I86")</f>
        <v>0</v>
      </c>
      <c r="H300" s="141" cm="1">
        <f t="array" aca="1" ref="H300" ca="1">INDIRECT(H$2&amp;"!I86")</f>
        <v>0</v>
      </c>
      <c r="I300" s="141" cm="1">
        <f t="array" aca="1" ref="I300" ca="1">INDIRECT(I$2&amp;"!I86")</f>
        <v>0</v>
      </c>
      <c r="J300" s="141" cm="1">
        <f t="array" aca="1" ref="J300" ca="1">INDIRECT(J$2&amp;"!I86")</f>
        <v>0</v>
      </c>
      <c r="K300" s="141" cm="1">
        <f t="array" aca="1" ref="K300" ca="1">INDIRECT(K$2&amp;"!I86")</f>
        <v>0</v>
      </c>
      <c r="L300" s="141" cm="1">
        <f t="array" aca="1" ref="L300" ca="1">INDIRECT(L$2&amp;"!I86")</f>
        <v>0</v>
      </c>
      <c r="M300" s="141" cm="1">
        <f t="array" aca="1" ref="M300" ca="1">INDIRECT(M$2&amp;"!I86")</f>
        <v>0</v>
      </c>
      <c r="N300" s="141" cm="1">
        <f t="array" aca="1" ref="N300" ca="1">INDIRECT(N$2&amp;"!I86")</f>
        <v>0</v>
      </c>
      <c r="O300" s="141" cm="1">
        <f t="array" aca="1" ref="O300" ca="1">INDIRECT(O$2&amp;"!I86")</f>
        <v>0</v>
      </c>
      <c r="P300" s="141" cm="1">
        <f t="array" aca="1" ref="P300" ca="1">INDIRECT(P$2&amp;"!I86")</f>
        <v>0</v>
      </c>
      <c r="Q300" s="141" cm="1">
        <f t="array" aca="1" ref="Q300" ca="1">INDIRECT(Q$2&amp;"!I86")</f>
        <v>0</v>
      </c>
      <c r="R300" s="141" cm="1">
        <f t="array" aca="1" ref="R300" ca="1">INDIRECT(R$2&amp;"!I86")</f>
        <v>0</v>
      </c>
      <c r="S300" s="141" cm="1">
        <f t="array" aca="1" ref="S300" ca="1">INDIRECT(S$2&amp;"!I86")</f>
        <v>0</v>
      </c>
      <c r="T300" s="141" cm="1">
        <f t="array" aca="1" ref="T300" ca="1">INDIRECT(T$2&amp;"!I86")</f>
        <v>0</v>
      </c>
      <c r="U300" s="141" cm="1">
        <f t="array" aca="1" ref="U300" ca="1">INDIRECT(U$2&amp;"!I86")</f>
        <v>0</v>
      </c>
      <c r="V300" s="141" cm="1">
        <f t="array" aca="1" ref="V300" ca="1">INDIRECT(V$2&amp;"!I86")</f>
        <v>0</v>
      </c>
      <c r="W300" s="141" cm="1">
        <f t="array" aca="1" ref="W300" ca="1">INDIRECT(W$2&amp;"!I86")</f>
        <v>0</v>
      </c>
      <c r="X300" s="141" cm="1">
        <f t="array" aca="1" ref="X300" ca="1">INDIRECT(X$2&amp;"!I86")</f>
        <v>0</v>
      </c>
      <c r="Y300" s="141" cm="1">
        <f t="array" aca="1" ref="Y300" ca="1">INDIRECT(Y$2&amp;"!I86")</f>
        <v>0</v>
      </c>
      <c r="Z300" s="141" cm="1">
        <f t="array" aca="1" ref="Z300" ca="1">INDIRECT(Z$2&amp;"!I86")</f>
        <v>0</v>
      </c>
      <c r="AA300" s="141" cm="1">
        <f t="array" aca="1" ref="AA300" ca="1">INDIRECT(AA$2&amp;"!I86")</f>
        <v>0</v>
      </c>
      <c r="AB300" s="141" cm="1">
        <f t="array" aca="1" ref="AB300" ca="1">INDIRECT(AB$2&amp;"!I86")</f>
        <v>0</v>
      </c>
      <c r="AC300" s="141" cm="1">
        <f t="array" aca="1" ref="AC300" ca="1">INDIRECT(AC$2&amp;"!I86")</f>
        <v>0</v>
      </c>
      <c r="AD300" s="141" cm="1">
        <f t="array" aca="1" ref="AD300" ca="1">INDIRECT(AD$2&amp;"!I86")</f>
        <v>0</v>
      </c>
      <c r="AE300" s="141" cm="1">
        <f t="array" aca="1" ref="AE300" ca="1">INDIRECT(AE$2&amp;"!I86")</f>
        <v>0</v>
      </c>
      <c r="AF300" s="141" cm="1">
        <f t="array" aca="1" ref="AF300" ca="1">INDIRECT(AF$2&amp;"!I86")</f>
        <v>0</v>
      </c>
      <c r="AG300" s="141" cm="1">
        <f t="array" aca="1" ref="AG300" ca="1">INDIRECT(AG$2&amp;"!I86")</f>
        <v>0</v>
      </c>
      <c r="AH300" s="141" cm="1">
        <f t="array" aca="1" ref="AH300" ca="1">INDIRECT(AH$2&amp;"!I86")</f>
        <v>0</v>
      </c>
      <c r="AJ300" s="75" t="str">
        <f t="shared" si="55"/>
        <v>OMI_3</v>
      </c>
      <c r="AK300" s="75" t="str">
        <f t="shared" si="56"/>
        <v>I3.2</v>
      </c>
      <c r="AL300" t="s">
        <v>911</v>
      </c>
      <c r="AM300">
        <f t="shared" ca="1" si="57"/>
        <v>0</v>
      </c>
      <c r="AN300">
        <f t="shared" ca="1" si="58"/>
        <v>0</v>
      </c>
      <c r="AP300">
        <f t="shared" ca="1" si="60"/>
        <v>0</v>
      </c>
      <c r="AQ300">
        <f t="shared" ref="AQ300:AQ309" ca="1" si="62">COUNTIFS(E300:AH300,"Acceptée",E296:AH296,"Oui",E297:AH297,"Oui")</f>
        <v>0</v>
      </c>
    </row>
    <row r="301" spans="2:43" ht="16.5" thickBot="1">
      <c r="B301" s="770"/>
      <c r="C301" s="54" t="s">
        <v>587</v>
      </c>
      <c r="D301" s="48" t="s">
        <v>627</v>
      </c>
      <c r="E301" t="str" cm="1">
        <f t="array" aca="1" ref="E301" ca="1">INDIRECT(E$2&amp;"!D87")</f>
        <v>Non concerné</v>
      </c>
      <c r="F301" t="str" cm="1">
        <f t="array" aca="1" ref="F301" ca="1">INDIRECT(F$2&amp;"!D87")</f>
        <v>Non concerné</v>
      </c>
      <c r="G301" t="str" cm="1">
        <f t="array" aca="1" ref="G301" ca="1">INDIRECT(G$2&amp;"!D87")</f>
        <v>Non concerné</v>
      </c>
      <c r="H301" t="str" cm="1">
        <f t="array" aca="1" ref="H301" ca="1">INDIRECT(H$2&amp;"!D87")</f>
        <v>Non concerné</v>
      </c>
      <c r="I301" t="str" cm="1">
        <f t="array" aca="1" ref="I301" ca="1">INDIRECT(I$2&amp;"!D87")</f>
        <v>Non concerné</v>
      </c>
      <c r="J301" t="str" cm="1">
        <f t="array" aca="1" ref="J301" ca="1">INDIRECT(J$2&amp;"!D87")</f>
        <v>Non concerné</v>
      </c>
      <c r="K301" t="str" cm="1">
        <f t="array" aca="1" ref="K301" ca="1">INDIRECT(K$2&amp;"!D87")</f>
        <v>Non concerné</v>
      </c>
      <c r="L301" t="str" cm="1">
        <f t="array" aca="1" ref="L301" ca="1">INDIRECT(L$2&amp;"!D87")</f>
        <v>Non concerné</v>
      </c>
      <c r="M301" t="str" cm="1">
        <f t="array" aca="1" ref="M301" ca="1">INDIRECT(M$2&amp;"!D87")</f>
        <v>Non concerné</v>
      </c>
      <c r="N301" t="str" cm="1">
        <f t="array" aca="1" ref="N301" ca="1">INDIRECT(N$2&amp;"!D87")</f>
        <v>Non concerné</v>
      </c>
      <c r="O301" t="str" cm="1">
        <f t="array" aca="1" ref="O301" ca="1">INDIRECT(O$2&amp;"!D87")</f>
        <v>Non concerné</v>
      </c>
      <c r="P301" t="str" cm="1">
        <f t="array" aca="1" ref="P301" ca="1">INDIRECT(P$2&amp;"!D87")</f>
        <v>Non concerné</v>
      </c>
      <c r="Q301" t="str" cm="1">
        <f t="array" aca="1" ref="Q301" ca="1">INDIRECT(Q$2&amp;"!D87")</f>
        <v>Non concerné</v>
      </c>
      <c r="R301" t="str" cm="1">
        <f t="array" aca="1" ref="R301" ca="1">INDIRECT(R$2&amp;"!D87")</f>
        <v>Non concerné</v>
      </c>
      <c r="S301" t="str" cm="1">
        <f t="array" aca="1" ref="S301" ca="1">INDIRECT(S$2&amp;"!D87")</f>
        <v>Non concerné</v>
      </c>
      <c r="T301" t="str" cm="1">
        <f t="array" aca="1" ref="T301" ca="1">INDIRECT(T$2&amp;"!D87")</f>
        <v>Non concerné</v>
      </c>
      <c r="U301" t="str" cm="1">
        <f t="array" aca="1" ref="U301" ca="1">INDIRECT(U$2&amp;"!D87")</f>
        <v>Non concerné</v>
      </c>
      <c r="V301" t="str" cm="1">
        <f t="array" aca="1" ref="V301" ca="1">INDIRECT(V$2&amp;"!D87")</f>
        <v>Non concerné</v>
      </c>
      <c r="W301" t="str" cm="1">
        <f t="array" aca="1" ref="W301" ca="1">INDIRECT(W$2&amp;"!D87")</f>
        <v>Non concerné</v>
      </c>
      <c r="X301" t="str" cm="1">
        <f t="array" aca="1" ref="X301" ca="1">INDIRECT(X$2&amp;"!D87")</f>
        <v>Non concerné</v>
      </c>
      <c r="Y301" t="str" cm="1">
        <f t="array" aca="1" ref="Y301" ca="1">INDIRECT(Y$2&amp;"!D87")</f>
        <v>Non concerné</v>
      </c>
      <c r="Z301" t="str" cm="1">
        <f t="array" aca="1" ref="Z301" ca="1">INDIRECT(Z$2&amp;"!D87")</f>
        <v>Non concerné</v>
      </c>
      <c r="AA301" t="str" cm="1">
        <f t="array" aca="1" ref="AA301" ca="1">INDIRECT(AA$2&amp;"!D87")</f>
        <v>Non concerné</v>
      </c>
      <c r="AB301" t="str" cm="1">
        <f t="array" aca="1" ref="AB301" ca="1">INDIRECT(AB$2&amp;"!D87")</f>
        <v>Non concerné</v>
      </c>
      <c r="AC301" t="str" cm="1">
        <f t="array" aca="1" ref="AC301" ca="1">INDIRECT(AC$2&amp;"!D87")</f>
        <v>Non concerné</v>
      </c>
      <c r="AD301" t="str" cm="1">
        <f t="array" aca="1" ref="AD301" ca="1">INDIRECT(AD$2&amp;"!D87")</f>
        <v>Non concerné</v>
      </c>
      <c r="AE301" t="str" cm="1">
        <f t="array" aca="1" ref="AE301" ca="1">INDIRECT(AE$2&amp;"!D87")</f>
        <v>Non concerné</v>
      </c>
      <c r="AF301" t="str" cm="1">
        <f t="array" aca="1" ref="AF301" ca="1">INDIRECT(AF$2&amp;"!D87")</f>
        <v>Non concerné</v>
      </c>
      <c r="AG301" t="str" cm="1">
        <f t="array" aca="1" ref="AG301" ca="1">INDIRECT(AG$2&amp;"!D87")</f>
        <v>Non concerné</v>
      </c>
      <c r="AH301" t="str" cm="1">
        <f t="array" aca="1" ref="AH301" ca="1">INDIRECT(AH$2&amp;"!D87")</f>
        <v>Non concerné</v>
      </c>
      <c r="AJ301" s="75" t="str">
        <f t="shared" si="55"/>
        <v>OMI_4</v>
      </c>
      <c r="AK301" s="75" t="str">
        <f t="shared" si="56"/>
        <v>I1</v>
      </c>
      <c r="AL301" t="s">
        <v>728</v>
      </c>
      <c r="AM301">
        <f t="shared" ca="1" si="57"/>
        <v>0</v>
      </c>
      <c r="AN301">
        <f t="shared" ca="1" si="58"/>
        <v>0</v>
      </c>
      <c r="AP301">
        <f t="shared" ca="1" si="60"/>
        <v>0</v>
      </c>
      <c r="AQ301">
        <f t="shared" ca="1" si="62"/>
        <v>0</v>
      </c>
    </row>
    <row r="302" spans="2:43" ht="16.5" thickBot="1">
      <c r="B302" s="770"/>
      <c r="C302" s="54" t="s">
        <v>587</v>
      </c>
      <c r="D302" s="50" t="s">
        <v>628</v>
      </c>
      <c r="E302" cm="1">
        <f t="array" aca="1" ref="E302" ca="1">INDIRECT(E$2&amp;"!E87")</f>
        <v>0</v>
      </c>
      <c r="F302" cm="1">
        <f t="array" aca="1" ref="F302" ca="1">INDIRECT(F$2&amp;"!E87")</f>
        <v>0</v>
      </c>
      <c r="G302" cm="1">
        <f t="array" aca="1" ref="G302" ca="1">INDIRECT(G$2&amp;"!E87")</f>
        <v>0</v>
      </c>
      <c r="H302" cm="1">
        <f t="array" aca="1" ref="H302" ca="1">INDIRECT(H$2&amp;"!E87")</f>
        <v>0</v>
      </c>
      <c r="I302" cm="1">
        <f t="array" aca="1" ref="I302" ca="1">INDIRECT(I$2&amp;"!E87")</f>
        <v>0</v>
      </c>
      <c r="J302" cm="1">
        <f t="array" aca="1" ref="J302" ca="1">INDIRECT(J$2&amp;"!E87")</f>
        <v>0</v>
      </c>
      <c r="K302" cm="1">
        <f t="array" aca="1" ref="K302" ca="1">INDIRECT(K$2&amp;"!E87")</f>
        <v>0</v>
      </c>
      <c r="L302" cm="1">
        <f t="array" aca="1" ref="L302" ca="1">INDIRECT(L$2&amp;"!E87")</f>
        <v>0</v>
      </c>
      <c r="M302" cm="1">
        <f t="array" aca="1" ref="M302" ca="1">INDIRECT(M$2&amp;"!E87")</f>
        <v>0</v>
      </c>
      <c r="N302" cm="1">
        <f t="array" aca="1" ref="N302" ca="1">INDIRECT(N$2&amp;"!E87")</f>
        <v>0</v>
      </c>
      <c r="O302" cm="1">
        <f t="array" aca="1" ref="O302" ca="1">INDIRECT(O$2&amp;"!E87")</f>
        <v>0</v>
      </c>
      <c r="P302" cm="1">
        <f t="array" aca="1" ref="P302" ca="1">INDIRECT(P$2&amp;"!E87")</f>
        <v>0</v>
      </c>
      <c r="Q302" cm="1">
        <f t="array" aca="1" ref="Q302" ca="1">INDIRECT(Q$2&amp;"!E87")</f>
        <v>0</v>
      </c>
      <c r="R302" cm="1">
        <f t="array" aca="1" ref="R302" ca="1">INDIRECT(R$2&amp;"!E87")</f>
        <v>0</v>
      </c>
      <c r="S302" cm="1">
        <f t="array" aca="1" ref="S302" ca="1">INDIRECT(S$2&amp;"!E87")</f>
        <v>0</v>
      </c>
      <c r="T302" cm="1">
        <f t="array" aca="1" ref="T302" ca="1">INDIRECT(T$2&amp;"!E87")</f>
        <v>0</v>
      </c>
      <c r="U302" cm="1">
        <f t="array" aca="1" ref="U302" ca="1">INDIRECT(U$2&amp;"!E87")</f>
        <v>0</v>
      </c>
      <c r="V302" cm="1">
        <f t="array" aca="1" ref="V302" ca="1">INDIRECT(V$2&amp;"!E87")</f>
        <v>0</v>
      </c>
      <c r="W302" cm="1">
        <f t="array" aca="1" ref="W302" ca="1">INDIRECT(W$2&amp;"!E87")</f>
        <v>0</v>
      </c>
      <c r="X302" cm="1">
        <f t="array" aca="1" ref="X302" ca="1">INDIRECT(X$2&amp;"!E87")</f>
        <v>0</v>
      </c>
      <c r="Y302" cm="1">
        <f t="array" aca="1" ref="Y302" ca="1">INDIRECT(Y$2&amp;"!E87")</f>
        <v>0</v>
      </c>
      <c r="Z302" cm="1">
        <f t="array" aca="1" ref="Z302" ca="1">INDIRECT(Z$2&amp;"!E87")</f>
        <v>0</v>
      </c>
      <c r="AA302" cm="1">
        <f t="array" aca="1" ref="AA302" ca="1">INDIRECT(AA$2&amp;"!E87")</f>
        <v>0</v>
      </c>
      <c r="AB302" cm="1">
        <f t="array" aca="1" ref="AB302" ca="1">INDIRECT(AB$2&amp;"!E87")</f>
        <v>0</v>
      </c>
      <c r="AC302" cm="1">
        <f t="array" aca="1" ref="AC302" ca="1">INDIRECT(AC$2&amp;"!E87")</f>
        <v>0</v>
      </c>
      <c r="AD302" cm="1">
        <f t="array" aca="1" ref="AD302" ca="1">INDIRECT(AD$2&amp;"!E87")</f>
        <v>0</v>
      </c>
      <c r="AE302" cm="1">
        <f t="array" aca="1" ref="AE302" ca="1">INDIRECT(AE$2&amp;"!E87")</f>
        <v>0</v>
      </c>
      <c r="AF302" cm="1">
        <f t="array" aca="1" ref="AF302" ca="1">INDIRECT(AF$2&amp;"!E87")</f>
        <v>0</v>
      </c>
      <c r="AG302" cm="1">
        <f t="array" aca="1" ref="AG302" ca="1">INDIRECT(AG$2&amp;"!E87")</f>
        <v>0</v>
      </c>
      <c r="AH302" cm="1">
        <f t="array" aca="1" ref="AH302" ca="1">INDIRECT(AH$2&amp;"!E87")</f>
        <v>0</v>
      </c>
      <c r="AJ302" s="75" t="str">
        <f t="shared" si="55"/>
        <v>OMI_4</v>
      </c>
      <c r="AK302" s="75" t="str">
        <f t="shared" si="56"/>
        <v>I2.1</v>
      </c>
      <c r="AL302" t="s">
        <v>750</v>
      </c>
      <c r="AM302">
        <f t="shared" ca="1" si="57"/>
        <v>0</v>
      </c>
      <c r="AN302">
        <f t="shared" ca="1" si="58"/>
        <v>0</v>
      </c>
      <c r="AP302">
        <f t="shared" ca="1" si="60"/>
        <v>0</v>
      </c>
      <c r="AQ302">
        <f t="shared" ca="1" si="62"/>
        <v>0</v>
      </c>
    </row>
    <row r="303" spans="2:43" ht="16.5" thickBot="1">
      <c r="B303" s="770"/>
      <c r="C303" s="54" t="s">
        <v>587</v>
      </c>
      <c r="D303" s="50" t="s">
        <v>629</v>
      </c>
      <c r="E303" cm="1">
        <f t="array" aca="1" ref="E303" ca="1">INDIRECT(E$2&amp;"!F87")</f>
        <v>0</v>
      </c>
      <c r="F303" cm="1">
        <f t="array" aca="1" ref="F303" ca="1">INDIRECT(F$2&amp;"!F87")</f>
        <v>0</v>
      </c>
      <c r="G303" cm="1">
        <f t="array" aca="1" ref="G303" ca="1">INDIRECT(G$2&amp;"!F87")</f>
        <v>0</v>
      </c>
      <c r="H303" cm="1">
        <f t="array" aca="1" ref="H303" ca="1">INDIRECT(H$2&amp;"!F87")</f>
        <v>0</v>
      </c>
      <c r="I303" cm="1">
        <f t="array" aca="1" ref="I303" ca="1">INDIRECT(I$2&amp;"!F87")</f>
        <v>0</v>
      </c>
      <c r="J303" cm="1">
        <f t="array" aca="1" ref="J303" ca="1">INDIRECT(J$2&amp;"!F87")</f>
        <v>0</v>
      </c>
      <c r="K303" cm="1">
        <f t="array" aca="1" ref="K303" ca="1">INDIRECT(K$2&amp;"!F87")</f>
        <v>0</v>
      </c>
      <c r="L303" cm="1">
        <f t="array" aca="1" ref="L303" ca="1">INDIRECT(L$2&amp;"!F87")</f>
        <v>0</v>
      </c>
      <c r="M303" cm="1">
        <f t="array" aca="1" ref="M303" ca="1">INDIRECT(M$2&amp;"!F87")</f>
        <v>0</v>
      </c>
      <c r="N303" cm="1">
        <f t="array" aca="1" ref="N303" ca="1">INDIRECT(N$2&amp;"!F87")</f>
        <v>0</v>
      </c>
      <c r="O303" cm="1">
        <f t="array" aca="1" ref="O303" ca="1">INDIRECT(O$2&amp;"!F87")</f>
        <v>0</v>
      </c>
      <c r="P303" cm="1">
        <f t="array" aca="1" ref="P303" ca="1">INDIRECT(P$2&amp;"!F87")</f>
        <v>0</v>
      </c>
      <c r="Q303" cm="1">
        <f t="array" aca="1" ref="Q303" ca="1">INDIRECT(Q$2&amp;"!F87")</f>
        <v>0</v>
      </c>
      <c r="R303" cm="1">
        <f t="array" aca="1" ref="R303" ca="1">INDIRECT(R$2&amp;"!F87")</f>
        <v>0</v>
      </c>
      <c r="S303" cm="1">
        <f t="array" aca="1" ref="S303" ca="1">INDIRECT(S$2&amp;"!F87")</f>
        <v>0</v>
      </c>
      <c r="T303" cm="1">
        <f t="array" aca="1" ref="T303" ca="1">INDIRECT(T$2&amp;"!F87")</f>
        <v>0</v>
      </c>
      <c r="U303" cm="1">
        <f t="array" aca="1" ref="U303" ca="1">INDIRECT(U$2&amp;"!F87")</f>
        <v>0</v>
      </c>
      <c r="V303" cm="1">
        <f t="array" aca="1" ref="V303" ca="1">INDIRECT(V$2&amp;"!F87")</f>
        <v>0</v>
      </c>
      <c r="W303" cm="1">
        <f t="array" aca="1" ref="W303" ca="1">INDIRECT(W$2&amp;"!F87")</f>
        <v>0</v>
      </c>
      <c r="X303" cm="1">
        <f t="array" aca="1" ref="X303" ca="1">INDIRECT(X$2&amp;"!F87")</f>
        <v>0</v>
      </c>
      <c r="Y303" cm="1">
        <f t="array" aca="1" ref="Y303" ca="1">INDIRECT(Y$2&amp;"!F87")</f>
        <v>0</v>
      </c>
      <c r="Z303" cm="1">
        <f t="array" aca="1" ref="Z303" ca="1">INDIRECT(Z$2&amp;"!F87")</f>
        <v>0</v>
      </c>
      <c r="AA303" cm="1">
        <f t="array" aca="1" ref="AA303" ca="1">INDIRECT(AA$2&amp;"!F87")</f>
        <v>0</v>
      </c>
      <c r="AB303" cm="1">
        <f t="array" aca="1" ref="AB303" ca="1">INDIRECT(AB$2&amp;"!F87")</f>
        <v>0</v>
      </c>
      <c r="AC303" cm="1">
        <f t="array" aca="1" ref="AC303" ca="1">INDIRECT(AC$2&amp;"!F87")</f>
        <v>0</v>
      </c>
      <c r="AD303" cm="1">
        <f t="array" aca="1" ref="AD303" ca="1">INDIRECT(AD$2&amp;"!F87")</f>
        <v>0</v>
      </c>
      <c r="AE303" cm="1">
        <f t="array" aca="1" ref="AE303" ca="1">INDIRECT(AE$2&amp;"!F87")</f>
        <v>0</v>
      </c>
      <c r="AF303" cm="1">
        <f t="array" aca="1" ref="AF303" ca="1">INDIRECT(AF$2&amp;"!F87")</f>
        <v>0</v>
      </c>
      <c r="AG303" cm="1">
        <f t="array" aca="1" ref="AG303" ca="1">INDIRECT(AG$2&amp;"!F87")</f>
        <v>0</v>
      </c>
      <c r="AH303" cm="1">
        <f t="array" aca="1" ref="AH303" ca="1">INDIRECT(AH$2&amp;"!F87")</f>
        <v>0</v>
      </c>
      <c r="AJ303" s="75" t="str">
        <f t="shared" si="55"/>
        <v>OMI_4</v>
      </c>
      <c r="AK303" s="75" t="str">
        <f t="shared" si="56"/>
        <v>I2.2</v>
      </c>
      <c r="AL303" t="s">
        <v>912</v>
      </c>
      <c r="AM303">
        <f t="shared" ca="1" si="57"/>
        <v>0</v>
      </c>
      <c r="AN303">
        <f t="shared" ca="1" si="58"/>
        <v>0</v>
      </c>
      <c r="AP303">
        <f t="shared" ca="1" si="60"/>
        <v>0</v>
      </c>
      <c r="AQ303">
        <f t="shared" ca="1" si="62"/>
        <v>0</v>
      </c>
    </row>
    <row r="304" spans="2:43" ht="16.5" thickBot="1">
      <c r="B304" s="770"/>
      <c r="C304" s="54" t="s">
        <v>587</v>
      </c>
      <c r="D304" s="50" t="s">
        <v>630</v>
      </c>
      <c r="E304" cm="1">
        <f t="array" aca="1" ref="E304" ca="1">INDIRECT(E$2&amp;"!G87")</f>
        <v>0</v>
      </c>
      <c r="F304" cm="1">
        <f t="array" aca="1" ref="F304" ca="1">INDIRECT(F$2&amp;"!G87")</f>
        <v>0</v>
      </c>
      <c r="G304" cm="1">
        <f t="array" aca="1" ref="G304" ca="1">INDIRECT(G$2&amp;"!G87")</f>
        <v>0</v>
      </c>
      <c r="H304" cm="1">
        <f t="array" aca="1" ref="H304" ca="1">INDIRECT(H$2&amp;"!G87")</f>
        <v>0</v>
      </c>
      <c r="I304" cm="1">
        <f t="array" aca="1" ref="I304" ca="1">INDIRECT(I$2&amp;"!G87")</f>
        <v>0</v>
      </c>
      <c r="J304" cm="1">
        <f t="array" aca="1" ref="J304" ca="1">INDIRECT(J$2&amp;"!G87")</f>
        <v>0</v>
      </c>
      <c r="K304" cm="1">
        <f t="array" aca="1" ref="K304" ca="1">INDIRECT(K$2&amp;"!G87")</f>
        <v>0</v>
      </c>
      <c r="L304" cm="1">
        <f t="array" aca="1" ref="L304" ca="1">INDIRECT(L$2&amp;"!G87")</f>
        <v>0</v>
      </c>
      <c r="M304" cm="1">
        <f t="array" aca="1" ref="M304" ca="1">INDIRECT(M$2&amp;"!G87")</f>
        <v>0</v>
      </c>
      <c r="N304" cm="1">
        <f t="array" aca="1" ref="N304" ca="1">INDIRECT(N$2&amp;"!G87")</f>
        <v>0</v>
      </c>
      <c r="O304" cm="1">
        <f t="array" aca="1" ref="O304" ca="1">INDIRECT(O$2&amp;"!G87")</f>
        <v>0</v>
      </c>
      <c r="P304" cm="1">
        <f t="array" aca="1" ref="P304" ca="1">INDIRECT(P$2&amp;"!G87")</f>
        <v>0</v>
      </c>
      <c r="Q304" cm="1">
        <f t="array" aca="1" ref="Q304" ca="1">INDIRECT(Q$2&amp;"!G87")</f>
        <v>0</v>
      </c>
      <c r="R304" cm="1">
        <f t="array" aca="1" ref="R304" ca="1">INDIRECT(R$2&amp;"!G87")</f>
        <v>0</v>
      </c>
      <c r="S304" cm="1">
        <f t="array" aca="1" ref="S304" ca="1">INDIRECT(S$2&amp;"!G87")</f>
        <v>0</v>
      </c>
      <c r="T304" cm="1">
        <f t="array" aca="1" ref="T304" ca="1">INDIRECT(T$2&amp;"!G87")</f>
        <v>0</v>
      </c>
      <c r="U304" cm="1">
        <f t="array" aca="1" ref="U304" ca="1">INDIRECT(U$2&amp;"!G87")</f>
        <v>0</v>
      </c>
      <c r="V304" cm="1">
        <f t="array" aca="1" ref="V304" ca="1">INDIRECT(V$2&amp;"!G87")</f>
        <v>0</v>
      </c>
      <c r="W304" cm="1">
        <f t="array" aca="1" ref="W304" ca="1">INDIRECT(W$2&amp;"!G87")</f>
        <v>0</v>
      </c>
      <c r="X304" cm="1">
        <f t="array" aca="1" ref="X304" ca="1">INDIRECT(X$2&amp;"!G87")</f>
        <v>0</v>
      </c>
      <c r="Y304" cm="1">
        <f t="array" aca="1" ref="Y304" ca="1">INDIRECT(Y$2&amp;"!G87")</f>
        <v>0</v>
      </c>
      <c r="Z304" cm="1">
        <f t="array" aca="1" ref="Z304" ca="1">INDIRECT(Z$2&amp;"!G87")</f>
        <v>0</v>
      </c>
      <c r="AA304" cm="1">
        <f t="array" aca="1" ref="AA304" ca="1">INDIRECT(AA$2&amp;"!G87")</f>
        <v>0</v>
      </c>
      <c r="AB304" cm="1">
        <f t="array" aca="1" ref="AB304" ca="1">INDIRECT(AB$2&amp;"!G87")</f>
        <v>0</v>
      </c>
      <c r="AC304" cm="1">
        <f t="array" aca="1" ref="AC304" ca="1">INDIRECT(AC$2&amp;"!G87")</f>
        <v>0</v>
      </c>
      <c r="AD304" cm="1">
        <f t="array" aca="1" ref="AD304" ca="1">INDIRECT(AD$2&amp;"!G87")</f>
        <v>0</v>
      </c>
      <c r="AE304" cm="1">
        <f t="array" aca="1" ref="AE304" ca="1">INDIRECT(AE$2&amp;"!G87")</f>
        <v>0</v>
      </c>
      <c r="AF304" cm="1">
        <f t="array" aca="1" ref="AF304" ca="1">INDIRECT(AF$2&amp;"!G87")</f>
        <v>0</v>
      </c>
      <c r="AG304" cm="1">
        <f t="array" aca="1" ref="AG304" ca="1">INDIRECT(AG$2&amp;"!G87")</f>
        <v>0</v>
      </c>
      <c r="AH304" cm="1">
        <f t="array" aca="1" ref="AH304" ca="1">INDIRECT(AH$2&amp;"!G87")</f>
        <v>0</v>
      </c>
      <c r="AJ304" s="75" t="str">
        <f t="shared" si="55"/>
        <v>OMI_4</v>
      </c>
      <c r="AK304" s="75" t="str">
        <f t="shared" si="56"/>
        <v>I2.3</v>
      </c>
      <c r="AL304" t="s">
        <v>913</v>
      </c>
      <c r="AM304">
        <f t="shared" ca="1" si="57"/>
        <v>0</v>
      </c>
      <c r="AN304">
        <f t="shared" ca="1" si="58"/>
        <v>0</v>
      </c>
      <c r="AP304">
        <f ca="1">COUNTIFS(E304:AH304,"Oui",E302:AH302,"Non",E301:AH301,"Oui")</f>
        <v>0</v>
      </c>
      <c r="AQ304">
        <f t="shared" ca="1" si="62"/>
        <v>0</v>
      </c>
    </row>
    <row r="305" spans="2:43" ht="16.5" thickBot="1">
      <c r="B305" s="770"/>
      <c r="C305" s="54" t="s">
        <v>587</v>
      </c>
      <c r="D305" s="50" t="s">
        <v>631</v>
      </c>
      <c r="E305" cm="1">
        <f t="array" aca="1" ref="E305" ca="1">INDIRECT(E$2&amp;"!H87")</f>
        <v>0</v>
      </c>
      <c r="F305" cm="1">
        <f t="array" aca="1" ref="F305" ca="1">INDIRECT(F$2&amp;"!H87")</f>
        <v>0</v>
      </c>
      <c r="G305" cm="1">
        <f t="array" aca="1" ref="G305" ca="1">INDIRECT(G$2&amp;"!H87")</f>
        <v>0</v>
      </c>
      <c r="H305" cm="1">
        <f t="array" aca="1" ref="H305" ca="1">INDIRECT(H$2&amp;"!H87")</f>
        <v>0</v>
      </c>
      <c r="I305" cm="1">
        <f t="array" aca="1" ref="I305" ca="1">INDIRECT(I$2&amp;"!H87")</f>
        <v>0</v>
      </c>
      <c r="J305" cm="1">
        <f t="array" aca="1" ref="J305" ca="1">INDIRECT(J$2&amp;"!H87")</f>
        <v>0</v>
      </c>
      <c r="K305" cm="1">
        <f t="array" aca="1" ref="K305" ca="1">INDIRECT(K$2&amp;"!H87")</f>
        <v>0</v>
      </c>
      <c r="L305" cm="1">
        <f t="array" aca="1" ref="L305" ca="1">INDIRECT(L$2&amp;"!H87")</f>
        <v>0</v>
      </c>
      <c r="M305" cm="1">
        <f t="array" aca="1" ref="M305" ca="1">INDIRECT(M$2&amp;"!H87")</f>
        <v>0</v>
      </c>
      <c r="N305" cm="1">
        <f t="array" aca="1" ref="N305" ca="1">INDIRECT(N$2&amp;"!H87")</f>
        <v>0</v>
      </c>
      <c r="O305" cm="1">
        <f t="array" aca="1" ref="O305" ca="1">INDIRECT(O$2&amp;"!H87")</f>
        <v>0</v>
      </c>
      <c r="P305" cm="1">
        <f t="array" aca="1" ref="P305" ca="1">INDIRECT(P$2&amp;"!H87")</f>
        <v>0</v>
      </c>
      <c r="Q305" cm="1">
        <f t="array" aca="1" ref="Q305" ca="1">INDIRECT(Q$2&amp;"!H87")</f>
        <v>0</v>
      </c>
      <c r="R305" cm="1">
        <f t="array" aca="1" ref="R305" ca="1">INDIRECT(R$2&amp;"!H87")</f>
        <v>0</v>
      </c>
      <c r="S305" cm="1">
        <f t="array" aca="1" ref="S305" ca="1">INDIRECT(S$2&amp;"!H87")</f>
        <v>0</v>
      </c>
      <c r="T305" cm="1">
        <f t="array" aca="1" ref="T305" ca="1">INDIRECT(T$2&amp;"!H87")</f>
        <v>0</v>
      </c>
      <c r="U305" cm="1">
        <f t="array" aca="1" ref="U305" ca="1">INDIRECT(U$2&amp;"!H87")</f>
        <v>0</v>
      </c>
      <c r="V305" cm="1">
        <f t="array" aca="1" ref="V305" ca="1">INDIRECT(V$2&amp;"!H87")</f>
        <v>0</v>
      </c>
      <c r="W305" cm="1">
        <f t="array" aca="1" ref="W305" ca="1">INDIRECT(W$2&amp;"!H87")</f>
        <v>0</v>
      </c>
      <c r="X305" cm="1">
        <f t="array" aca="1" ref="X305" ca="1">INDIRECT(X$2&amp;"!H87")</f>
        <v>0</v>
      </c>
      <c r="Y305" cm="1">
        <f t="array" aca="1" ref="Y305" ca="1">INDIRECT(Y$2&amp;"!H87")</f>
        <v>0</v>
      </c>
      <c r="Z305" cm="1">
        <f t="array" aca="1" ref="Z305" ca="1">INDIRECT(Z$2&amp;"!H87")</f>
        <v>0</v>
      </c>
      <c r="AA305" cm="1">
        <f t="array" aca="1" ref="AA305" ca="1">INDIRECT(AA$2&amp;"!H87")</f>
        <v>0</v>
      </c>
      <c r="AB305" cm="1">
        <f t="array" aca="1" ref="AB305" ca="1">INDIRECT(AB$2&amp;"!H87")</f>
        <v>0</v>
      </c>
      <c r="AC305" cm="1">
        <f t="array" aca="1" ref="AC305" ca="1">INDIRECT(AC$2&amp;"!H87")</f>
        <v>0</v>
      </c>
      <c r="AD305" cm="1">
        <f t="array" aca="1" ref="AD305" ca="1">INDIRECT(AD$2&amp;"!H87")</f>
        <v>0</v>
      </c>
      <c r="AE305" cm="1">
        <f t="array" aca="1" ref="AE305" ca="1">INDIRECT(AE$2&amp;"!H87")</f>
        <v>0</v>
      </c>
      <c r="AF305" cm="1">
        <f t="array" aca="1" ref="AF305" ca="1">INDIRECT(AF$2&amp;"!H87")</f>
        <v>0</v>
      </c>
      <c r="AG305" cm="1">
        <f t="array" aca="1" ref="AG305" ca="1">INDIRECT(AG$2&amp;"!H87")</f>
        <v>0</v>
      </c>
      <c r="AH305" cm="1">
        <f t="array" aca="1" ref="AH305" ca="1">INDIRECT(AH$2&amp;"!H87")</f>
        <v>0</v>
      </c>
      <c r="AJ305" s="75" t="str">
        <f t="shared" si="55"/>
        <v>OMI_4</v>
      </c>
      <c r="AK305" s="75" t="str">
        <f t="shared" si="56"/>
        <v>I3.1</v>
      </c>
      <c r="AL305" t="s">
        <v>771</v>
      </c>
      <c r="AM305">
        <f t="shared" ca="1" si="57"/>
        <v>0</v>
      </c>
      <c r="AN305">
        <f t="shared" ca="1" si="58"/>
        <v>0</v>
      </c>
      <c r="AP305">
        <f t="shared" ca="1" si="60"/>
        <v>0</v>
      </c>
      <c r="AQ305">
        <f t="shared" ca="1" si="62"/>
        <v>0</v>
      </c>
    </row>
    <row r="306" spans="2:43" ht="16.5" thickBot="1">
      <c r="B306" s="770"/>
      <c r="C306" s="54" t="s">
        <v>587</v>
      </c>
      <c r="D306" s="53" t="s">
        <v>632</v>
      </c>
      <c r="E306" cm="1">
        <f t="array" aca="1" ref="E306" ca="1">INDIRECT(E$2&amp;"!I87")</f>
        <v>0</v>
      </c>
      <c r="F306" cm="1">
        <f t="array" aca="1" ref="F306" ca="1">INDIRECT(F$2&amp;"!I87")</f>
        <v>0</v>
      </c>
      <c r="G306" cm="1">
        <f t="array" aca="1" ref="G306" ca="1">INDIRECT(G$2&amp;"!I87")</f>
        <v>0</v>
      </c>
      <c r="H306" cm="1">
        <f t="array" aca="1" ref="H306" ca="1">INDIRECT(H$2&amp;"!I87")</f>
        <v>0</v>
      </c>
      <c r="I306" cm="1">
        <f t="array" aca="1" ref="I306" ca="1">INDIRECT(I$2&amp;"!I87")</f>
        <v>0</v>
      </c>
      <c r="J306" cm="1">
        <f t="array" aca="1" ref="J306" ca="1">INDIRECT(J$2&amp;"!I87")</f>
        <v>0</v>
      </c>
      <c r="K306" cm="1">
        <f t="array" aca="1" ref="K306" ca="1">INDIRECT(K$2&amp;"!I87")</f>
        <v>0</v>
      </c>
      <c r="L306" cm="1">
        <f t="array" aca="1" ref="L306" ca="1">INDIRECT(L$2&amp;"!I87")</f>
        <v>0</v>
      </c>
      <c r="M306" cm="1">
        <f t="array" aca="1" ref="M306" ca="1">INDIRECT(M$2&amp;"!I87")</f>
        <v>0</v>
      </c>
      <c r="N306" cm="1">
        <f t="array" aca="1" ref="N306" ca="1">INDIRECT(N$2&amp;"!I87")</f>
        <v>0</v>
      </c>
      <c r="O306" cm="1">
        <f t="array" aca="1" ref="O306" ca="1">INDIRECT(O$2&amp;"!I87")</f>
        <v>0</v>
      </c>
      <c r="P306" cm="1">
        <f t="array" aca="1" ref="P306" ca="1">INDIRECT(P$2&amp;"!I87")</f>
        <v>0</v>
      </c>
      <c r="Q306" cm="1">
        <f t="array" aca="1" ref="Q306" ca="1">INDIRECT(Q$2&amp;"!I87")</f>
        <v>0</v>
      </c>
      <c r="R306" cm="1">
        <f t="array" aca="1" ref="R306" ca="1">INDIRECT(R$2&amp;"!I87")</f>
        <v>0</v>
      </c>
      <c r="S306" cm="1">
        <f t="array" aca="1" ref="S306" ca="1">INDIRECT(S$2&amp;"!I87")</f>
        <v>0</v>
      </c>
      <c r="T306" cm="1">
        <f t="array" aca="1" ref="T306" ca="1">INDIRECT(T$2&amp;"!I87")</f>
        <v>0</v>
      </c>
      <c r="U306" cm="1">
        <f t="array" aca="1" ref="U306" ca="1">INDIRECT(U$2&amp;"!I87")</f>
        <v>0</v>
      </c>
      <c r="V306" cm="1">
        <f t="array" aca="1" ref="V306" ca="1">INDIRECT(V$2&amp;"!I87")</f>
        <v>0</v>
      </c>
      <c r="W306" cm="1">
        <f t="array" aca="1" ref="W306" ca="1">INDIRECT(W$2&amp;"!I87")</f>
        <v>0</v>
      </c>
      <c r="X306" cm="1">
        <f t="array" aca="1" ref="X306" ca="1">INDIRECT(X$2&amp;"!I87")</f>
        <v>0</v>
      </c>
      <c r="Y306" cm="1">
        <f t="array" aca="1" ref="Y306" ca="1">INDIRECT(Y$2&amp;"!I87")</f>
        <v>0</v>
      </c>
      <c r="Z306" cm="1">
        <f t="array" aca="1" ref="Z306" ca="1">INDIRECT(Z$2&amp;"!I87")</f>
        <v>0</v>
      </c>
      <c r="AA306" cm="1">
        <f t="array" aca="1" ref="AA306" ca="1">INDIRECT(AA$2&amp;"!I87")</f>
        <v>0</v>
      </c>
      <c r="AB306" cm="1">
        <f t="array" aca="1" ref="AB306" ca="1">INDIRECT(AB$2&amp;"!I87")</f>
        <v>0</v>
      </c>
      <c r="AC306" cm="1">
        <f t="array" aca="1" ref="AC306" ca="1">INDIRECT(AC$2&amp;"!I87")</f>
        <v>0</v>
      </c>
      <c r="AD306" cm="1">
        <f t="array" aca="1" ref="AD306" ca="1">INDIRECT(AD$2&amp;"!I87")</f>
        <v>0</v>
      </c>
      <c r="AE306" cm="1">
        <f t="array" aca="1" ref="AE306" ca="1">INDIRECT(AE$2&amp;"!I87")</f>
        <v>0</v>
      </c>
      <c r="AF306" cm="1">
        <f t="array" aca="1" ref="AF306" ca="1">INDIRECT(AF$2&amp;"!I87")</f>
        <v>0</v>
      </c>
      <c r="AG306" cm="1">
        <f t="array" aca="1" ref="AG306" ca="1">INDIRECT(AG$2&amp;"!I87")</f>
        <v>0</v>
      </c>
      <c r="AH306" cm="1">
        <f t="array" aca="1" ref="AH306" ca="1">INDIRECT(AH$2&amp;"!I87")</f>
        <v>0</v>
      </c>
      <c r="AJ306" s="75" t="str">
        <f t="shared" si="55"/>
        <v>OMI_4</v>
      </c>
      <c r="AK306" s="75" t="str">
        <f t="shared" si="56"/>
        <v>I3.2</v>
      </c>
      <c r="AL306" t="s">
        <v>914</v>
      </c>
      <c r="AM306">
        <f t="shared" ca="1" si="57"/>
        <v>0</v>
      </c>
      <c r="AN306">
        <f t="shared" ca="1" si="58"/>
        <v>0</v>
      </c>
      <c r="AP306">
        <f t="shared" ca="1" si="60"/>
        <v>0</v>
      </c>
      <c r="AQ306">
        <f t="shared" ca="1" si="62"/>
        <v>0</v>
      </c>
    </row>
    <row r="307" spans="2:43" ht="16.5" thickBot="1">
      <c r="B307" s="770"/>
      <c r="C307" s="54" t="s">
        <v>589</v>
      </c>
      <c r="D307" s="48" t="s">
        <v>627</v>
      </c>
      <c r="E307" s="141" t="str" cm="1">
        <f t="array" aca="1" ref="E307" ca="1">INDIRECT(E$2&amp;"!D88")</f>
        <v>Non concerné</v>
      </c>
      <c r="F307" s="141" t="str" cm="1">
        <f t="array" aca="1" ref="F307" ca="1">INDIRECT(F$2&amp;"!D88")</f>
        <v>Non concerné</v>
      </c>
      <c r="G307" s="141" t="str" cm="1">
        <f t="array" aca="1" ref="G307" ca="1">INDIRECT(G$2&amp;"!D88")</f>
        <v>Non concerné</v>
      </c>
      <c r="H307" s="141" t="str" cm="1">
        <f t="array" aca="1" ref="H307" ca="1">INDIRECT(H$2&amp;"!D88")</f>
        <v>Non concerné</v>
      </c>
      <c r="I307" s="141" t="str" cm="1">
        <f t="array" aca="1" ref="I307" ca="1">INDIRECT(I$2&amp;"!D88")</f>
        <v>Non concerné</v>
      </c>
      <c r="J307" s="141" t="str" cm="1">
        <f t="array" aca="1" ref="J307" ca="1">INDIRECT(J$2&amp;"!D88")</f>
        <v>Non concerné</v>
      </c>
      <c r="K307" s="141" t="str" cm="1">
        <f t="array" aca="1" ref="K307" ca="1">INDIRECT(K$2&amp;"!D88")</f>
        <v>Non concerné</v>
      </c>
      <c r="L307" s="141" t="str" cm="1">
        <f t="array" aca="1" ref="L307" ca="1">INDIRECT(L$2&amp;"!D88")</f>
        <v>Non concerné</v>
      </c>
      <c r="M307" s="141" t="str" cm="1">
        <f t="array" aca="1" ref="M307" ca="1">INDIRECT(M$2&amp;"!D88")</f>
        <v>Non concerné</v>
      </c>
      <c r="N307" s="141" t="str" cm="1">
        <f t="array" aca="1" ref="N307" ca="1">INDIRECT(N$2&amp;"!D88")</f>
        <v>Non concerné</v>
      </c>
      <c r="O307" s="141" t="str" cm="1">
        <f t="array" aca="1" ref="O307" ca="1">INDIRECT(O$2&amp;"!D88")</f>
        <v>Non concerné</v>
      </c>
      <c r="P307" s="141" t="str" cm="1">
        <f t="array" aca="1" ref="P307" ca="1">INDIRECT(P$2&amp;"!D88")</f>
        <v>Non concerné</v>
      </c>
      <c r="Q307" s="141" t="str" cm="1">
        <f t="array" aca="1" ref="Q307" ca="1">INDIRECT(Q$2&amp;"!D88")</f>
        <v>Non concerné</v>
      </c>
      <c r="R307" s="141" t="str" cm="1">
        <f t="array" aca="1" ref="R307" ca="1">INDIRECT(R$2&amp;"!D88")</f>
        <v>Non concerné</v>
      </c>
      <c r="S307" s="141" t="str" cm="1">
        <f t="array" aca="1" ref="S307" ca="1">INDIRECT(S$2&amp;"!D88")</f>
        <v>Non concerné</v>
      </c>
      <c r="T307" s="141" t="str" cm="1">
        <f t="array" aca="1" ref="T307" ca="1">INDIRECT(T$2&amp;"!D88")</f>
        <v>Non concerné</v>
      </c>
      <c r="U307" s="141" t="str" cm="1">
        <f t="array" aca="1" ref="U307" ca="1">INDIRECT(U$2&amp;"!D88")</f>
        <v>Non concerné</v>
      </c>
      <c r="V307" s="141" t="str" cm="1">
        <f t="array" aca="1" ref="V307" ca="1">INDIRECT(V$2&amp;"!D88")</f>
        <v>Non concerné</v>
      </c>
      <c r="W307" s="141" t="str" cm="1">
        <f t="array" aca="1" ref="W307" ca="1">INDIRECT(W$2&amp;"!D88")</f>
        <v>Non concerné</v>
      </c>
      <c r="X307" s="141" t="str" cm="1">
        <f t="array" aca="1" ref="X307" ca="1">INDIRECT(X$2&amp;"!D88")</f>
        <v>Non concerné</v>
      </c>
      <c r="Y307" s="141" t="str" cm="1">
        <f t="array" aca="1" ref="Y307" ca="1">INDIRECT(Y$2&amp;"!D88")</f>
        <v>Non concerné</v>
      </c>
      <c r="Z307" s="141" t="str" cm="1">
        <f t="array" aca="1" ref="Z307" ca="1">INDIRECT(Z$2&amp;"!D88")</f>
        <v>Non concerné</v>
      </c>
      <c r="AA307" s="141" t="str" cm="1">
        <f t="array" aca="1" ref="AA307" ca="1">INDIRECT(AA$2&amp;"!D88")</f>
        <v>Non concerné</v>
      </c>
      <c r="AB307" s="141" t="str" cm="1">
        <f t="array" aca="1" ref="AB307" ca="1">INDIRECT(AB$2&amp;"!D88")</f>
        <v>Non concerné</v>
      </c>
      <c r="AC307" s="141" t="str" cm="1">
        <f t="array" aca="1" ref="AC307" ca="1">INDIRECT(AC$2&amp;"!D88")</f>
        <v>Non concerné</v>
      </c>
      <c r="AD307" s="141" t="str" cm="1">
        <f t="array" aca="1" ref="AD307" ca="1">INDIRECT(AD$2&amp;"!D88")</f>
        <v>Non concerné</v>
      </c>
      <c r="AE307" s="141" t="str" cm="1">
        <f t="array" aca="1" ref="AE307" ca="1">INDIRECT(AE$2&amp;"!D88")</f>
        <v>Non concerné</v>
      </c>
      <c r="AF307" s="141" t="str" cm="1">
        <f t="array" aca="1" ref="AF307" ca="1">INDIRECT(AF$2&amp;"!D88")</f>
        <v>Non concerné</v>
      </c>
      <c r="AG307" s="141" t="str" cm="1">
        <f t="array" aca="1" ref="AG307" ca="1">INDIRECT(AG$2&amp;"!D88")</f>
        <v>Non concerné</v>
      </c>
      <c r="AH307" s="141" t="str" cm="1">
        <f t="array" aca="1" ref="AH307" ca="1">INDIRECT(AH$2&amp;"!D88")</f>
        <v>Non concerné</v>
      </c>
      <c r="AJ307" s="75" t="str">
        <f t="shared" si="55"/>
        <v>OMI_5</v>
      </c>
      <c r="AK307" s="75" t="str">
        <f t="shared" si="56"/>
        <v>I1</v>
      </c>
      <c r="AL307" t="s">
        <v>729</v>
      </c>
      <c r="AM307">
        <f t="shared" ca="1" si="57"/>
        <v>0</v>
      </c>
      <c r="AN307">
        <f t="shared" ca="1" si="58"/>
        <v>0</v>
      </c>
      <c r="AP307">
        <f t="shared" ca="1" si="60"/>
        <v>0</v>
      </c>
      <c r="AQ307">
        <f t="shared" ca="1" si="62"/>
        <v>0</v>
      </c>
    </row>
    <row r="308" spans="2:43" ht="16.5" thickBot="1">
      <c r="B308" s="770"/>
      <c r="C308" s="54" t="s">
        <v>589</v>
      </c>
      <c r="D308" s="50" t="s">
        <v>628</v>
      </c>
      <c r="E308" s="141" cm="1">
        <f t="array" aca="1" ref="E308" ca="1">INDIRECT(E$2&amp;"!E88")</f>
        <v>0</v>
      </c>
      <c r="F308" s="141" cm="1">
        <f t="array" aca="1" ref="F308" ca="1">INDIRECT(F$2&amp;"!E88")</f>
        <v>0</v>
      </c>
      <c r="G308" s="141" cm="1">
        <f t="array" aca="1" ref="G308" ca="1">INDIRECT(G$2&amp;"!E88")</f>
        <v>0</v>
      </c>
      <c r="H308" s="141" cm="1">
        <f t="array" aca="1" ref="H308" ca="1">INDIRECT(H$2&amp;"!E88")</f>
        <v>0</v>
      </c>
      <c r="I308" s="141" cm="1">
        <f t="array" aca="1" ref="I308" ca="1">INDIRECT(I$2&amp;"!E88")</f>
        <v>0</v>
      </c>
      <c r="J308" s="141" cm="1">
        <f t="array" aca="1" ref="J308" ca="1">INDIRECT(J$2&amp;"!E88")</f>
        <v>0</v>
      </c>
      <c r="K308" s="141" cm="1">
        <f t="array" aca="1" ref="K308" ca="1">INDIRECT(K$2&amp;"!E88")</f>
        <v>0</v>
      </c>
      <c r="L308" s="141" cm="1">
        <f t="array" aca="1" ref="L308" ca="1">INDIRECT(L$2&amp;"!E88")</f>
        <v>0</v>
      </c>
      <c r="M308" s="141" cm="1">
        <f t="array" aca="1" ref="M308" ca="1">INDIRECT(M$2&amp;"!E88")</f>
        <v>0</v>
      </c>
      <c r="N308" s="141" cm="1">
        <f t="array" aca="1" ref="N308" ca="1">INDIRECT(N$2&amp;"!E88")</f>
        <v>0</v>
      </c>
      <c r="O308" s="141" cm="1">
        <f t="array" aca="1" ref="O308" ca="1">INDIRECT(O$2&amp;"!E88")</f>
        <v>0</v>
      </c>
      <c r="P308" s="141" cm="1">
        <f t="array" aca="1" ref="P308" ca="1">INDIRECT(P$2&amp;"!E88")</f>
        <v>0</v>
      </c>
      <c r="Q308" s="141" cm="1">
        <f t="array" aca="1" ref="Q308" ca="1">INDIRECT(Q$2&amp;"!E88")</f>
        <v>0</v>
      </c>
      <c r="R308" s="141" cm="1">
        <f t="array" aca="1" ref="R308" ca="1">INDIRECT(R$2&amp;"!E88")</f>
        <v>0</v>
      </c>
      <c r="S308" s="141" cm="1">
        <f t="array" aca="1" ref="S308" ca="1">INDIRECT(S$2&amp;"!E88")</f>
        <v>0</v>
      </c>
      <c r="T308" s="141" cm="1">
        <f t="array" aca="1" ref="T308" ca="1">INDIRECT(T$2&amp;"!E88")</f>
        <v>0</v>
      </c>
      <c r="U308" s="141" cm="1">
        <f t="array" aca="1" ref="U308" ca="1">INDIRECT(U$2&amp;"!E88")</f>
        <v>0</v>
      </c>
      <c r="V308" s="141" cm="1">
        <f t="array" aca="1" ref="V308" ca="1">INDIRECT(V$2&amp;"!E88")</f>
        <v>0</v>
      </c>
      <c r="W308" s="141" cm="1">
        <f t="array" aca="1" ref="W308" ca="1">INDIRECT(W$2&amp;"!E88")</f>
        <v>0</v>
      </c>
      <c r="X308" s="141" cm="1">
        <f t="array" aca="1" ref="X308" ca="1">INDIRECT(X$2&amp;"!E88")</f>
        <v>0</v>
      </c>
      <c r="Y308" s="141" cm="1">
        <f t="array" aca="1" ref="Y308" ca="1">INDIRECT(Y$2&amp;"!E88")</f>
        <v>0</v>
      </c>
      <c r="Z308" s="141" cm="1">
        <f t="array" aca="1" ref="Z308" ca="1">INDIRECT(Z$2&amp;"!E88")</f>
        <v>0</v>
      </c>
      <c r="AA308" s="141" cm="1">
        <f t="array" aca="1" ref="AA308" ca="1">INDIRECT(AA$2&amp;"!E88")</f>
        <v>0</v>
      </c>
      <c r="AB308" s="141" cm="1">
        <f t="array" aca="1" ref="AB308" ca="1">INDIRECT(AB$2&amp;"!E88")</f>
        <v>0</v>
      </c>
      <c r="AC308" s="141" cm="1">
        <f t="array" aca="1" ref="AC308" ca="1">INDIRECT(AC$2&amp;"!E88")</f>
        <v>0</v>
      </c>
      <c r="AD308" s="141" cm="1">
        <f t="array" aca="1" ref="AD308" ca="1">INDIRECT(AD$2&amp;"!E88")</f>
        <v>0</v>
      </c>
      <c r="AE308" s="141" cm="1">
        <f t="array" aca="1" ref="AE308" ca="1">INDIRECT(AE$2&amp;"!E88")</f>
        <v>0</v>
      </c>
      <c r="AF308" s="141" cm="1">
        <f t="array" aca="1" ref="AF308" ca="1">INDIRECT(AF$2&amp;"!E88")</f>
        <v>0</v>
      </c>
      <c r="AG308" s="141" cm="1">
        <f t="array" aca="1" ref="AG308" ca="1">INDIRECT(AG$2&amp;"!E88")</f>
        <v>0</v>
      </c>
      <c r="AH308" s="141" cm="1">
        <f t="array" aca="1" ref="AH308" ca="1">INDIRECT(AH$2&amp;"!E88")</f>
        <v>0</v>
      </c>
      <c r="AJ308" s="75" t="str">
        <f t="shared" si="55"/>
        <v>OMI_5</v>
      </c>
      <c r="AK308" s="75" t="str">
        <f t="shared" si="56"/>
        <v>I2.1</v>
      </c>
      <c r="AL308" t="s">
        <v>751</v>
      </c>
      <c r="AM308">
        <f t="shared" ca="1" si="57"/>
        <v>0</v>
      </c>
      <c r="AN308">
        <f t="shared" ca="1" si="58"/>
        <v>0</v>
      </c>
      <c r="AP308">
        <f t="shared" ca="1" si="60"/>
        <v>0</v>
      </c>
      <c r="AQ308">
        <f t="shared" ca="1" si="62"/>
        <v>0</v>
      </c>
    </row>
    <row r="309" spans="2:43" ht="16.5" thickBot="1">
      <c r="B309" s="770"/>
      <c r="C309" s="54" t="s">
        <v>589</v>
      </c>
      <c r="D309" s="50" t="s">
        <v>629</v>
      </c>
      <c r="E309" s="141" cm="1">
        <f t="array" aca="1" ref="E309" ca="1">INDIRECT(E$2&amp;"!F88")</f>
        <v>0</v>
      </c>
      <c r="F309" s="141" cm="1">
        <f t="array" aca="1" ref="F309" ca="1">INDIRECT(F$2&amp;"!F88")</f>
        <v>0</v>
      </c>
      <c r="G309" s="141" cm="1">
        <f t="array" aca="1" ref="G309" ca="1">INDIRECT(G$2&amp;"!F88")</f>
        <v>0</v>
      </c>
      <c r="H309" s="141" cm="1">
        <f t="array" aca="1" ref="H309" ca="1">INDIRECT(H$2&amp;"!F88")</f>
        <v>0</v>
      </c>
      <c r="I309" s="141" cm="1">
        <f t="array" aca="1" ref="I309" ca="1">INDIRECT(I$2&amp;"!F88")</f>
        <v>0</v>
      </c>
      <c r="J309" s="141" cm="1">
        <f t="array" aca="1" ref="J309" ca="1">INDIRECT(J$2&amp;"!F88")</f>
        <v>0</v>
      </c>
      <c r="K309" s="141" cm="1">
        <f t="array" aca="1" ref="K309" ca="1">INDIRECT(K$2&amp;"!F88")</f>
        <v>0</v>
      </c>
      <c r="L309" s="141" cm="1">
        <f t="array" aca="1" ref="L309" ca="1">INDIRECT(L$2&amp;"!F88")</f>
        <v>0</v>
      </c>
      <c r="M309" s="141" cm="1">
        <f t="array" aca="1" ref="M309" ca="1">INDIRECT(M$2&amp;"!F88")</f>
        <v>0</v>
      </c>
      <c r="N309" s="141" cm="1">
        <f t="array" aca="1" ref="N309" ca="1">INDIRECT(N$2&amp;"!F88")</f>
        <v>0</v>
      </c>
      <c r="O309" s="141" cm="1">
        <f t="array" aca="1" ref="O309" ca="1">INDIRECT(O$2&amp;"!F88")</f>
        <v>0</v>
      </c>
      <c r="P309" s="141" cm="1">
        <f t="array" aca="1" ref="P309" ca="1">INDIRECT(P$2&amp;"!F88")</f>
        <v>0</v>
      </c>
      <c r="Q309" s="141" cm="1">
        <f t="array" aca="1" ref="Q309" ca="1">INDIRECT(Q$2&amp;"!F88")</f>
        <v>0</v>
      </c>
      <c r="R309" s="141" cm="1">
        <f t="array" aca="1" ref="R309" ca="1">INDIRECT(R$2&amp;"!F88")</f>
        <v>0</v>
      </c>
      <c r="S309" s="141" cm="1">
        <f t="array" aca="1" ref="S309" ca="1">INDIRECT(S$2&amp;"!F88")</f>
        <v>0</v>
      </c>
      <c r="T309" s="141" cm="1">
        <f t="array" aca="1" ref="T309" ca="1">INDIRECT(T$2&amp;"!F88")</f>
        <v>0</v>
      </c>
      <c r="U309" s="141" cm="1">
        <f t="array" aca="1" ref="U309" ca="1">INDIRECT(U$2&amp;"!F88")</f>
        <v>0</v>
      </c>
      <c r="V309" s="141" cm="1">
        <f t="array" aca="1" ref="V309" ca="1">INDIRECT(V$2&amp;"!F88")</f>
        <v>0</v>
      </c>
      <c r="W309" s="141" cm="1">
        <f t="array" aca="1" ref="W309" ca="1">INDIRECT(W$2&amp;"!F88")</f>
        <v>0</v>
      </c>
      <c r="X309" s="141" cm="1">
        <f t="array" aca="1" ref="X309" ca="1">INDIRECT(X$2&amp;"!F88")</f>
        <v>0</v>
      </c>
      <c r="Y309" s="141" cm="1">
        <f t="array" aca="1" ref="Y309" ca="1">INDIRECT(Y$2&amp;"!F88")</f>
        <v>0</v>
      </c>
      <c r="Z309" s="141" cm="1">
        <f t="array" aca="1" ref="Z309" ca="1">INDIRECT(Z$2&amp;"!F88")</f>
        <v>0</v>
      </c>
      <c r="AA309" s="141" cm="1">
        <f t="array" aca="1" ref="AA309" ca="1">INDIRECT(AA$2&amp;"!F88")</f>
        <v>0</v>
      </c>
      <c r="AB309" s="141" cm="1">
        <f t="array" aca="1" ref="AB309" ca="1">INDIRECT(AB$2&amp;"!F88")</f>
        <v>0</v>
      </c>
      <c r="AC309" s="141" cm="1">
        <f t="array" aca="1" ref="AC309" ca="1">INDIRECT(AC$2&amp;"!F88")</f>
        <v>0</v>
      </c>
      <c r="AD309" s="141" cm="1">
        <f t="array" aca="1" ref="AD309" ca="1">INDIRECT(AD$2&amp;"!F88")</f>
        <v>0</v>
      </c>
      <c r="AE309" s="141" cm="1">
        <f t="array" aca="1" ref="AE309" ca="1">INDIRECT(AE$2&amp;"!F88")</f>
        <v>0</v>
      </c>
      <c r="AF309" s="141" cm="1">
        <f t="array" aca="1" ref="AF309" ca="1">INDIRECT(AF$2&amp;"!F88")</f>
        <v>0</v>
      </c>
      <c r="AG309" s="141" cm="1">
        <f t="array" aca="1" ref="AG309" ca="1">INDIRECT(AG$2&amp;"!F88")</f>
        <v>0</v>
      </c>
      <c r="AH309" s="141" cm="1">
        <f t="array" aca="1" ref="AH309" ca="1">INDIRECT(AH$2&amp;"!F88")</f>
        <v>0</v>
      </c>
      <c r="AJ309" s="75" t="str">
        <f t="shared" si="55"/>
        <v>OMI_5</v>
      </c>
      <c r="AK309" s="75" t="str">
        <f t="shared" si="56"/>
        <v>I2.2</v>
      </c>
      <c r="AL309" t="s">
        <v>915</v>
      </c>
      <c r="AM309">
        <f t="shared" ca="1" si="57"/>
        <v>0</v>
      </c>
      <c r="AN309">
        <f t="shared" ca="1" si="58"/>
        <v>0</v>
      </c>
      <c r="AP309">
        <f t="shared" ca="1" si="60"/>
        <v>0</v>
      </c>
      <c r="AQ309">
        <f t="shared" ca="1" si="62"/>
        <v>0</v>
      </c>
    </row>
    <row r="310" spans="2:43" ht="16.5" thickBot="1">
      <c r="B310" s="770"/>
      <c r="C310" s="54" t="s">
        <v>589</v>
      </c>
      <c r="D310" s="50" t="s">
        <v>630</v>
      </c>
      <c r="E310" s="141" cm="1">
        <f t="array" aca="1" ref="E310" ca="1">INDIRECT(E$2&amp;"!G88")</f>
        <v>0</v>
      </c>
      <c r="F310" s="141" cm="1">
        <f t="array" aca="1" ref="F310" ca="1">INDIRECT(F$2&amp;"!G88")</f>
        <v>0</v>
      </c>
      <c r="G310" s="141" cm="1">
        <f t="array" aca="1" ref="G310" ca="1">INDIRECT(G$2&amp;"!G88")</f>
        <v>0</v>
      </c>
      <c r="H310" s="141" cm="1">
        <f t="array" aca="1" ref="H310" ca="1">INDIRECT(H$2&amp;"!G88")</f>
        <v>0</v>
      </c>
      <c r="I310" s="141" cm="1">
        <f t="array" aca="1" ref="I310" ca="1">INDIRECT(I$2&amp;"!G88")</f>
        <v>0</v>
      </c>
      <c r="J310" s="141" cm="1">
        <f t="array" aca="1" ref="J310" ca="1">INDIRECT(J$2&amp;"!G88")</f>
        <v>0</v>
      </c>
      <c r="K310" s="141" cm="1">
        <f t="array" aca="1" ref="K310" ca="1">INDIRECT(K$2&amp;"!G88")</f>
        <v>0</v>
      </c>
      <c r="L310" s="141" cm="1">
        <f t="array" aca="1" ref="L310" ca="1">INDIRECT(L$2&amp;"!G88")</f>
        <v>0</v>
      </c>
      <c r="M310" s="141" cm="1">
        <f t="array" aca="1" ref="M310" ca="1">INDIRECT(M$2&amp;"!G88")</f>
        <v>0</v>
      </c>
      <c r="N310" s="141" cm="1">
        <f t="array" aca="1" ref="N310" ca="1">INDIRECT(N$2&amp;"!G88")</f>
        <v>0</v>
      </c>
      <c r="O310" s="141" cm="1">
        <f t="array" aca="1" ref="O310" ca="1">INDIRECT(O$2&amp;"!G88")</f>
        <v>0</v>
      </c>
      <c r="P310" s="141" cm="1">
        <f t="array" aca="1" ref="P310" ca="1">INDIRECT(P$2&amp;"!G88")</f>
        <v>0</v>
      </c>
      <c r="Q310" s="141" cm="1">
        <f t="array" aca="1" ref="Q310" ca="1">INDIRECT(Q$2&amp;"!G88")</f>
        <v>0</v>
      </c>
      <c r="R310" s="141" cm="1">
        <f t="array" aca="1" ref="R310" ca="1">INDIRECT(R$2&amp;"!G88")</f>
        <v>0</v>
      </c>
      <c r="S310" s="141" cm="1">
        <f t="array" aca="1" ref="S310" ca="1">INDIRECT(S$2&amp;"!G88")</f>
        <v>0</v>
      </c>
      <c r="T310" s="141" cm="1">
        <f t="array" aca="1" ref="T310" ca="1">INDIRECT(T$2&amp;"!G88")</f>
        <v>0</v>
      </c>
      <c r="U310" s="141" cm="1">
        <f t="array" aca="1" ref="U310" ca="1">INDIRECT(U$2&amp;"!G88")</f>
        <v>0</v>
      </c>
      <c r="V310" s="141" cm="1">
        <f t="array" aca="1" ref="V310" ca="1">INDIRECT(V$2&amp;"!G88")</f>
        <v>0</v>
      </c>
      <c r="W310" s="141" cm="1">
        <f t="array" aca="1" ref="W310" ca="1">INDIRECT(W$2&amp;"!G88")</f>
        <v>0</v>
      </c>
      <c r="X310" s="141" cm="1">
        <f t="array" aca="1" ref="X310" ca="1">INDIRECT(X$2&amp;"!G88")</f>
        <v>0</v>
      </c>
      <c r="Y310" s="141" cm="1">
        <f t="array" aca="1" ref="Y310" ca="1">INDIRECT(Y$2&amp;"!G88")</f>
        <v>0</v>
      </c>
      <c r="Z310" s="141" cm="1">
        <f t="array" aca="1" ref="Z310" ca="1">INDIRECT(Z$2&amp;"!G88")</f>
        <v>0</v>
      </c>
      <c r="AA310" s="141" cm="1">
        <f t="array" aca="1" ref="AA310" ca="1">INDIRECT(AA$2&amp;"!G88")</f>
        <v>0</v>
      </c>
      <c r="AB310" s="141" cm="1">
        <f t="array" aca="1" ref="AB310" ca="1">INDIRECT(AB$2&amp;"!G88")</f>
        <v>0</v>
      </c>
      <c r="AC310" s="141" cm="1">
        <f t="array" aca="1" ref="AC310" ca="1">INDIRECT(AC$2&amp;"!G88")</f>
        <v>0</v>
      </c>
      <c r="AD310" s="141" cm="1">
        <f t="array" aca="1" ref="AD310" ca="1">INDIRECT(AD$2&amp;"!G88")</f>
        <v>0</v>
      </c>
      <c r="AE310" s="141" cm="1">
        <f t="array" aca="1" ref="AE310" ca="1">INDIRECT(AE$2&amp;"!G88")</f>
        <v>0</v>
      </c>
      <c r="AF310" s="141" cm="1">
        <f t="array" aca="1" ref="AF310" ca="1">INDIRECT(AF$2&amp;"!G88")</f>
        <v>0</v>
      </c>
      <c r="AG310" s="141" cm="1">
        <f t="array" aca="1" ref="AG310" ca="1">INDIRECT(AG$2&amp;"!G88")</f>
        <v>0</v>
      </c>
      <c r="AH310" s="141" cm="1">
        <f t="array" aca="1" ref="AH310" ca="1">INDIRECT(AH$2&amp;"!G88")</f>
        <v>0</v>
      </c>
      <c r="AJ310" s="75" t="str">
        <f t="shared" si="55"/>
        <v>OMI_5</v>
      </c>
      <c r="AK310" s="75" t="str">
        <f t="shared" si="56"/>
        <v>I2.3</v>
      </c>
      <c r="AL310" t="s">
        <v>916</v>
      </c>
      <c r="AM310">
        <f t="shared" ca="1" si="57"/>
        <v>0</v>
      </c>
      <c r="AN310">
        <f t="shared" ca="1" si="58"/>
        <v>0</v>
      </c>
      <c r="AP310">
        <f ca="1">COUNTIFS(E310:AH310,"Oui",E308:AH308,"Non",E307:AH307,"Oui")</f>
        <v>0</v>
      </c>
      <c r="AQ310">
        <f ca="1">COUNTIFS(E310:AH310,"Acceptée",E306:AH306,"Oui",E307:AH307,"Oui")</f>
        <v>0</v>
      </c>
    </row>
    <row r="311" spans="2:43" ht="16.5" thickBot="1">
      <c r="B311" s="770"/>
      <c r="C311" s="54" t="s">
        <v>589</v>
      </c>
      <c r="D311" s="50" t="s">
        <v>631</v>
      </c>
      <c r="E311" s="141" cm="1">
        <f t="array" aca="1" ref="E311" ca="1">INDIRECT(E$2&amp;"!H88")</f>
        <v>0</v>
      </c>
      <c r="F311" s="141" cm="1">
        <f t="array" aca="1" ref="F311" ca="1">INDIRECT(F$2&amp;"!H88")</f>
        <v>0</v>
      </c>
      <c r="G311" s="141" cm="1">
        <f t="array" aca="1" ref="G311" ca="1">INDIRECT(G$2&amp;"!H88")</f>
        <v>0</v>
      </c>
      <c r="H311" s="141" cm="1">
        <f t="array" aca="1" ref="H311" ca="1">INDIRECT(H$2&amp;"!H88")</f>
        <v>0</v>
      </c>
      <c r="I311" s="141" cm="1">
        <f t="array" aca="1" ref="I311" ca="1">INDIRECT(I$2&amp;"!H88")</f>
        <v>0</v>
      </c>
      <c r="J311" s="141" cm="1">
        <f t="array" aca="1" ref="J311" ca="1">INDIRECT(J$2&amp;"!H88")</f>
        <v>0</v>
      </c>
      <c r="K311" s="141" cm="1">
        <f t="array" aca="1" ref="K311" ca="1">INDIRECT(K$2&amp;"!H88")</f>
        <v>0</v>
      </c>
      <c r="L311" s="141" cm="1">
        <f t="array" aca="1" ref="L311" ca="1">INDIRECT(L$2&amp;"!H88")</f>
        <v>0</v>
      </c>
      <c r="M311" s="141" cm="1">
        <f t="array" aca="1" ref="M311" ca="1">INDIRECT(M$2&amp;"!H88")</f>
        <v>0</v>
      </c>
      <c r="N311" s="141" cm="1">
        <f t="array" aca="1" ref="N311" ca="1">INDIRECT(N$2&amp;"!H88")</f>
        <v>0</v>
      </c>
      <c r="O311" s="141" cm="1">
        <f t="array" aca="1" ref="O311" ca="1">INDIRECT(O$2&amp;"!H88")</f>
        <v>0</v>
      </c>
      <c r="P311" s="141" cm="1">
        <f t="array" aca="1" ref="P311" ca="1">INDIRECT(P$2&amp;"!H88")</f>
        <v>0</v>
      </c>
      <c r="Q311" s="141" cm="1">
        <f t="array" aca="1" ref="Q311" ca="1">INDIRECT(Q$2&amp;"!H88")</f>
        <v>0</v>
      </c>
      <c r="R311" s="141" cm="1">
        <f t="array" aca="1" ref="R311" ca="1">INDIRECT(R$2&amp;"!H88")</f>
        <v>0</v>
      </c>
      <c r="S311" s="141" cm="1">
        <f t="array" aca="1" ref="S311" ca="1">INDIRECT(S$2&amp;"!H88")</f>
        <v>0</v>
      </c>
      <c r="T311" s="141" cm="1">
        <f t="array" aca="1" ref="T311" ca="1">INDIRECT(T$2&amp;"!H88")</f>
        <v>0</v>
      </c>
      <c r="U311" s="141" cm="1">
        <f t="array" aca="1" ref="U311" ca="1">INDIRECT(U$2&amp;"!H88")</f>
        <v>0</v>
      </c>
      <c r="V311" s="141" cm="1">
        <f t="array" aca="1" ref="V311" ca="1">INDIRECT(V$2&amp;"!H88")</f>
        <v>0</v>
      </c>
      <c r="W311" s="141" cm="1">
        <f t="array" aca="1" ref="W311" ca="1">INDIRECT(W$2&amp;"!H88")</f>
        <v>0</v>
      </c>
      <c r="X311" s="141" cm="1">
        <f t="array" aca="1" ref="X311" ca="1">INDIRECT(X$2&amp;"!H88")</f>
        <v>0</v>
      </c>
      <c r="Y311" s="141" cm="1">
        <f t="array" aca="1" ref="Y311" ca="1">INDIRECT(Y$2&amp;"!H88")</f>
        <v>0</v>
      </c>
      <c r="Z311" s="141" cm="1">
        <f t="array" aca="1" ref="Z311" ca="1">INDIRECT(Z$2&amp;"!H88")</f>
        <v>0</v>
      </c>
      <c r="AA311" s="141" cm="1">
        <f t="array" aca="1" ref="AA311" ca="1">INDIRECT(AA$2&amp;"!H88")</f>
        <v>0</v>
      </c>
      <c r="AB311" s="141" cm="1">
        <f t="array" aca="1" ref="AB311" ca="1">INDIRECT(AB$2&amp;"!H88")</f>
        <v>0</v>
      </c>
      <c r="AC311" s="141" cm="1">
        <f t="array" aca="1" ref="AC311" ca="1">INDIRECT(AC$2&amp;"!H88")</f>
        <v>0</v>
      </c>
      <c r="AD311" s="141" cm="1">
        <f t="array" aca="1" ref="AD311" ca="1">INDIRECT(AD$2&amp;"!H88")</f>
        <v>0</v>
      </c>
      <c r="AE311" s="141" cm="1">
        <f t="array" aca="1" ref="AE311" ca="1">INDIRECT(AE$2&amp;"!H88")</f>
        <v>0</v>
      </c>
      <c r="AF311" s="141" cm="1">
        <f t="array" aca="1" ref="AF311" ca="1">INDIRECT(AF$2&amp;"!H88")</f>
        <v>0</v>
      </c>
      <c r="AG311" s="141" cm="1">
        <f t="array" aca="1" ref="AG311" ca="1">INDIRECT(AG$2&amp;"!H88")</f>
        <v>0</v>
      </c>
      <c r="AH311" s="141" cm="1">
        <f t="array" aca="1" ref="AH311" ca="1">INDIRECT(AH$2&amp;"!H88")</f>
        <v>0</v>
      </c>
      <c r="AJ311" s="75" t="str">
        <f t="shared" si="55"/>
        <v>OMI_5</v>
      </c>
      <c r="AK311" s="75" t="str">
        <f t="shared" si="56"/>
        <v>I3.1</v>
      </c>
      <c r="AL311" t="s">
        <v>772</v>
      </c>
      <c r="AM311">
        <f t="shared" ca="1" si="57"/>
        <v>0</v>
      </c>
      <c r="AN311">
        <f t="shared" ca="1" si="58"/>
        <v>0</v>
      </c>
      <c r="AP311">
        <f t="shared" ca="1" si="60"/>
        <v>0</v>
      </c>
      <c r="AQ311">
        <f t="shared" ref="AQ311:AQ374" ca="1" si="63">COUNTIFS(E311:AH311,"Acceptée",E307:AH307,"Oui",E308:AH308,"Oui")</f>
        <v>0</v>
      </c>
    </row>
    <row r="312" spans="2:43" ht="16.5" thickBot="1">
      <c r="B312" s="770"/>
      <c r="C312" s="54" t="s">
        <v>589</v>
      </c>
      <c r="D312" s="53" t="s">
        <v>632</v>
      </c>
      <c r="E312" s="141" cm="1">
        <f t="array" aca="1" ref="E312" ca="1">INDIRECT(E$2&amp;"!I88")</f>
        <v>0</v>
      </c>
      <c r="F312" s="141" cm="1">
        <f t="array" aca="1" ref="F312" ca="1">INDIRECT(F$2&amp;"!I88")</f>
        <v>0</v>
      </c>
      <c r="G312" s="141" cm="1">
        <f t="array" aca="1" ref="G312" ca="1">INDIRECT(G$2&amp;"!I88")</f>
        <v>0</v>
      </c>
      <c r="H312" s="141" cm="1">
        <f t="array" aca="1" ref="H312" ca="1">INDIRECT(H$2&amp;"!I88")</f>
        <v>0</v>
      </c>
      <c r="I312" s="141" cm="1">
        <f t="array" aca="1" ref="I312" ca="1">INDIRECT(I$2&amp;"!I88")</f>
        <v>0</v>
      </c>
      <c r="J312" s="141" cm="1">
        <f t="array" aca="1" ref="J312" ca="1">INDIRECT(J$2&amp;"!I88")</f>
        <v>0</v>
      </c>
      <c r="K312" s="141" cm="1">
        <f t="array" aca="1" ref="K312" ca="1">INDIRECT(K$2&amp;"!I88")</f>
        <v>0</v>
      </c>
      <c r="L312" s="141" cm="1">
        <f t="array" aca="1" ref="L312" ca="1">INDIRECT(L$2&amp;"!I88")</f>
        <v>0</v>
      </c>
      <c r="M312" s="141" cm="1">
        <f t="array" aca="1" ref="M312" ca="1">INDIRECT(M$2&amp;"!I88")</f>
        <v>0</v>
      </c>
      <c r="N312" s="141" cm="1">
        <f t="array" aca="1" ref="N312" ca="1">INDIRECT(N$2&amp;"!I88")</f>
        <v>0</v>
      </c>
      <c r="O312" s="141" cm="1">
        <f t="array" aca="1" ref="O312" ca="1">INDIRECT(O$2&amp;"!I88")</f>
        <v>0</v>
      </c>
      <c r="P312" s="141" cm="1">
        <f t="array" aca="1" ref="P312" ca="1">INDIRECT(P$2&amp;"!I88")</f>
        <v>0</v>
      </c>
      <c r="Q312" s="141" cm="1">
        <f t="array" aca="1" ref="Q312" ca="1">INDIRECT(Q$2&amp;"!I88")</f>
        <v>0</v>
      </c>
      <c r="R312" s="141" cm="1">
        <f t="array" aca="1" ref="R312" ca="1">INDIRECT(R$2&amp;"!I88")</f>
        <v>0</v>
      </c>
      <c r="S312" s="141" cm="1">
        <f t="array" aca="1" ref="S312" ca="1">INDIRECT(S$2&amp;"!I88")</f>
        <v>0</v>
      </c>
      <c r="T312" s="141" cm="1">
        <f t="array" aca="1" ref="T312" ca="1">INDIRECT(T$2&amp;"!I88")</f>
        <v>0</v>
      </c>
      <c r="U312" s="141" cm="1">
        <f t="array" aca="1" ref="U312" ca="1">INDIRECT(U$2&amp;"!I88")</f>
        <v>0</v>
      </c>
      <c r="V312" s="141" cm="1">
        <f t="array" aca="1" ref="V312" ca="1">INDIRECT(V$2&amp;"!I88")</f>
        <v>0</v>
      </c>
      <c r="W312" s="141" cm="1">
        <f t="array" aca="1" ref="W312" ca="1">INDIRECT(W$2&amp;"!I88")</f>
        <v>0</v>
      </c>
      <c r="X312" s="141" cm="1">
        <f t="array" aca="1" ref="X312" ca="1">INDIRECT(X$2&amp;"!I88")</f>
        <v>0</v>
      </c>
      <c r="Y312" s="141" cm="1">
        <f t="array" aca="1" ref="Y312" ca="1">INDIRECT(Y$2&amp;"!I88")</f>
        <v>0</v>
      </c>
      <c r="Z312" s="141" cm="1">
        <f t="array" aca="1" ref="Z312" ca="1">INDIRECT(Z$2&amp;"!I88")</f>
        <v>0</v>
      </c>
      <c r="AA312" s="141" cm="1">
        <f t="array" aca="1" ref="AA312" ca="1">INDIRECT(AA$2&amp;"!I88")</f>
        <v>0</v>
      </c>
      <c r="AB312" s="141" cm="1">
        <f t="array" aca="1" ref="AB312" ca="1">INDIRECT(AB$2&amp;"!I88")</f>
        <v>0</v>
      </c>
      <c r="AC312" s="141" cm="1">
        <f t="array" aca="1" ref="AC312" ca="1">INDIRECT(AC$2&amp;"!I88")</f>
        <v>0</v>
      </c>
      <c r="AD312" s="141" cm="1">
        <f t="array" aca="1" ref="AD312" ca="1">INDIRECT(AD$2&amp;"!I88")</f>
        <v>0</v>
      </c>
      <c r="AE312" s="141" cm="1">
        <f t="array" aca="1" ref="AE312" ca="1">INDIRECT(AE$2&amp;"!I88")</f>
        <v>0</v>
      </c>
      <c r="AF312" s="141" cm="1">
        <f t="array" aca="1" ref="AF312" ca="1">INDIRECT(AF$2&amp;"!I88")</f>
        <v>0</v>
      </c>
      <c r="AG312" s="141" cm="1">
        <f t="array" aca="1" ref="AG312" ca="1">INDIRECT(AG$2&amp;"!I88")</f>
        <v>0</v>
      </c>
      <c r="AH312" s="141" cm="1">
        <f t="array" aca="1" ref="AH312" ca="1">INDIRECT(AH$2&amp;"!I88")</f>
        <v>0</v>
      </c>
      <c r="AJ312" s="75" t="str">
        <f t="shared" si="55"/>
        <v>OMI_5</v>
      </c>
      <c r="AK312" s="75" t="str">
        <f t="shared" si="56"/>
        <v>I3.2</v>
      </c>
      <c r="AL312" t="s">
        <v>917</v>
      </c>
      <c r="AM312">
        <f t="shared" ca="1" si="57"/>
        <v>0</v>
      </c>
      <c r="AN312">
        <f t="shared" ca="1" si="58"/>
        <v>0</v>
      </c>
      <c r="AP312">
        <f t="shared" ca="1" si="60"/>
        <v>0</v>
      </c>
      <c r="AQ312">
        <f t="shared" ca="1" si="63"/>
        <v>0</v>
      </c>
    </row>
    <row r="313" spans="2:43" ht="16.5" thickBot="1">
      <c r="B313" s="770"/>
      <c r="C313" s="54" t="s">
        <v>591</v>
      </c>
      <c r="D313" s="48" t="s">
        <v>627</v>
      </c>
      <c r="E313" t="str" cm="1">
        <f t="array" aca="1" ref="E313" ca="1">INDIRECT(E$2&amp;"!D89")</f>
        <v>Non concerné</v>
      </c>
      <c r="F313" t="str" cm="1">
        <f t="array" aca="1" ref="F313" ca="1">INDIRECT(F$2&amp;"!D89")</f>
        <v>Non concerné</v>
      </c>
      <c r="G313" t="str" cm="1">
        <f t="array" aca="1" ref="G313" ca="1">INDIRECT(G$2&amp;"!D89")</f>
        <v>Non concerné</v>
      </c>
      <c r="H313" t="str" cm="1">
        <f t="array" aca="1" ref="H313" ca="1">INDIRECT(H$2&amp;"!D89")</f>
        <v>Non concerné</v>
      </c>
      <c r="I313" t="str" cm="1">
        <f t="array" aca="1" ref="I313" ca="1">INDIRECT(I$2&amp;"!D89")</f>
        <v>Non concerné</v>
      </c>
      <c r="J313" t="str" cm="1">
        <f t="array" aca="1" ref="J313" ca="1">INDIRECT(J$2&amp;"!D89")</f>
        <v>Non concerné</v>
      </c>
      <c r="K313" t="str" cm="1">
        <f t="array" aca="1" ref="K313" ca="1">INDIRECT(K$2&amp;"!D89")</f>
        <v>Non concerné</v>
      </c>
      <c r="L313" t="str" cm="1">
        <f t="array" aca="1" ref="L313" ca="1">INDIRECT(L$2&amp;"!D89")</f>
        <v>Non concerné</v>
      </c>
      <c r="M313" t="str" cm="1">
        <f t="array" aca="1" ref="M313" ca="1">INDIRECT(M$2&amp;"!D89")</f>
        <v>Non concerné</v>
      </c>
      <c r="N313" t="str" cm="1">
        <f t="array" aca="1" ref="N313" ca="1">INDIRECT(N$2&amp;"!D89")</f>
        <v>Non concerné</v>
      </c>
      <c r="O313" t="str" cm="1">
        <f t="array" aca="1" ref="O313" ca="1">INDIRECT(O$2&amp;"!D89")</f>
        <v>Non concerné</v>
      </c>
      <c r="P313" t="str" cm="1">
        <f t="array" aca="1" ref="P313" ca="1">INDIRECT(P$2&amp;"!D89")</f>
        <v>Non concerné</v>
      </c>
      <c r="Q313" t="str" cm="1">
        <f t="array" aca="1" ref="Q313" ca="1">INDIRECT(Q$2&amp;"!D89")</f>
        <v>Non concerné</v>
      </c>
      <c r="R313" t="str" cm="1">
        <f t="array" aca="1" ref="R313" ca="1">INDIRECT(R$2&amp;"!D89")</f>
        <v>Non concerné</v>
      </c>
      <c r="S313" t="str" cm="1">
        <f t="array" aca="1" ref="S313" ca="1">INDIRECT(S$2&amp;"!D89")</f>
        <v>Non concerné</v>
      </c>
      <c r="T313" t="str" cm="1">
        <f t="array" aca="1" ref="T313" ca="1">INDIRECT(T$2&amp;"!D89")</f>
        <v>Non concerné</v>
      </c>
      <c r="U313" t="str" cm="1">
        <f t="array" aca="1" ref="U313" ca="1">INDIRECT(U$2&amp;"!D89")</f>
        <v>Non concerné</v>
      </c>
      <c r="V313" t="str" cm="1">
        <f t="array" aca="1" ref="V313" ca="1">INDIRECT(V$2&amp;"!D89")</f>
        <v>Non concerné</v>
      </c>
      <c r="W313" t="str" cm="1">
        <f t="array" aca="1" ref="W313" ca="1">INDIRECT(W$2&amp;"!D89")</f>
        <v>Non concerné</v>
      </c>
      <c r="X313" t="str" cm="1">
        <f t="array" aca="1" ref="X313" ca="1">INDIRECT(X$2&amp;"!D89")</f>
        <v>Non concerné</v>
      </c>
      <c r="Y313" t="str" cm="1">
        <f t="array" aca="1" ref="Y313" ca="1">INDIRECT(Y$2&amp;"!D89")</f>
        <v>Non concerné</v>
      </c>
      <c r="Z313" t="str" cm="1">
        <f t="array" aca="1" ref="Z313" ca="1">INDIRECT(Z$2&amp;"!D89")</f>
        <v>Non concerné</v>
      </c>
      <c r="AA313" t="str" cm="1">
        <f t="array" aca="1" ref="AA313" ca="1">INDIRECT(AA$2&amp;"!D89")</f>
        <v>Non concerné</v>
      </c>
      <c r="AB313" t="str" cm="1">
        <f t="array" aca="1" ref="AB313" ca="1">INDIRECT(AB$2&amp;"!D89")</f>
        <v>Non concerné</v>
      </c>
      <c r="AC313" t="str" cm="1">
        <f t="array" aca="1" ref="AC313" ca="1">INDIRECT(AC$2&amp;"!D89")</f>
        <v>Non concerné</v>
      </c>
      <c r="AD313" t="str" cm="1">
        <f t="array" aca="1" ref="AD313" ca="1">INDIRECT(AD$2&amp;"!D89")</f>
        <v>Non concerné</v>
      </c>
      <c r="AE313" t="str" cm="1">
        <f t="array" aca="1" ref="AE313" ca="1">INDIRECT(AE$2&amp;"!D89")</f>
        <v>Non concerné</v>
      </c>
      <c r="AF313" t="str" cm="1">
        <f t="array" aca="1" ref="AF313" ca="1">INDIRECT(AF$2&amp;"!D89")</f>
        <v>Non concerné</v>
      </c>
      <c r="AG313" t="str" cm="1">
        <f t="array" aca="1" ref="AG313" ca="1">INDIRECT(AG$2&amp;"!D89")</f>
        <v>Non concerné</v>
      </c>
      <c r="AH313" t="str" cm="1">
        <f t="array" aca="1" ref="AH313" ca="1">INDIRECT(AH$2&amp;"!D89")</f>
        <v>Non concerné</v>
      </c>
      <c r="AJ313" s="75" t="str">
        <f t="shared" si="55"/>
        <v>OMI_6</v>
      </c>
      <c r="AK313" s="75" t="str">
        <f t="shared" si="56"/>
        <v>I1</v>
      </c>
      <c r="AL313" t="s">
        <v>730</v>
      </c>
      <c r="AM313">
        <f t="shared" ca="1" si="57"/>
        <v>0</v>
      </c>
      <c r="AN313">
        <f t="shared" ca="1" si="58"/>
        <v>0</v>
      </c>
      <c r="AP313">
        <f t="shared" ca="1" si="60"/>
        <v>0</v>
      </c>
      <c r="AQ313">
        <f t="shared" ca="1" si="63"/>
        <v>0</v>
      </c>
    </row>
    <row r="314" spans="2:43" ht="16.5" thickBot="1">
      <c r="B314" s="770"/>
      <c r="C314" s="54" t="s">
        <v>591</v>
      </c>
      <c r="D314" s="50" t="s">
        <v>628</v>
      </c>
      <c r="E314" cm="1">
        <f t="array" aca="1" ref="E314" ca="1">INDIRECT(E$2&amp;"!E89")</f>
        <v>0</v>
      </c>
      <c r="F314" cm="1">
        <f t="array" aca="1" ref="F314" ca="1">INDIRECT(F$2&amp;"!E89")</f>
        <v>0</v>
      </c>
      <c r="G314" cm="1">
        <f t="array" aca="1" ref="G314" ca="1">INDIRECT(G$2&amp;"!E89")</f>
        <v>0</v>
      </c>
      <c r="H314" cm="1">
        <f t="array" aca="1" ref="H314" ca="1">INDIRECT(H$2&amp;"!E89")</f>
        <v>0</v>
      </c>
      <c r="I314" cm="1">
        <f t="array" aca="1" ref="I314" ca="1">INDIRECT(I$2&amp;"!E89")</f>
        <v>0</v>
      </c>
      <c r="J314" cm="1">
        <f t="array" aca="1" ref="J314" ca="1">INDIRECT(J$2&amp;"!E89")</f>
        <v>0</v>
      </c>
      <c r="K314" cm="1">
        <f t="array" aca="1" ref="K314" ca="1">INDIRECT(K$2&amp;"!E89")</f>
        <v>0</v>
      </c>
      <c r="L314" cm="1">
        <f t="array" aca="1" ref="L314" ca="1">INDIRECT(L$2&amp;"!E89")</f>
        <v>0</v>
      </c>
      <c r="M314" cm="1">
        <f t="array" aca="1" ref="M314" ca="1">INDIRECT(M$2&amp;"!E89")</f>
        <v>0</v>
      </c>
      <c r="N314" cm="1">
        <f t="array" aca="1" ref="N314" ca="1">INDIRECT(N$2&amp;"!E89")</f>
        <v>0</v>
      </c>
      <c r="O314" cm="1">
        <f t="array" aca="1" ref="O314" ca="1">INDIRECT(O$2&amp;"!E89")</f>
        <v>0</v>
      </c>
      <c r="P314" cm="1">
        <f t="array" aca="1" ref="P314" ca="1">INDIRECT(P$2&amp;"!E89")</f>
        <v>0</v>
      </c>
      <c r="Q314" cm="1">
        <f t="array" aca="1" ref="Q314" ca="1">INDIRECT(Q$2&amp;"!E89")</f>
        <v>0</v>
      </c>
      <c r="R314" cm="1">
        <f t="array" aca="1" ref="R314" ca="1">INDIRECT(R$2&amp;"!E89")</f>
        <v>0</v>
      </c>
      <c r="S314" cm="1">
        <f t="array" aca="1" ref="S314" ca="1">INDIRECT(S$2&amp;"!E89")</f>
        <v>0</v>
      </c>
      <c r="T314" cm="1">
        <f t="array" aca="1" ref="T314" ca="1">INDIRECT(T$2&amp;"!E89")</f>
        <v>0</v>
      </c>
      <c r="U314" cm="1">
        <f t="array" aca="1" ref="U314" ca="1">INDIRECT(U$2&amp;"!E89")</f>
        <v>0</v>
      </c>
      <c r="V314" cm="1">
        <f t="array" aca="1" ref="V314" ca="1">INDIRECT(V$2&amp;"!E89")</f>
        <v>0</v>
      </c>
      <c r="W314" cm="1">
        <f t="array" aca="1" ref="W314" ca="1">INDIRECT(W$2&amp;"!E89")</f>
        <v>0</v>
      </c>
      <c r="X314" cm="1">
        <f t="array" aca="1" ref="X314" ca="1">INDIRECT(X$2&amp;"!E89")</f>
        <v>0</v>
      </c>
      <c r="Y314" cm="1">
        <f t="array" aca="1" ref="Y314" ca="1">INDIRECT(Y$2&amp;"!E89")</f>
        <v>0</v>
      </c>
      <c r="Z314" cm="1">
        <f t="array" aca="1" ref="Z314" ca="1">INDIRECT(Z$2&amp;"!E89")</f>
        <v>0</v>
      </c>
      <c r="AA314" cm="1">
        <f t="array" aca="1" ref="AA314" ca="1">INDIRECT(AA$2&amp;"!E89")</f>
        <v>0</v>
      </c>
      <c r="AB314" cm="1">
        <f t="array" aca="1" ref="AB314" ca="1">INDIRECT(AB$2&amp;"!E89")</f>
        <v>0</v>
      </c>
      <c r="AC314" cm="1">
        <f t="array" aca="1" ref="AC314" ca="1">INDIRECT(AC$2&amp;"!E89")</f>
        <v>0</v>
      </c>
      <c r="AD314" cm="1">
        <f t="array" aca="1" ref="AD314" ca="1">INDIRECT(AD$2&amp;"!E89")</f>
        <v>0</v>
      </c>
      <c r="AE314" cm="1">
        <f t="array" aca="1" ref="AE314" ca="1">INDIRECT(AE$2&amp;"!E89")</f>
        <v>0</v>
      </c>
      <c r="AF314" cm="1">
        <f t="array" aca="1" ref="AF314" ca="1">INDIRECT(AF$2&amp;"!E89")</f>
        <v>0</v>
      </c>
      <c r="AG314" cm="1">
        <f t="array" aca="1" ref="AG314" ca="1">INDIRECT(AG$2&amp;"!E89")</f>
        <v>0</v>
      </c>
      <c r="AH314" cm="1">
        <f t="array" aca="1" ref="AH314" ca="1">INDIRECT(AH$2&amp;"!E89")</f>
        <v>0</v>
      </c>
      <c r="AJ314" s="75" t="str">
        <f t="shared" si="55"/>
        <v>OMI_6</v>
      </c>
      <c r="AK314" s="75" t="str">
        <f t="shared" si="56"/>
        <v>I2.1</v>
      </c>
      <c r="AL314" t="s">
        <v>752</v>
      </c>
      <c r="AM314">
        <f t="shared" ca="1" si="57"/>
        <v>0</v>
      </c>
      <c r="AN314">
        <f t="shared" ca="1" si="58"/>
        <v>0</v>
      </c>
      <c r="AP314">
        <f t="shared" ca="1" si="60"/>
        <v>0</v>
      </c>
      <c r="AQ314">
        <f t="shared" ca="1" si="63"/>
        <v>0</v>
      </c>
    </row>
    <row r="315" spans="2:43" ht="16.5" thickBot="1">
      <c r="B315" s="770"/>
      <c r="C315" s="54" t="s">
        <v>591</v>
      </c>
      <c r="D315" s="50" t="s">
        <v>629</v>
      </c>
      <c r="E315" cm="1">
        <f t="array" aca="1" ref="E315" ca="1">INDIRECT(E$2&amp;"!F89")</f>
        <v>0</v>
      </c>
      <c r="F315" cm="1">
        <f t="array" aca="1" ref="F315" ca="1">INDIRECT(F$2&amp;"!F89")</f>
        <v>0</v>
      </c>
      <c r="G315" cm="1">
        <f t="array" aca="1" ref="G315" ca="1">INDIRECT(G$2&amp;"!F89")</f>
        <v>0</v>
      </c>
      <c r="H315" cm="1">
        <f t="array" aca="1" ref="H315" ca="1">INDIRECT(H$2&amp;"!F89")</f>
        <v>0</v>
      </c>
      <c r="I315" cm="1">
        <f t="array" aca="1" ref="I315" ca="1">INDIRECT(I$2&amp;"!F89")</f>
        <v>0</v>
      </c>
      <c r="J315" cm="1">
        <f t="array" aca="1" ref="J315" ca="1">INDIRECT(J$2&amp;"!F89")</f>
        <v>0</v>
      </c>
      <c r="K315" cm="1">
        <f t="array" aca="1" ref="K315" ca="1">INDIRECT(K$2&amp;"!F89")</f>
        <v>0</v>
      </c>
      <c r="L315" cm="1">
        <f t="array" aca="1" ref="L315" ca="1">INDIRECT(L$2&amp;"!F89")</f>
        <v>0</v>
      </c>
      <c r="M315" cm="1">
        <f t="array" aca="1" ref="M315" ca="1">INDIRECT(M$2&amp;"!F89")</f>
        <v>0</v>
      </c>
      <c r="N315" cm="1">
        <f t="array" aca="1" ref="N315" ca="1">INDIRECT(N$2&amp;"!F89")</f>
        <v>0</v>
      </c>
      <c r="O315" cm="1">
        <f t="array" aca="1" ref="O315" ca="1">INDIRECT(O$2&amp;"!F89")</f>
        <v>0</v>
      </c>
      <c r="P315" cm="1">
        <f t="array" aca="1" ref="P315" ca="1">INDIRECT(P$2&amp;"!F89")</f>
        <v>0</v>
      </c>
      <c r="Q315" cm="1">
        <f t="array" aca="1" ref="Q315" ca="1">INDIRECT(Q$2&amp;"!F89")</f>
        <v>0</v>
      </c>
      <c r="R315" cm="1">
        <f t="array" aca="1" ref="R315" ca="1">INDIRECT(R$2&amp;"!F89")</f>
        <v>0</v>
      </c>
      <c r="S315" cm="1">
        <f t="array" aca="1" ref="S315" ca="1">INDIRECT(S$2&amp;"!F89")</f>
        <v>0</v>
      </c>
      <c r="T315" cm="1">
        <f t="array" aca="1" ref="T315" ca="1">INDIRECT(T$2&amp;"!F89")</f>
        <v>0</v>
      </c>
      <c r="U315" cm="1">
        <f t="array" aca="1" ref="U315" ca="1">INDIRECT(U$2&amp;"!F89")</f>
        <v>0</v>
      </c>
      <c r="V315" cm="1">
        <f t="array" aca="1" ref="V315" ca="1">INDIRECT(V$2&amp;"!F89")</f>
        <v>0</v>
      </c>
      <c r="W315" cm="1">
        <f t="array" aca="1" ref="W315" ca="1">INDIRECT(W$2&amp;"!F89")</f>
        <v>0</v>
      </c>
      <c r="X315" cm="1">
        <f t="array" aca="1" ref="X315" ca="1">INDIRECT(X$2&amp;"!F89")</f>
        <v>0</v>
      </c>
      <c r="Y315" cm="1">
        <f t="array" aca="1" ref="Y315" ca="1">INDIRECT(Y$2&amp;"!F89")</f>
        <v>0</v>
      </c>
      <c r="Z315" cm="1">
        <f t="array" aca="1" ref="Z315" ca="1">INDIRECT(Z$2&amp;"!F89")</f>
        <v>0</v>
      </c>
      <c r="AA315" cm="1">
        <f t="array" aca="1" ref="AA315" ca="1">INDIRECT(AA$2&amp;"!F89")</f>
        <v>0</v>
      </c>
      <c r="AB315" cm="1">
        <f t="array" aca="1" ref="AB315" ca="1">INDIRECT(AB$2&amp;"!F89")</f>
        <v>0</v>
      </c>
      <c r="AC315" cm="1">
        <f t="array" aca="1" ref="AC315" ca="1">INDIRECT(AC$2&amp;"!F89")</f>
        <v>0</v>
      </c>
      <c r="AD315" cm="1">
        <f t="array" aca="1" ref="AD315" ca="1">INDIRECT(AD$2&amp;"!F89")</f>
        <v>0</v>
      </c>
      <c r="AE315" cm="1">
        <f t="array" aca="1" ref="AE315" ca="1">INDIRECT(AE$2&amp;"!F89")</f>
        <v>0</v>
      </c>
      <c r="AF315" cm="1">
        <f t="array" aca="1" ref="AF315" ca="1">INDIRECT(AF$2&amp;"!F89")</f>
        <v>0</v>
      </c>
      <c r="AG315" cm="1">
        <f t="array" aca="1" ref="AG315" ca="1">INDIRECT(AG$2&amp;"!F89")</f>
        <v>0</v>
      </c>
      <c r="AH315" cm="1">
        <f t="array" aca="1" ref="AH315" ca="1">INDIRECT(AH$2&amp;"!F89")</f>
        <v>0</v>
      </c>
      <c r="AJ315" s="75" t="str">
        <f t="shared" si="55"/>
        <v>OMI_6</v>
      </c>
      <c r="AK315" s="75" t="str">
        <f t="shared" si="56"/>
        <v>I2.2</v>
      </c>
      <c r="AL315" t="s">
        <v>918</v>
      </c>
      <c r="AM315">
        <f t="shared" ca="1" si="57"/>
        <v>0</v>
      </c>
      <c r="AN315">
        <f t="shared" ca="1" si="58"/>
        <v>0</v>
      </c>
      <c r="AP315">
        <f t="shared" ca="1" si="60"/>
        <v>0</v>
      </c>
      <c r="AQ315">
        <f t="shared" ca="1" si="63"/>
        <v>0</v>
      </c>
    </row>
    <row r="316" spans="2:43" ht="16.5" thickBot="1">
      <c r="B316" s="770"/>
      <c r="C316" s="54" t="s">
        <v>591</v>
      </c>
      <c r="D316" s="50" t="s">
        <v>630</v>
      </c>
      <c r="E316" cm="1">
        <f t="array" aca="1" ref="E316" ca="1">INDIRECT(E$2&amp;"!G89")</f>
        <v>0</v>
      </c>
      <c r="F316" cm="1">
        <f t="array" aca="1" ref="F316" ca="1">INDIRECT(F$2&amp;"!G89")</f>
        <v>0</v>
      </c>
      <c r="G316" cm="1">
        <f t="array" aca="1" ref="G316" ca="1">INDIRECT(G$2&amp;"!G89")</f>
        <v>0</v>
      </c>
      <c r="H316" cm="1">
        <f t="array" aca="1" ref="H316" ca="1">INDIRECT(H$2&amp;"!G89")</f>
        <v>0</v>
      </c>
      <c r="I316" cm="1">
        <f t="array" aca="1" ref="I316" ca="1">INDIRECT(I$2&amp;"!G89")</f>
        <v>0</v>
      </c>
      <c r="J316" cm="1">
        <f t="array" aca="1" ref="J316" ca="1">INDIRECT(J$2&amp;"!G89")</f>
        <v>0</v>
      </c>
      <c r="K316" cm="1">
        <f t="array" aca="1" ref="K316" ca="1">INDIRECT(K$2&amp;"!G89")</f>
        <v>0</v>
      </c>
      <c r="L316" cm="1">
        <f t="array" aca="1" ref="L316" ca="1">INDIRECT(L$2&amp;"!G89")</f>
        <v>0</v>
      </c>
      <c r="M316" cm="1">
        <f t="array" aca="1" ref="M316" ca="1">INDIRECT(M$2&amp;"!G89")</f>
        <v>0</v>
      </c>
      <c r="N316" cm="1">
        <f t="array" aca="1" ref="N316" ca="1">INDIRECT(N$2&amp;"!G89")</f>
        <v>0</v>
      </c>
      <c r="O316" cm="1">
        <f t="array" aca="1" ref="O316" ca="1">INDIRECT(O$2&amp;"!G89")</f>
        <v>0</v>
      </c>
      <c r="P316" cm="1">
        <f t="array" aca="1" ref="P316" ca="1">INDIRECT(P$2&amp;"!G89")</f>
        <v>0</v>
      </c>
      <c r="Q316" cm="1">
        <f t="array" aca="1" ref="Q316" ca="1">INDIRECT(Q$2&amp;"!G89")</f>
        <v>0</v>
      </c>
      <c r="R316" cm="1">
        <f t="array" aca="1" ref="R316" ca="1">INDIRECT(R$2&amp;"!G89")</f>
        <v>0</v>
      </c>
      <c r="S316" cm="1">
        <f t="array" aca="1" ref="S316" ca="1">INDIRECT(S$2&amp;"!G89")</f>
        <v>0</v>
      </c>
      <c r="T316" cm="1">
        <f t="array" aca="1" ref="T316" ca="1">INDIRECT(T$2&amp;"!G89")</f>
        <v>0</v>
      </c>
      <c r="U316" cm="1">
        <f t="array" aca="1" ref="U316" ca="1">INDIRECT(U$2&amp;"!G89")</f>
        <v>0</v>
      </c>
      <c r="V316" cm="1">
        <f t="array" aca="1" ref="V316" ca="1">INDIRECT(V$2&amp;"!G89")</f>
        <v>0</v>
      </c>
      <c r="W316" cm="1">
        <f t="array" aca="1" ref="W316" ca="1">INDIRECT(W$2&amp;"!G89")</f>
        <v>0</v>
      </c>
      <c r="X316" cm="1">
        <f t="array" aca="1" ref="X316" ca="1">INDIRECT(X$2&amp;"!G89")</f>
        <v>0</v>
      </c>
      <c r="Y316" cm="1">
        <f t="array" aca="1" ref="Y316" ca="1">INDIRECT(Y$2&amp;"!G89")</f>
        <v>0</v>
      </c>
      <c r="Z316" cm="1">
        <f t="array" aca="1" ref="Z316" ca="1">INDIRECT(Z$2&amp;"!G89")</f>
        <v>0</v>
      </c>
      <c r="AA316" cm="1">
        <f t="array" aca="1" ref="AA316" ca="1">INDIRECT(AA$2&amp;"!G89")</f>
        <v>0</v>
      </c>
      <c r="AB316" cm="1">
        <f t="array" aca="1" ref="AB316" ca="1">INDIRECT(AB$2&amp;"!G89")</f>
        <v>0</v>
      </c>
      <c r="AC316" cm="1">
        <f t="array" aca="1" ref="AC316" ca="1">INDIRECT(AC$2&amp;"!G89")</f>
        <v>0</v>
      </c>
      <c r="AD316" cm="1">
        <f t="array" aca="1" ref="AD316" ca="1">INDIRECT(AD$2&amp;"!G89")</f>
        <v>0</v>
      </c>
      <c r="AE316" cm="1">
        <f t="array" aca="1" ref="AE316" ca="1">INDIRECT(AE$2&amp;"!G89")</f>
        <v>0</v>
      </c>
      <c r="AF316" cm="1">
        <f t="array" aca="1" ref="AF316" ca="1">INDIRECT(AF$2&amp;"!G89")</f>
        <v>0</v>
      </c>
      <c r="AG316" cm="1">
        <f t="array" aca="1" ref="AG316" ca="1">INDIRECT(AG$2&amp;"!G89")</f>
        <v>0</v>
      </c>
      <c r="AH316" cm="1">
        <f t="array" aca="1" ref="AH316" ca="1">INDIRECT(AH$2&amp;"!G89")</f>
        <v>0</v>
      </c>
      <c r="AJ316" s="75" t="str">
        <f t="shared" si="55"/>
        <v>OMI_6</v>
      </c>
      <c r="AK316" s="75" t="str">
        <f t="shared" si="56"/>
        <v>I2.3</v>
      </c>
      <c r="AL316" t="s">
        <v>919</v>
      </c>
      <c r="AM316">
        <f t="shared" ca="1" si="57"/>
        <v>0</v>
      </c>
      <c r="AN316">
        <f t="shared" ca="1" si="58"/>
        <v>0</v>
      </c>
      <c r="AP316">
        <f ca="1">COUNTIFS(E316:AH316,"Oui",E314:AH314,"Non",E313:AH313,"Oui")</f>
        <v>0</v>
      </c>
      <c r="AQ316">
        <f t="shared" ca="1" si="63"/>
        <v>0</v>
      </c>
    </row>
    <row r="317" spans="2:43" ht="16.5" thickBot="1">
      <c r="B317" s="770"/>
      <c r="C317" s="54" t="s">
        <v>591</v>
      </c>
      <c r="D317" s="50" t="s">
        <v>631</v>
      </c>
      <c r="E317" cm="1">
        <f t="array" aca="1" ref="E317" ca="1">INDIRECT(E$2&amp;"!H89")</f>
        <v>0</v>
      </c>
      <c r="F317" cm="1">
        <f t="array" aca="1" ref="F317" ca="1">INDIRECT(F$2&amp;"!H89")</f>
        <v>0</v>
      </c>
      <c r="G317" cm="1">
        <f t="array" aca="1" ref="G317" ca="1">INDIRECT(G$2&amp;"!H89")</f>
        <v>0</v>
      </c>
      <c r="H317" cm="1">
        <f t="array" aca="1" ref="H317" ca="1">INDIRECT(H$2&amp;"!H89")</f>
        <v>0</v>
      </c>
      <c r="I317" cm="1">
        <f t="array" aca="1" ref="I317" ca="1">INDIRECT(I$2&amp;"!H89")</f>
        <v>0</v>
      </c>
      <c r="J317" cm="1">
        <f t="array" aca="1" ref="J317" ca="1">INDIRECT(J$2&amp;"!H89")</f>
        <v>0</v>
      </c>
      <c r="K317" cm="1">
        <f t="array" aca="1" ref="K317" ca="1">INDIRECT(K$2&amp;"!H89")</f>
        <v>0</v>
      </c>
      <c r="L317" cm="1">
        <f t="array" aca="1" ref="L317" ca="1">INDIRECT(L$2&amp;"!H89")</f>
        <v>0</v>
      </c>
      <c r="M317" cm="1">
        <f t="array" aca="1" ref="M317" ca="1">INDIRECT(M$2&amp;"!H89")</f>
        <v>0</v>
      </c>
      <c r="N317" cm="1">
        <f t="array" aca="1" ref="N317" ca="1">INDIRECT(N$2&amp;"!H89")</f>
        <v>0</v>
      </c>
      <c r="O317" cm="1">
        <f t="array" aca="1" ref="O317" ca="1">INDIRECT(O$2&amp;"!H89")</f>
        <v>0</v>
      </c>
      <c r="P317" cm="1">
        <f t="array" aca="1" ref="P317" ca="1">INDIRECT(P$2&amp;"!H89")</f>
        <v>0</v>
      </c>
      <c r="Q317" cm="1">
        <f t="array" aca="1" ref="Q317" ca="1">INDIRECT(Q$2&amp;"!H89")</f>
        <v>0</v>
      </c>
      <c r="R317" cm="1">
        <f t="array" aca="1" ref="R317" ca="1">INDIRECT(R$2&amp;"!H89")</f>
        <v>0</v>
      </c>
      <c r="S317" cm="1">
        <f t="array" aca="1" ref="S317" ca="1">INDIRECT(S$2&amp;"!H89")</f>
        <v>0</v>
      </c>
      <c r="T317" cm="1">
        <f t="array" aca="1" ref="T317" ca="1">INDIRECT(T$2&amp;"!H89")</f>
        <v>0</v>
      </c>
      <c r="U317" cm="1">
        <f t="array" aca="1" ref="U317" ca="1">INDIRECT(U$2&amp;"!H89")</f>
        <v>0</v>
      </c>
      <c r="V317" cm="1">
        <f t="array" aca="1" ref="V317" ca="1">INDIRECT(V$2&amp;"!H89")</f>
        <v>0</v>
      </c>
      <c r="W317" cm="1">
        <f t="array" aca="1" ref="W317" ca="1">INDIRECT(W$2&amp;"!H89")</f>
        <v>0</v>
      </c>
      <c r="X317" cm="1">
        <f t="array" aca="1" ref="X317" ca="1">INDIRECT(X$2&amp;"!H89")</f>
        <v>0</v>
      </c>
      <c r="Y317" cm="1">
        <f t="array" aca="1" ref="Y317" ca="1">INDIRECT(Y$2&amp;"!H89")</f>
        <v>0</v>
      </c>
      <c r="Z317" cm="1">
        <f t="array" aca="1" ref="Z317" ca="1">INDIRECT(Z$2&amp;"!H89")</f>
        <v>0</v>
      </c>
      <c r="AA317" cm="1">
        <f t="array" aca="1" ref="AA317" ca="1">INDIRECT(AA$2&amp;"!H89")</f>
        <v>0</v>
      </c>
      <c r="AB317" cm="1">
        <f t="array" aca="1" ref="AB317" ca="1">INDIRECT(AB$2&amp;"!H89")</f>
        <v>0</v>
      </c>
      <c r="AC317" cm="1">
        <f t="array" aca="1" ref="AC317" ca="1">INDIRECT(AC$2&amp;"!H89")</f>
        <v>0</v>
      </c>
      <c r="AD317" cm="1">
        <f t="array" aca="1" ref="AD317" ca="1">INDIRECT(AD$2&amp;"!H89")</f>
        <v>0</v>
      </c>
      <c r="AE317" cm="1">
        <f t="array" aca="1" ref="AE317" ca="1">INDIRECT(AE$2&amp;"!H89")</f>
        <v>0</v>
      </c>
      <c r="AF317" cm="1">
        <f t="array" aca="1" ref="AF317" ca="1">INDIRECT(AF$2&amp;"!H89")</f>
        <v>0</v>
      </c>
      <c r="AG317" cm="1">
        <f t="array" aca="1" ref="AG317" ca="1">INDIRECT(AG$2&amp;"!H89")</f>
        <v>0</v>
      </c>
      <c r="AH317" cm="1">
        <f t="array" aca="1" ref="AH317" ca="1">INDIRECT(AH$2&amp;"!H89")</f>
        <v>0</v>
      </c>
      <c r="AJ317" s="75" t="str">
        <f t="shared" si="55"/>
        <v>OMI_6</v>
      </c>
      <c r="AK317" s="75" t="str">
        <f t="shared" si="56"/>
        <v>I3.1</v>
      </c>
      <c r="AL317" t="s">
        <v>773</v>
      </c>
      <c r="AM317">
        <f t="shared" ca="1" si="57"/>
        <v>0</v>
      </c>
      <c r="AN317">
        <f t="shared" ca="1" si="58"/>
        <v>0</v>
      </c>
      <c r="AP317">
        <f t="shared" ca="1" si="60"/>
        <v>0</v>
      </c>
      <c r="AQ317">
        <f t="shared" ca="1" si="63"/>
        <v>0</v>
      </c>
    </row>
    <row r="318" spans="2:43" ht="16.5" thickBot="1">
      <c r="B318" s="770"/>
      <c r="C318" s="54" t="s">
        <v>591</v>
      </c>
      <c r="D318" s="53" t="s">
        <v>632</v>
      </c>
      <c r="E318" cm="1">
        <f t="array" aca="1" ref="E318" ca="1">INDIRECT(E$2&amp;"!I89")</f>
        <v>0</v>
      </c>
      <c r="F318" cm="1">
        <f t="array" aca="1" ref="F318" ca="1">INDIRECT(F$2&amp;"!I89")</f>
        <v>0</v>
      </c>
      <c r="G318" cm="1">
        <f t="array" aca="1" ref="G318" ca="1">INDIRECT(G$2&amp;"!I89")</f>
        <v>0</v>
      </c>
      <c r="H318" cm="1">
        <f t="array" aca="1" ref="H318" ca="1">INDIRECT(H$2&amp;"!I89")</f>
        <v>0</v>
      </c>
      <c r="I318" cm="1">
        <f t="array" aca="1" ref="I318" ca="1">INDIRECT(I$2&amp;"!I89")</f>
        <v>0</v>
      </c>
      <c r="J318" cm="1">
        <f t="array" aca="1" ref="J318" ca="1">INDIRECT(J$2&amp;"!I89")</f>
        <v>0</v>
      </c>
      <c r="K318" cm="1">
        <f t="array" aca="1" ref="K318" ca="1">INDIRECT(K$2&amp;"!I89")</f>
        <v>0</v>
      </c>
      <c r="L318" cm="1">
        <f t="array" aca="1" ref="L318" ca="1">INDIRECT(L$2&amp;"!I89")</f>
        <v>0</v>
      </c>
      <c r="M318" cm="1">
        <f t="array" aca="1" ref="M318" ca="1">INDIRECT(M$2&amp;"!I89")</f>
        <v>0</v>
      </c>
      <c r="N318" cm="1">
        <f t="array" aca="1" ref="N318" ca="1">INDIRECT(N$2&amp;"!I89")</f>
        <v>0</v>
      </c>
      <c r="O318" cm="1">
        <f t="array" aca="1" ref="O318" ca="1">INDIRECT(O$2&amp;"!I89")</f>
        <v>0</v>
      </c>
      <c r="P318" cm="1">
        <f t="array" aca="1" ref="P318" ca="1">INDIRECT(P$2&amp;"!I89")</f>
        <v>0</v>
      </c>
      <c r="Q318" cm="1">
        <f t="array" aca="1" ref="Q318" ca="1">INDIRECT(Q$2&amp;"!I89")</f>
        <v>0</v>
      </c>
      <c r="R318" cm="1">
        <f t="array" aca="1" ref="R318" ca="1">INDIRECT(R$2&amp;"!I89")</f>
        <v>0</v>
      </c>
      <c r="S318" cm="1">
        <f t="array" aca="1" ref="S318" ca="1">INDIRECT(S$2&amp;"!I89")</f>
        <v>0</v>
      </c>
      <c r="T318" cm="1">
        <f t="array" aca="1" ref="T318" ca="1">INDIRECT(T$2&amp;"!I89")</f>
        <v>0</v>
      </c>
      <c r="U318" cm="1">
        <f t="array" aca="1" ref="U318" ca="1">INDIRECT(U$2&amp;"!I89")</f>
        <v>0</v>
      </c>
      <c r="V318" cm="1">
        <f t="array" aca="1" ref="V318" ca="1">INDIRECT(V$2&amp;"!I89")</f>
        <v>0</v>
      </c>
      <c r="W318" cm="1">
        <f t="array" aca="1" ref="W318" ca="1">INDIRECT(W$2&amp;"!I89")</f>
        <v>0</v>
      </c>
      <c r="X318" cm="1">
        <f t="array" aca="1" ref="X318" ca="1">INDIRECT(X$2&amp;"!I89")</f>
        <v>0</v>
      </c>
      <c r="Y318" cm="1">
        <f t="array" aca="1" ref="Y318" ca="1">INDIRECT(Y$2&amp;"!I89")</f>
        <v>0</v>
      </c>
      <c r="Z318" cm="1">
        <f t="array" aca="1" ref="Z318" ca="1">INDIRECT(Z$2&amp;"!I89")</f>
        <v>0</v>
      </c>
      <c r="AA318" cm="1">
        <f t="array" aca="1" ref="AA318" ca="1">INDIRECT(AA$2&amp;"!I89")</f>
        <v>0</v>
      </c>
      <c r="AB318" cm="1">
        <f t="array" aca="1" ref="AB318" ca="1">INDIRECT(AB$2&amp;"!I89")</f>
        <v>0</v>
      </c>
      <c r="AC318" cm="1">
        <f t="array" aca="1" ref="AC318" ca="1">INDIRECT(AC$2&amp;"!I89")</f>
        <v>0</v>
      </c>
      <c r="AD318" cm="1">
        <f t="array" aca="1" ref="AD318" ca="1">INDIRECT(AD$2&amp;"!I89")</f>
        <v>0</v>
      </c>
      <c r="AE318" cm="1">
        <f t="array" aca="1" ref="AE318" ca="1">INDIRECT(AE$2&amp;"!I89")</f>
        <v>0</v>
      </c>
      <c r="AF318" cm="1">
        <f t="array" aca="1" ref="AF318" ca="1">INDIRECT(AF$2&amp;"!I89")</f>
        <v>0</v>
      </c>
      <c r="AG318" cm="1">
        <f t="array" aca="1" ref="AG318" ca="1">INDIRECT(AG$2&amp;"!I89")</f>
        <v>0</v>
      </c>
      <c r="AH318" cm="1">
        <f t="array" aca="1" ref="AH318" ca="1">INDIRECT(AH$2&amp;"!I89")</f>
        <v>0</v>
      </c>
      <c r="AJ318" s="75" t="str">
        <f t="shared" si="55"/>
        <v>OMI_6</v>
      </c>
      <c r="AK318" s="75" t="str">
        <f t="shared" si="56"/>
        <v>I3.2</v>
      </c>
      <c r="AL318" t="s">
        <v>920</v>
      </c>
      <c r="AM318">
        <f t="shared" ca="1" si="57"/>
        <v>0</v>
      </c>
      <c r="AN318">
        <f t="shared" ca="1" si="58"/>
        <v>0</v>
      </c>
      <c r="AP318">
        <f t="shared" ca="1" si="60"/>
        <v>0</v>
      </c>
      <c r="AQ318">
        <f t="shared" ca="1" si="63"/>
        <v>0</v>
      </c>
    </row>
    <row r="319" spans="2:43" ht="16.149999999999999" customHeight="1" thickBot="1">
      <c r="B319" s="797" t="s">
        <v>101</v>
      </c>
      <c r="C319" s="54" t="s">
        <v>594</v>
      </c>
      <c r="D319" s="48" t="s">
        <v>627</v>
      </c>
      <c r="E319" s="141" t="str" cm="1">
        <f t="array" aca="1" ref="E319" ca="1">INDIRECT(E$2&amp;"!D92")</f>
        <v>Non concerné</v>
      </c>
      <c r="F319" s="141" t="str" cm="1">
        <f t="array" aca="1" ref="F319" ca="1">INDIRECT(F$2&amp;"!D92")</f>
        <v>Non concerné</v>
      </c>
      <c r="G319" s="141" t="str" cm="1">
        <f t="array" aca="1" ref="G319" ca="1">INDIRECT(G$2&amp;"!D92")</f>
        <v>Non concerné</v>
      </c>
      <c r="H319" s="141" t="str" cm="1">
        <f t="array" aca="1" ref="H319" ca="1">INDIRECT(H$2&amp;"!D92")</f>
        <v>Non concerné</v>
      </c>
      <c r="I319" s="141" t="str" cm="1">
        <f t="array" aca="1" ref="I319" ca="1">INDIRECT(I$2&amp;"!D92")</f>
        <v>Non concerné</v>
      </c>
      <c r="J319" s="141" t="str" cm="1">
        <f t="array" aca="1" ref="J319" ca="1">INDIRECT(J$2&amp;"!D92")</f>
        <v>Non concerné</v>
      </c>
      <c r="K319" s="141" t="str" cm="1">
        <f t="array" aca="1" ref="K319" ca="1">INDIRECT(K$2&amp;"!D92")</f>
        <v>Non concerné</v>
      </c>
      <c r="L319" s="141" t="str" cm="1">
        <f t="array" aca="1" ref="L319" ca="1">INDIRECT(L$2&amp;"!D92")</f>
        <v>Non concerné</v>
      </c>
      <c r="M319" s="141" t="str" cm="1">
        <f t="array" aca="1" ref="M319" ca="1">INDIRECT(M$2&amp;"!D92")</f>
        <v>Non concerné</v>
      </c>
      <c r="N319" s="141" t="str" cm="1">
        <f t="array" aca="1" ref="N319" ca="1">INDIRECT(N$2&amp;"!D92")</f>
        <v>Non concerné</v>
      </c>
      <c r="O319" s="141" t="str" cm="1">
        <f t="array" aca="1" ref="O319" ca="1">INDIRECT(O$2&amp;"!D92")</f>
        <v>Non concerné</v>
      </c>
      <c r="P319" s="141" t="str" cm="1">
        <f t="array" aca="1" ref="P319" ca="1">INDIRECT(P$2&amp;"!D92")</f>
        <v>Non concerné</v>
      </c>
      <c r="Q319" s="141" t="str" cm="1">
        <f t="array" aca="1" ref="Q319" ca="1">INDIRECT(Q$2&amp;"!D92")</f>
        <v>Non concerné</v>
      </c>
      <c r="R319" s="141" t="str" cm="1">
        <f t="array" aca="1" ref="R319" ca="1">INDIRECT(R$2&amp;"!D92")</f>
        <v>Non concerné</v>
      </c>
      <c r="S319" s="141" t="str" cm="1">
        <f t="array" aca="1" ref="S319" ca="1">INDIRECT(S$2&amp;"!D92")</f>
        <v>Non concerné</v>
      </c>
      <c r="T319" s="141" t="str" cm="1">
        <f t="array" aca="1" ref="T319" ca="1">INDIRECT(T$2&amp;"!D92")</f>
        <v>Non concerné</v>
      </c>
      <c r="U319" s="141" t="str" cm="1">
        <f t="array" aca="1" ref="U319" ca="1">INDIRECT(U$2&amp;"!D92")</f>
        <v>Non concerné</v>
      </c>
      <c r="V319" s="141" t="str" cm="1">
        <f t="array" aca="1" ref="V319" ca="1">INDIRECT(V$2&amp;"!D92")</f>
        <v>Non concerné</v>
      </c>
      <c r="W319" s="141" t="str" cm="1">
        <f t="array" aca="1" ref="W319" ca="1">INDIRECT(W$2&amp;"!D92")</f>
        <v>Non concerné</v>
      </c>
      <c r="X319" s="141" t="str" cm="1">
        <f t="array" aca="1" ref="X319" ca="1">INDIRECT(X$2&amp;"!D92")</f>
        <v>Non concerné</v>
      </c>
      <c r="Y319" s="141" t="str" cm="1">
        <f t="array" aca="1" ref="Y319" ca="1">INDIRECT(Y$2&amp;"!D92")</f>
        <v>Non concerné</v>
      </c>
      <c r="Z319" s="141" t="str" cm="1">
        <f t="array" aca="1" ref="Z319" ca="1">INDIRECT(Z$2&amp;"!D92")</f>
        <v>Non concerné</v>
      </c>
      <c r="AA319" s="141" t="str" cm="1">
        <f t="array" aca="1" ref="AA319" ca="1">INDIRECT(AA$2&amp;"!D92")</f>
        <v>Non concerné</v>
      </c>
      <c r="AB319" s="141" t="str" cm="1">
        <f t="array" aca="1" ref="AB319" ca="1">INDIRECT(AB$2&amp;"!D92")</f>
        <v>Non concerné</v>
      </c>
      <c r="AC319" s="141" t="str" cm="1">
        <f t="array" aca="1" ref="AC319" ca="1">INDIRECT(AC$2&amp;"!D92")</f>
        <v>Non concerné</v>
      </c>
      <c r="AD319" s="141" t="str" cm="1">
        <f t="array" aca="1" ref="AD319" ca="1">INDIRECT(AD$2&amp;"!D92")</f>
        <v>Non concerné</v>
      </c>
      <c r="AE319" s="141" t="str" cm="1">
        <f t="array" aca="1" ref="AE319" ca="1">INDIRECT(AE$2&amp;"!D92")</f>
        <v>Non concerné</v>
      </c>
      <c r="AF319" s="141" t="str" cm="1">
        <f t="array" aca="1" ref="AF319" ca="1">INDIRECT(AF$2&amp;"!D92")</f>
        <v>Non concerné</v>
      </c>
      <c r="AG319" s="141" t="str" cm="1">
        <f t="array" aca="1" ref="AG319" ca="1">INDIRECT(AG$2&amp;"!D92")</f>
        <v>Non concerné</v>
      </c>
      <c r="AH319" s="141" t="str" cm="1">
        <f t="array" aca="1" ref="AH319" ca="1">INDIRECT(AH$2&amp;"!D92")</f>
        <v>Non concerné</v>
      </c>
      <c r="AJ319" s="75" t="str">
        <f t="shared" si="55"/>
        <v>OMI_7</v>
      </c>
      <c r="AK319" s="75" t="str">
        <f t="shared" si="56"/>
        <v>I1</v>
      </c>
      <c r="AL319" t="s">
        <v>731</v>
      </c>
      <c r="AM319">
        <f t="shared" ca="1" si="57"/>
        <v>0</v>
      </c>
      <c r="AN319">
        <f t="shared" ca="1" si="58"/>
        <v>0</v>
      </c>
      <c r="AP319">
        <f t="shared" ca="1" si="60"/>
        <v>0</v>
      </c>
      <c r="AQ319">
        <f t="shared" ca="1" si="63"/>
        <v>0</v>
      </c>
    </row>
    <row r="320" spans="2:43" ht="16.5" thickBot="1">
      <c r="B320" s="798"/>
      <c r="C320" s="54" t="s">
        <v>594</v>
      </c>
      <c r="D320" s="50" t="s">
        <v>628</v>
      </c>
      <c r="E320" s="141" cm="1">
        <f t="array" aca="1" ref="E320" ca="1">INDIRECT(E$2&amp;"!E92")</f>
        <v>0</v>
      </c>
      <c r="F320" s="141" cm="1">
        <f t="array" aca="1" ref="F320" ca="1">INDIRECT(F$2&amp;"!E92")</f>
        <v>0</v>
      </c>
      <c r="G320" s="141" cm="1">
        <f t="array" aca="1" ref="G320" ca="1">INDIRECT(G$2&amp;"!E92")</f>
        <v>0</v>
      </c>
      <c r="H320" s="141" cm="1">
        <f t="array" aca="1" ref="H320" ca="1">INDIRECT(H$2&amp;"!E92")</f>
        <v>0</v>
      </c>
      <c r="I320" s="141" cm="1">
        <f t="array" aca="1" ref="I320" ca="1">INDIRECT(I$2&amp;"!E92")</f>
        <v>0</v>
      </c>
      <c r="J320" s="141" cm="1">
        <f t="array" aca="1" ref="J320" ca="1">INDIRECT(J$2&amp;"!E92")</f>
        <v>0</v>
      </c>
      <c r="K320" s="141" cm="1">
        <f t="array" aca="1" ref="K320" ca="1">INDIRECT(K$2&amp;"!E92")</f>
        <v>0</v>
      </c>
      <c r="L320" s="141" cm="1">
        <f t="array" aca="1" ref="L320" ca="1">INDIRECT(L$2&amp;"!E92")</f>
        <v>0</v>
      </c>
      <c r="M320" s="141" cm="1">
        <f t="array" aca="1" ref="M320" ca="1">INDIRECT(M$2&amp;"!E92")</f>
        <v>0</v>
      </c>
      <c r="N320" s="141" cm="1">
        <f t="array" aca="1" ref="N320" ca="1">INDIRECT(N$2&amp;"!E92")</f>
        <v>0</v>
      </c>
      <c r="O320" s="141" cm="1">
        <f t="array" aca="1" ref="O320" ca="1">INDIRECT(O$2&amp;"!E92")</f>
        <v>0</v>
      </c>
      <c r="P320" s="141" cm="1">
        <f t="array" aca="1" ref="P320" ca="1">INDIRECT(P$2&amp;"!E92")</f>
        <v>0</v>
      </c>
      <c r="Q320" s="141" cm="1">
        <f t="array" aca="1" ref="Q320" ca="1">INDIRECT(Q$2&amp;"!E92")</f>
        <v>0</v>
      </c>
      <c r="R320" s="141" cm="1">
        <f t="array" aca="1" ref="R320" ca="1">INDIRECT(R$2&amp;"!E92")</f>
        <v>0</v>
      </c>
      <c r="S320" s="141" cm="1">
        <f t="array" aca="1" ref="S320" ca="1">INDIRECT(S$2&amp;"!E92")</f>
        <v>0</v>
      </c>
      <c r="T320" s="141" cm="1">
        <f t="array" aca="1" ref="T320" ca="1">INDIRECT(T$2&amp;"!E92")</f>
        <v>0</v>
      </c>
      <c r="U320" s="141" cm="1">
        <f t="array" aca="1" ref="U320" ca="1">INDIRECT(U$2&amp;"!E92")</f>
        <v>0</v>
      </c>
      <c r="V320" s="141" cm="1">
        <f t="array" aca="1" ref="V320" ca="1">INDIRECT(V$2&amp;"!E92")</f>
        <v>0</v>
      </c>
      <c r="W320" s="141" cm="1">
        <f t="array" aca="1" ref="W320" ca="1">INDIRECT(W$2&amp;"!E92")</f>
        <v>0</v>
      </c>
      <c r="X320" s="141" cm="1">
        <f t="array" aca="1" ref="X320" ca="1">INDIRECT(X$2&amp;"!E92")</f>
        <v>0</v>
      </c>
      <c r="Y320" s="141" cm="1">
        <f t="array" aca="1" ref="Y320" ca="1">INDIRECT(Y$2&amp;"!E92")</f>
        <v>0</v>
      </c>
      <c r="Z320" s="141" cm="1">
        <f t="array" aca="1" ref="Z320" ca="1">INDIRECT(Z$2&amp;"!E92")</f>
        <v>0</v>
      </c>
      <c r="AA320" s="141" cm="1">
        <f t="array" aca="1" ref="AA320" ca="1">INDIRECT(AA$2&amp;"!E92")</f>
        <v>0</v>
      </c>
      <c r="AB320" s="141" cm="1">
        <f t="array" aca="1" ref="AB320" ca="1">INDIRECT(AB$2&amp;"!E92")</f>
        <v>0</v>
      </c>
      <c r="AC320" s="141" cm="1">
        <f t="array" aca="1" ref="AC320" ca="1">INDIRECT(AC$2&amp;"!E92")</f>
        <v>0</v>
      </c>
      <c r="AD320" s="141" cm="1">
        <f t="array" aca="1" ref="AD320" ca="1">INDIRECT(AD$2&amp;"!E92")</f>
        <v>0</v>
      </c>
      <c r="AE320" s="141" cm="1">
        <f t="array" aca="1" ref="AE320" ca="1">INDIRECT(AE$2&amp;"!E92")</f>
        <v>0</v>
      </c>
      <c r="AF320" s="141" cm="1">
        <f t="array" aca="1" ref="AF320" ca="1">INDIRECT(AF$2&amp;"!E92")</f>
        <v>0</v>
      </c>
      <c r="AG320" s="141" cm="1">
        <f t="array" aca="1" ref="AG320" ca="1">INDIRECT(AG$2&amp;"!E92")</f>
        <v>0</v>
      </c>
      <c r="AH320" s="141" cm="1">
        <f t="array" aca="1" ref="AH320" ca="1">INDIRECT(AH$2&amp;"!E92")</f>
        <v>0</v>
      </c>
      <c r="AJ320" s="75" t="str">
        <f t="shared" si="55"/>
        <v>OMI_7</v>
      </c>
      <c r="AK320" s="75" t="str">
        <f t="shared" si="56"/>
        <v>I2.1</v>
      </c>
      <c r="AL320" t="s">
        <v>753</v>
      </c>
      <c r="AM320">
        <f t="shared" ca="1" si="57"/>
        <v>0</v>
      </c>
      <c r="AN320">
        <f t="shared" ca="1" si="58"/>
        <v>0</v>
      </c>
      <c r="AP320">
        <f t="shared" ca="1" si="60"/>
        <v>0</v>
      </c>
      <c r="AQ320">
        <f t="shared" ca="1" si="63"/>
        <v>0</v>
      </c>
    </row>
    <row r="321" spans="2:43" ht="16.5" thickBot="1">
      <c r="B321" s="798"/>
      <c r="C321" s="54" t="s">
        <v>594</v>
      </c>
      <c r="D321" s="50" t="s">
        <v>629</v>
      </c>
      <c r="E321" s="141" cm="1">
        <f t="array" aca="1" ref="E321" ca="1">INDIRECT(E$2&amp;"!F92")</f>
        <v>0</v>
      </c>
      <c r="F321" s="141" cm="1">
        <f t="array" aca="1" ref="F321" ca="1">INDIRECT(F$2&amp;"!F92")</f>
        <v>0</v>
      </c>
      <c r="G321" s="141" cm="1">
        <f t="array" aca="1" ref="G321" ca="1">INDIRECT(G$2&amp;"!F92")</f>
        <v>0</v>
      </c>
      <c r="H321" s="141" cm="1">
        <f t="array" aca="1" ref="H321" ca="1">INDIRECT(H$2&amp;"!F92")</f>
        <v>0</v>
      </c>
      <c r="I321" s="141" cm="1">
        <f t="array" aca="1" ref="I321" ca="1">INDIRECT(I$2&amp;"!F92")</f>
        <v>0</v>
      </c>
      <c r="J321" s="141" cm="1">
        <f t="array" aca="1" ref="J321" ca="1">INDIRECT(J$2&amp;"!F92")</f>
        <v>0</v>
      </c>
      <c r="K321" s="141" cm="1">
        <f t="array" aca="1" ref="K321" ca="1">INDIRECT(K$2&amp;"!F92")</f>
        <v>0</v>
      </c>
      <c r="L321" s="141" cm="1">
        <f t="array" aca="1" ref="L321" ca="1">INDIRECT(L$2&amp;"!F92")</f>
        <v>0</v>
      </c>
      <c r="M321" s="141" cm="1">
        <f t="array" aca="1" ref="M321" ca="1">INDIRECT(M$2&amp;"!F92")</f>
        <v>0</v>
      </c>
      <c r="N321" s="141" cm="1">
        <f t="array" aca="1" ref="N321" ca="1">INDIRECT(N$2&amp;"!F92")</f>
        <v>0</v>
      </c>
      <c r="O321" s="141" cm="1">
        <f t="array" aca="1" ref="O321" ca="1">INDIRECT(O$2&amp;"!F92")</f>
        <v>0</v>
      </c>
      <c r="P321" s="141" cm="1">
        <f t="array" aca="1" ref="P321" ca="1">INDIRECT(P$2&amp;"!F92")</f>
        <v>0</v>
      </c>
      <c r="Q321" s="141" cm="1">
        <f t="array" aca="1" ref="Q321" ca="1">INDIRECT(Q$2&amp;"!F92")</f>
        <v>0</v>
      </c>
      <c r="R321" s="141" cm="1">
        <f t="array" aca="1" ref="R321" ca="1">INDIRECT(R$2&amp;"!F92")</f>
        <v>0</v>
      </c>
      <c r="S321" s="141" cm="1">
        <f t="array" aca="1" ref="S321" ca="1">INDIRECT(S$2&amp;"!F92")</f>
        <v>0</v>
      </c>
      <c r="T321" s="141" cm="1">
        <f t="array" aca="1" ref="T321" ca="1">INDIRECT(T$2&amp;"!F92")</f>
        <v>0</v>
      </c>
      <c r="U321" s="141" cm="1">
        <f t="array" aca="1" ref="U321" ca="1">INDIRECT(U$2&amp;"!F92")</f>
        <v>0</v>
      </c>
      <c r="V321" s="141" cm="1">
        <f t="array" aca="1" ref="V321" ca="1">INDIRECT(V$2&amp;"!F92")</f>
        <v>0</v>
      </c>
      <c r="W321" s="141" cm="1">
        <f t="array" aca="1" ref="W321" ca="1">INDIRECT(W$2&amp;"!F92")</f>
        <v>0</v>
      </c>
      <c r="X321" s="141" cm="1">
        <f t="array" aca="1" ref="X321" ca="1">INDIRECT(X$2&amp;"!F92")</f>
        <v>0</v>
      </c>
      <c r="Y321" s="141" cm="1">
        <f t="array" aca="1" ref="Y321" ca="1">INDIRECT(Y$2&amp;"!F92")</f>
        <v>0</v>
      </c>
      <c r="Z321" s="141" cm="1">
        <f t="array" aca="1" ref="Z321" ca="1">INDIRECT(Z$2&amp;"!F92")</f>
        <v>0</v>
      </c>
      <c r="AA321" s="141" cm="1">
        <f t="array" aca="1" ref="AA321" ca="1">INDIRECT(AA$2&amp;"!F92")</f>
        <v>0</v>
      </c>
      <c r="AB321" s="141" cm="1">
        <f t="array" aca="1" ref="AB321" ca="1">INDIRECT(AB$2&amp;"!F92")</f>
        <v>0</v>
      </c>
      <c r="AC321" s="141" cm="1">
        <f t="array" aca="1" ref="AC321" ca="1">INDIRECT(AC$2&amp;"!F92")</f>
        <v>0</v>
      </c>
      <c r="AD321" s="141" cm="1">
        <f t="array" aca="1" ref="AD321" ca="1">INDIRECT(AD$2&amp;"!F92")</f>
        <v>0</v>
      </c>
      <c r="AE321" s="141" cm="1">
        <f t="array" aca="1" ref="AE321" ca="1">INDIRECT(AE$2&amp;"!F92")</f>
        <v>0</v>
      </c>
      <c r="AF321" s="141" cm="1">
        <f t="array" aca="1" ref="AF321" ca="1">INDIRECT(AF$2&amp;"!F92")</f>
        <v>0</v>
      </c>
      <c r="AG321" s="141" cm="1">
        <f t="array" aca="1" ref="AG321" ca="1">INDIRECT(AG$2&amp;"!F92")</f>
        <v>0</v>
      </c>
      <c r="AH321" s="141" cm="1">
        <f t="array" aca="1" ref="AH321" ca="1">INDIRECT(AH$2&amp;"!F92")</f>
        <v>0</v>
      </c>
      <c r="AJ321" s="75" t="str">
        <f t="shared" si="55"/>
        <v>OMI_7</v>
      </c>
      <c r="AK321" s="75" t="str">
        <f t="shared" si="56"/>
        <v>I2.2</v>
      </c>
      <c r="AL321" t="s">
        <v>921</v>
      </c>
      <c r="AM321">
        <f t="shared" ca="1" si="57"/>
        <v>0</v>
      </c>
      <c r="AN321">
        <f t="shared" ca="1" si="58"/>
        <v>0</v>
      </c>
      <c r="AP321">
        <f t="shared" ca="1" si="60"/>
        <v>0</v>
      </c>
      <c r="AQ321">
        <f t="shared" ca="1" si="63"/>
        <v>0</v>
      </c>
    </row>
    <row r="322" spans="2:43" ht="16.5" thickBot="1">
      <c r="B322" s="798"/>
      <c r="C322" s="54" t="s">
        <v>594</v>
      </c>
      <c r="D322" s="50" t="s">
        <v>630</v>
      </c>
      <c r="E322" s="141" cm="1">
        <f t="array" aca="1" ref="E322" ca="1">INDIRECT(E$2&amp;"!G92")</f>
        <v>0</v>
      </c>
      <c r="F322" s="141" cm="1">
        <f t="array" aca="1" ref="F322" ca="1">INDIRECT(F$2&amp;"!G92")</f>
        <v>0</v>
      </c>
      <c r="G322" s="141" cm="1">
        <f t="array" aca="1" ref="G322" ca="1">INDIRECT(G$2&amp;"!G92")</f>
        <v>0</v>
      </c>
      <c r="H322" s="141" cm="1">
        <f t="array" aca="1" ref="H322" ca="1">INDIRECT(H$2&amp;"!G92")</f>
        <v>0</v>
      </c>
      <c r="I322" s="141" cm="1">
        <f t="array" aca="1" ref="I322" ca="1">INDIRECT(I$2&amp;"!G92")</f>
        <v>0</v>
      </c>
      <c r="J322" s="141" cm="1">
        <f t="array" aca="1" ref="J322" ca="1">INDIRECT(J$2&amp;"!G92")</f>
        <v>0</v>
      </c>
      <c r="K322" s="141" cm="1">
        <f t="array" aca="1" ref="K322" ca="1">INDIRECT(K$2&amp;"!G92")</f>
        <v>0</v>
      </c>
      <c r="L322" s="141" cm="1">
        <f t="array" aca="1" ref="L322" ca="1">INDIRECT(L$2&amp;"!G92")</f>
        <v>0</v>
      </c>
      <c r="M322" s="141" cm="1">
        <f t="array" aca="1" ref="M322" ca="1">INDIRECT(M$2&amp;"!G92")</f>
        <v>0</v>
      </c>
      <c r="N322" s="141" cm="1">
        <f t="array" aca="1" ref="N322" ca="1">INDIRECT(N$2&amp;"!G92")</f>
        <v>0</v>
      </c>
      <c r="O322" s="141" cm="1">
        <f t="array" aca="1" ref="O322" ca="1">INDIRECT(O$2&amp;"!G92")</f>
        <v>0</v>
      </c>
      <c r="P322" s="141" cm="1">
        <f t="array" aca="1" ref="P322" ca="1">INDIRECT(P$2&amp;"!G92")</f>
        <v>0</v>
      </c>
      <c r="Q322" s="141" cm="1">
        <f t="array" aca="1" ref="Q322" ca="1">INDIRECT(Q$2&amp;"!G92")</f>
        <v>0</v>
      </c>
      <c r="R322" s="141" cm="1">
        <f t="array" aca="1" ref="R322" ca="1">INDIRECT(R$2&amp;"!G92")</f>
        <v>0</v>
      </c>
      <c r="S322" s="141" cm="1">
        <f t="array" aca="1" ref="S322" ca="1">INDIRECT(S$2&amp;"!G92")</f>
        <v>0</v>
      </c>
      <c r="T322" s="141" cm="1">
        <f t="array" aca="1" ref="T322" ca="1">INDIRECT(T$2&amp;"!G92")</f>
        <v>0</v>
      </c>
      <c r="U322" s="141" cm="1">
        <f t="array" aca="1" ref="U322" ca="1">INDIRECT(U$2&amp;"!G92")</f>
        <v>0</v>
      </c>
      <c r="V322" s="141" cm="1">
        <f t="array" aca="1" ref="V322" ca="1">INDIRECT(V$2&amp;"!G92")</f>
        <v>0</v>
      </c>
      <c r="W322" s="141" cm="1">
        <f t="array" aca="1" ref="W322" ca="1">INDIRECT(W$2&amp;"!G92")</f>
        <v>0</v>
      </c>
      <c r="X322" s="141" cm="1">
        <f t="array" aca="1" ref="X322" ca="1">INDIRECT(X$2&amp;"!G92")</f>
        <v>0</v>
      </c>
      <c r="Y322" s="141" cm="1">
        <f t="array" aca="1" ref="Y322" ca="1">INDIRECT(Y$2&amp;"!G92")</f>
        <v>0</v>
      </c>
      <c r="Z322" s="141" cm="1">
        <f t="array" aca="1" ref="Z322" ca="1">INDIRECT(Z$2&amp;"!G92")</f>
        <v>0</v>
      </c>
      <c r="AA322" s="141" cm="1">
        <f t="array" aca="1" ref="AA322" ca="1">INDIRECT(AA$2&amp;"!G92")</f>
        <v>0</v>
      </c>
      <c r="AB322" s="141" cm="1">
        <f t="array" aca="1" ref="AB322" ca="1">INDIRECT(AB$2&amp;"!G92")</f>
        <v>0</v>
      </c>
      <c r="AC322" s="141" cm="1">
        <f t="array" aca="1" ref="AC322" ca="1">INDIRECT(AC$2&amp;"!G92")</f>
        <v>0</v>
      </c>
      <c r="AD322" s="141" cm="1">
        <f t="array" aca="1" ref="AD322" ca="1">INDIRECT(AD$2&amp;"!G92")</f>
        <v>0</v>
      </c>
      <c r="AE322" s="141" cm="1">
        <f t="array" aca="1" ref="AE322" ca="1">INDIRECT(AE$2&amp;"!G92")</f>
        <v>0</v>
      </c>
      <c r="AF322" s="141" cm="1">
        <f t="array" aca="1" ref="AF322" ca="1">INDIRECT(AF$2&amp;"!G92")</f>
        <v>0</v>
      </c>
      <c r="AG322" s="141" cm="1">
        <f t="array" aca="1" ref="AG322" ca="1">INDIRECT(AG$2&amp;"!G92")</f>
        <v>0</v>
      </c>
      <c r="AH322" s="141" cm="1">
        <f t="array" aca="1" ref="AH322" ca="1">INDIRECT(AH$2&amp;"!G92")</f>
        <v>0</v>
      </c>
      <c r="AJ322" s="75" t="str">
        <f t="shared" si="55"/>
        <v>OMI_7</v>
      </c>
      <c r="AK322" s="75" t="str">
        <f t="shared" si="56"/>
        <v>I2.3</v>
      </c>
      <c r="AL322" t="s">
        <v>922</v>
      </c>
      <c r="AM322">
        <f t="shared" ca="1" si="57"/>
        <v>0</v>
      </c>
      <c r="AN322">
        <f t="shared" ca="1" si="58"/>
        <v>0</v>
      </c>
      <c r="AP322">
        <f ca="1">COUNTIFS(E322:AH322,"Oui",E320:AH320,"Non",E319:AH319,"Oui")</f>
        <v>0</v>
      </c>
      <c r="AQ322">
        <f t="shared" ca="1" si="63"/>
        <v>0</v>
      </c>
    </row>
    <row r="323" spans="2:43" ht="16.5" thickBot="1">
      <c r="B323" s="798"/>
      <c r="C323" s="54" t="s">
        <v>594</v>
      </c>
      <c r="D323" s="50" t="s">
        <v>631</v>
      </c>
      <c r="E323" s="141" cm="1">
        <f t="array" aca="1" ref="E323" ca="1">INDIRECT(E$2&amp;"!H92")</f>
        <v>0</v>
      </c>
      <c r="F323" s="141" cm="1">
        <f t="array" aca="1" ref="F323" ca="1">INDIRECT(F$2&amp;"!H92")</f>
        <v>0</v>
      </c>
      <c r="G323" s="141" cm="1">
        <f t="array" aca="1" ref="G323" ca="1">INDIRECT(G$2&amp;"!H92")</f>
        <v>0</v>
      </c>
      <c r="H323" s="141" cm="1">
        <f t="array" aca="1" ref="H323" ca="1">INDIRECT(H$2&amp;"!H92")</f>
        <v>0</v>
      </c>
      <c r="I323" s="141" cm="1">
        <f t="array" aca="1" ref="I323" ca="1">INDIRECT(I$2&amp;"!H92")</f>
        <v>0</v>
      </c>
      <c r="J323" s="141" cm="1">
        <f t="array" aca="1" ref="J323" ca="1">INDIRECT(J$2&amp;"!H92")</f>
        <v>0</v>
      </c>
      <c r="K323" s="141" cm="1">
        <f t="array" aca="1" ref="K323" ca="1">INDIRECT(K$2&amp;"!H92")</f>
        <v>0</v>
      </c>
      <c r="L323" s="141" cm="1">
        <f t="array" aca="1" ref="L323" ca="1">INDIRECT(L$2&amp;"!H92")</f>
        <v>0</v>
      </c>
      <c r="M323" s="141" cm="1">
        <f t="array" aca="1" ref="M323" ca="1">INDIRECT(M$2&amp;"!H92")</f>
        <v>0</v>
      </c>
      <c r="N323" s="141" cm="1">
        <f t="array" aca="1" ref="N323" ca="1">INDIRECT(N$2&amp;"!H92")</f>
        <v>0</v>
      </c>
      <c r="O323" s="141" cm="1">
        <f t="array" aca="1" ref="O323" ca="1">INDIRECT(O$2&amp;"!H92")</f>
        <v>0</v>
      </c>
      <c r="P323" s="141" cm="1">
        <f t="array" aca="1" ref="P323" ca="1">INDIRECT(P$2&amp;"!H92")</f>
        <v>0</v>
      </c>
      <c r="Q323" s="141" cm="1">
        <f t="array" aca="1" ref="Q323" ca="1">INDIRECT(Q$2&amp;"!H92")</f>
        <v>0</v>
      </c>
      <c r="R323" s="141" cm="1">
        <f t="array" aca="1" ref="R323" ca="1">INDIRECT(R$2&amp;"!H92")</f>
        <v>0</v>
      </c>
      <c r="S323" s="141" cm="1">
        <f t="array" aca="1" ref="S323" ca="1">INDIRECT(S$2&amp;"!H92")</f>
        <v>0</v>
      </c>
      <c r="T323" s="141" cm="1">
        <f t="array" aca="1" ref="T323" ca="1">INDIRECT(T$2&amp;"!H92")</f>
        <v>0</v>
      </c>
      <c r="U323" s="141" cm="1">
        <f t="array" aca="1" ref="U323" ca="1">INDIRECT(U$2&amp;"!H92")</f>
        <v>0</v>
      </c>
      <c r="V323" s="141" cm="1">
        <f t="array" aca="1" ref="V323" ca="1">INDIRECT(V$2&amp;"!H92")</f>
        <v>0</v>
      </c>
      <c r="W323" s="141" cm="1">
        <f t="array" aca="1" ref="W323" ca="1">INDIRECT(W$2&amp;"!H92")</f>
        <v>0</v>
      </c>
      <c r="X323" s="141" cm="1">
        <f t="array" aca="1" ref="X323" ca="1">INDIRECT(X$2&amp;"!H92")</f>
        <v>0</v>
      </c>
      <c r="Y323" s="141" cm="1">
        <f t="array" aca="1" ref="Y323" ca="1">INDIRECT(Y$2&amp;"!H92")</f>
        <v>0</v>
      </c>
      <c r="Z323" s="141" cm="1">
        <f t="array" aca="1" ref="Z323" ca="1">INDIRECT(Z$2&amp;"!H92")</f>
        <v>0</v>
      </c>
      <c r="AA323" s="141" cm="1">
        <f t="array" aca="1" ref="AA323" ca="1">INDIRECT(AA$2&amp;"!H92")</f>
        <v>0</v>
      </c>
      <c r="AB323" s="141" cm="1">
        <f t="array" aca="1" ref="AB323" ca="1">INDIRECT(AB$2&amp;"!H92")</f>
        <v>0</v>
      </c>
      <c r="AC323" s="141" cm="1">
        <f t="array" aca="1" ref="AC323" ca="1">INDIRECT(AC$2&amp;"!H92")</f>
        <v>0</v>
      </c>
      <c r="AD323" s="141" cm="1">
        <f t="array" aca="1" ref="AD323" ca="1">INDIRECT(AD$2&amp;"!H92")</f>
        <v>0</v>
      </c>
      <c r="AE323" s="141" cm="1">
        <f t="array" aca="1" ref="AE323" ca="1">INDIRECT(AE$2&amp;"!H92")</f>
        <v>0</v>
      </c>
      <c r="AF323" s="141" cm="1">
        <f t="array" aca="1" ref="AF323" ca="1">INDIRECT(AF$2&amp;"!H92")</f>
        <v>0</v>
      </c>
      <c r="AG323" s="141" cm="1">
        <f t="array" aca="1" ref="AG323" ca="1">INDIRECT(AG$2&amp;"!H92")</f>
        <v>0</v>
      </c>
      <c r="AH323" s="141" cm="1">
        <f t="array" aca="1" ref="AH323" ca="1">INDIRECT(AH$2&amp;"!H92")</f>
        <v>0</v>
      </c>
      <c r="AJ323" s="75" t="str">
        <f t="shared" si="55"/>
        <v>OMI_7</v>
      </c>
      <c r="AK323" s="75" t="str">
        <f t="shared" si="56"/>
        <v>I3.1</v>
      </c>
      <c r="AL323" t="s">
        <v>774</v>
      </c>
      <c r="AM323">
        <f t="shared" ca="1" si="57"/>
        <v>0</v>
      </c>
      <c r="AN323">
        <f t="shared" ca="1" si="58"/>
        <v>0</v>
      </c>
      <c r="AP323">
        <f t="shared" ca="1" si="60"/>
        <v>0</v>
      </c>
      <c r="AQ323">
        <f t="shared" ca="1" si="63"/>
        <v>0</v>
      </c>
    </row>
    <row r="324" spans="2:43" ht="16.5" thickBot="1">
      <c r="B324" s="799"/>
      <c r="C324" s="54" t="s">
        <v>594</v>
      </c>
      <c r="D324" s="53" t="s">
        <v>632</v>
      </c>
      <c r="E324" s="141" cm="1">
        <f t="array" aca="1" ref="E324" ca="1">INDIRECT(E$2&amp;"!I92")</f>
        <v>0</v>
      </c>
      <c r="F324" s="141" cm="1">
        <f t="array" aca="1" ref="F324" ca="1">INDIRECT(F$2&amp;"!I92")</f>
        <v>0</v>
      </c>
      <c r="G324" s="141" cm="1">
        <f t="array" aca="1" ref="G324" ca="1">INDIRECT(G$2&amp;"!I92")</f>
        <v>0</v>
      </c>
      <c r="H324" s="141" cm="1">
        <f t="array" aca="1" ref="H324" ca="1">INDIRECT(H$2&amp;"!I92")</f>
        <v>0</v>
      </c>
      <c r="I324" s="141" cm="1">
        <f t="array" aca="1" ref="I324" ca="1">INDIRECT(I$2&amp;"!I92")</f>
        <v>0</v>
      </c>
      <c r="J324" s="141" cm="1">
        <f t="array" aca="1" ref="J324" ca="1">INDIRECT(J$2&amp;"!I92")</f>
        <v>0</v>
      </c>
      <c r="K324" s="141" cm="1">
        <f t="array" aca="1" ref="K324" ca="1">INDIRECT(K$2&amp;"!I92")</f>
        <v>0</v>
      </c>
      <c r="L324" s="141" cm="1">
        <f t="array" aca="1" ref="L324" ca="1">INDIRECT(L$2&amp;"!I92")</f>
        <v>0</v>
      </c>
      <c r="M324" s="141" cm="1">
        <f t="array" aca="1" ref="M324" ca="1">INDIRECT(M$2&amp;"!I92")</f>
        <v>0</v>
      </c>
      <c r="N324" s="141" cm="1">
        <f t="array" aca="1" ref="N324" ca="1">INDIRECT(N$2&amp;"!I92")</f>
        <v>0</v>
      </c>
      <c r="O324" s="141" cm="1">
        <f t="array" aca="1" ref="O324" ca="1">INDIRECT(O$2&amp;"!I92")</f>
        <v>0</v>
      </c>
      <c r="P324" s="141" cm="1">
        <f t="array" aca="1" ref="P324" ca="1">INDIRECT(P$2&amp;"!I92")</f>
        <v>0</v>
      </c>
      <c r="Q324" s="141" cm="1">
        <f t="array" aca="1" ref="Q324" ca="1">INDIRECT(Q$2&amp;"!I92")</f>
        <v>0</v>
      </c>
      <c r="R324" s="141" cm="1">
        <f t="array" aca="1" ref="R324" ca="1">INDIRECT(R$2&amp;"!I92")</f>
        <v>0</v>
      </c>
      <c r="S324" s="141" cm="1">
        <f t="array" aca="1" ref="S324" ca="1">INDIRECT(S$2&amp;"!I92")</f>
        <v>0</v>
      </c>
      <c r="T324" s="141" cm="1">
        <f t="array" aca="1" ref="T324" ca="1">INDIRECT(T$2&amp;"!I92")</f>
        <v>0</v>
      </c>
      <c r="U324" s="141" cm="1">
        <f t="array" aca="1" ref="U324" ca="1">INDIRECT(U$2&amp;"!I92")</f>
        <v>0</v>
      </c>
      <c r="V324" s="141" cm="1">
        <f t="array" aca="1" ref="V324" ca="1">INDIRECT(V$2&amp;"!I92")</f>
        <v>0</v>
      </c>
      <c r="W324" s="141" cm="1">
        <f t="array" aca="1" ref="W324" ca="1">INDIRECT(W$2&amp;"!I92")</f>
        <v>0</v>
      </c>
      <c r="X324" s="141" cm="1">
        <f t="array" aca="1" ref="X324" ca="1">INDIRECT(X$2&amp;"!I92")</f>
        <v>0</v>
      </c>
      <c r="Y324" s="141" cm="1">
        <f t="array" aca="1" ref="Y324" ca="1">INDIRECT(Y$2&amp;"!I92")</f>
        <v>0</v>
      </c>
      <c r="Z324" s="141" cm="1">
        <f t="array" aca="1" ref="Z324" ca="1">INDIRECT(Z$2&amp;"!I92")</f>
        <v>0</v>
      </c>
      <c r="AA324" s="141" cm="1">
        <f t="array" aca="1" ref="AA324" ca="1">INDIRECT(AA$2&amp;"!I92")</f>
        <v>0</v>
      </c>
      <c r="AB324" s="141" cm="1">
        <f t="array" aca="1" ref="AB324" ca="1">INDIRECT(AB$2&amp;"!I92")</f>
        <v>0</v>
      </c>
      <c r="AC324" s="141" cm="1">
        <f t="array" aca="1" ref="AC324" ca="1">INDIRECT(AC$2&amp;"!I92")</f>
        <v>0</v>
      </c>
      <c r="AD324" s="141" cm="1">
        <f t="array" aca="1" ref="AD324" ca="1">INDIRECT(AD$2&amp;"!I92")</f>
        <v>0</v>
      </c>
      <c r="AE324" s="141" cm="1">
        <f t="array" aca="1" ref="AE324" ca="1">INDIRECT(AE$2&amp;"!I92")</f>
        <v>0</v>
      </c>
      <c r="AF324" s="141" cm="1">
        <f t="array" aca="1" ref="AF324" ca="1">INDIRECT(AF$2&amp;"!I92")</f>
        <v>0</v>
      </c>
      <c r="AG324" s="141" cm="1">
        <f t="array" aca="1" ref="AG324" ca="1">INDIRECT(AG$2&amp;"!I92")</f>
        <v>0</v>
      </c>
      <c r="AH324" s="141" cm="1">
        <f t="array" aca="1" ref="AH324" ca="1">INDIRECT(AH$2&amp;"!I92")</f>
        <v>0</v>
      </c>
      <c r="AJ324" s="75" t="str">
        <f t="shared" si="55"/>
        <v>OMI_7</v>
      </c>
      <c r="AK324" s="75" t="str">
        <f t="shared" si="56"/>
        <v>I3.2</v>
      </c>
      <c r="AL324" t="s">
        <v>923</v>
      </c>
      <c r="AM324">
        <f t="shared" ca="1" si="57"/>
        <v>0</v>
      </c>
      <c r="AN324">
        <f t="shared" ca="1" si="58"/>
        <v>0</v>
      </c>
      <c r="AP324">
        <f t="shared" ca="1" si="60"/>
        <v>0</v>
      </c>
      <c r="AQ324">
        <f t="shared" ca="1" si="63"/>
        <v>0</v>
      </c>
    </row>
    <row r="325" spans="2:43" ht="16.149999999999999" customHeight="1" thickBot="1">
      <c r="B325" s="800" t="s">
        <v>59</v>
      </c>
      <c r="C325" s="54" t="s">
        <v>596</v>
      </c>
      <c r="D325" s="48" t="s">
        <v>627</v>
      </c>
      <c r="E325" s="315" t="str" cm="1">
        <f t="array" aca="1" ref="E325" ca="1">INDIRECT(E$2&amp;"!D95")</f>
        <v>Non concerné</v>
      </c>
      <c r="F325" s="315" t="str" cm="1">
        <f t="array" aca="1" ref="F325" ca="1">INDIRECT(F$2&amp;"!D95")</f>
        <v>Non concerné</v>
      </c>
      <c r="G325" s="315" t="str" cm="1">
        <f t="array" aca="1" ref="G325" ca="1">INDIRECT(G$2&amp;"!D95")</f>
        <v>Non concerné</v>
      </c>
      <c r="H325" s="315" t="str" cm="1">
        <f t="array" aca="1" ref="H325" ca="1">INDIRECT(H$2&amp;"!D95")</f>
        <v>Non concerné</v>
      </c>
      <c r="I325" s="315" t="str" cm="1">
        <f t="array" aca="1" ref="I325" ca="1">INDIRECT(I$2&amp;"!D95")</f>
        <v>Non concerné</v>
      </c>
      <c r="J325" s="315" t="str" cm="1">
        <f t="array" aca="1" ref="J325" ca="1">INDIRECT(J$2&amp;"!D95")</f>
        <v>Non concerné</v>
      </c>
      <c r="K325" s="315" t="str" cm="1">
        <f t="array" aca="1" ref="K325" ca="1">INDIRECT(K$2&amp;"!D95")</f>
        <v>Non concerné</v>
      </c>
      <c r="L325" s="315" t="str" cm="1">
        <f t="array" aca="1" ref="L325" ca="1">INDIRECT(L$2&amp;"!D95")</f>
        <v>Non concerné</v>
      </c>
      <c r="M325" s="315" t="str" cm="1">
        <f t="array" aca="1" ref="M325" ca="1">INDIRECT(M$2&amp;"!D95")</f>
        <v>Non concerné</v>
      </c>
      <c r="N325" s="315" t="str" cm="1">
        <f t="array" aca="1" ref="N325" ca="1">INDIRECT(N$2&amp;"!D95")</f>
        <v>Non concerné</v>
      </c>
      <c r="O325" s="315" t="str" cm="1">
        <f t="array" aca="1" ref="O325" ca="1">INDIRECT(O$2&amp;"!D95")</f>
        <v>Non concerné</v>
      </c>
      <c r="P325" s="315" t="str" cm="1">
        <f t="array" aca="1" ref="P325" ca="1">INDIRECT(P$2&amp;"!D95")</f>
        <v>Non concerné</v>
      </c>
      <c r="Q325" s="315" t="str" cm="1">
        <f t="array" aca="1" ref="Q325" ca="1">INDIRECT(Q$2&amp;"!D95")</f>
        <v>Non concerné</v>
      </c>
      <c r="R325" s="315" t="str" cm="1">
        <f t="array" aca="1" ref="R325" ca="1">INDIRECT(R$2&amp;"!D95")</f>
        <v>Non concerné</v>
      </c>
      <c r="S325" s="315" t="str" cm="1">
        <f t="array" aca="1" ref="S325" ca="1">INDIRECT(S$2&amp;"!D95")</f>
        <v>Non concerné</v>
      </c>
      <c r="T325" s="315" t="str" cm="1">
        <f t="array" aca="1" ref="T325" ca="1">INDIRECT(T$2&amp;"!D95")</f>
        <v>Non concerné</v>
      </c>
      <c r="U325" s="315" t="str" cm="1">
        <f t="array" aca="1" ref="U325" ca="1">INDIRECT(U$2&amp;"!D95")</f>
        <v>Non concerné</v>
      </c>
      <c r="V325" s="315" t="str" cm="1">
        <f t="array" aca="1" ref="V325" ca="1">INDIRECT(V$2&amp;"!D95")</f>
        <v>Non concerné</v>
      </c>
      <c r="W325" s="315" t="str" cm="1">
        <f t="array" aca="1" ref="W325" ca="1">INDIRECT(W$2&amp;"!D95")</f>
        <v>Non concerné</v>
      </c>
      <c r="X325" s="315" t="str" cm="1">
        <f t="array" aca="1" ref="X325" ca="1">INDIRECT(X$2&amp;"!D95")</f>
        <v>Non concerné</v>
      </c>
      <c r="Y325" s="315" t="str" cm="1">
        <f t="array" aca="1" ref="Y325" ca="1">INDIRECT(Y$2&amp;"!D95")</f>
        <v>Non concerné</v>
      </c>
      <c r="Z325" s="315" t="str" cm="1">
        <f t="array" aca="1" ref="Z325" ca="1">INDIRECT(Z$2&amp;"!D95")</f>
        <v>Non concerné</v>
      </c>
      <c r="AA325" s="315" t="str" cm="1">
        <f t="array" aca="1" ref="AA325" ca="1">INDIRECT(AA$2&amp;"!D95")</f>
        <v>Non concerné</v>
      </c>
      <c r="AB325" s="315" t="str" cm="1">
        <f t="array" aca="1" ref="AB325" ca="1">INDIRECT(AB$2&amp;"!D95")</f>
        <v>Non concerné</v>
      </c>
      <c r="AC325" s="315" t="str" cm="1">
        <f t="array" aca="1" ref="AC325" ca="1">INDIRECT(AC$2&amp;"!D95")</f>
        <v>Non concerné</v>
      </c>
      <c r="AD325" s="315" t="str" cm="1">
        <f t="array" aca="1" ref="AD325" ca="1">INDIRECT(AD$2&amp;"!D95")</f>
        <v>Non concerné</v>
      </c>
      <c r="AE325" s="315" t="str" cm="1">
        <f t="array" aca="1" ref="AE325" ca="1">INDIRECT(AE$2&amp;"!D95")</f>
        <v>Non concerné</v>
      </c>
      <c r="AF325" s="315" t="str" cm="1">
        <f t="array" aca="1" ref="AF325" ca="1">INDIRECT(AF$2&amp;"!D95")</f>
        <v>Non concerné</v>
      </c>
      <c r="AG325" s="315" t="str" cm="1">
        <f t="array" aca="1" ref="AG325" ca="1">INDIRECT(AG$2&amp;"!D95")</f>
        <v>Non concerné</v>
      </c>
      <c r="AH325" s="315" t="str" cm="1">
        <f t="array" aca="1" ref="AH325" ca="1">INDIRECT(AH$2&amp;"!D95")</f>
        <v>Non concerné</v>
      </c>
      <c r="AJ325" s="75" t="str">
        <f t="shared" si="55"/>
        <v>OMI_8</v>
      </c>
      <c r="AK325" s="75" t="str">
        <f t="shared" si="56"/>
        <v>I1</v>
      </c>
      <c r="AL325" t="s">
        <v>732</v>
      </c>
      <c r="AM325">
        <f t="shared" ca="1" si="57"/>
        <v>0</v>
      </c>
      <c r="AN325">
        <f t="shared" ca="1" si="58"/>
        <v>0</v>
      </c>
      <c r="AP325">
        <f t="shared" ca="1" si="60"/>
        <v>0</v>
      </c>
      <c r="AQ325">
        <f t="shared" ca="1" si="63"/>
        <v>0</v>
      </c>
    </row>
    <row r="326" spans="2:43" ht="16.5" thickBot="1">
      <c r="B326" s="801"/>
      <c r="C326" s="54" t="s">
        <v>596</v>
      </c>
      <c r="D326" s="50" t="s">
        <v>628</v>
      </c>
      <c r="E326" s="315" cm="1">
        <f t="array" aca="1" ref="E326" ca="1">INDIRECT(E$2&amp;"!E95")</f>
        <v>0</v>
      </c>
      <c r="F326" s="315" cm="1">
        <f t="array" aca="1" ref="F326" ca="1">INDIRECT(F$2&amp;"!E95")</f>
        <v>0</v>
      </c>
      <c r="G326" s="315" cm="1">
        <f t="array" aca="1" ref="G326" ca="1">INDIRECT(G$2&amp;"!E95")</f>
        <v>0</v>
      </c>
      <c r="H326" s="315" cm="1">
        <f t="array" aca="1" ref="H326" ca="1">INDIRECT(H$2&amp;"!E95")</f>
        <v>0</v>
      </c>
      <c r="I326" s="315" cm="1">
        <f t="array" aca="1" ref="I326" ca="1">INDIRECT(I$2&amp;"!E95")</f>
        <v>0</v>
      </c>
      <c r="J326" s="315" cm="1">
        <f t="array" aca="1" ref="J326" ca="1">INDIRECT(J$2&amp;"!E95")</f>
        <v>0</v>
      </c>
      <c r="K326" s="315" cm="1">
        <f t="array" aca="1" ref="K326" ca="1">INDIRECT(K$2&amp;"!E95")</f>
        <v>0</v>
      </c>
      <c r="L326" s="315" cm="1">
        <f t="array" aca="1" ref="L326" ca="1">INDIRECT(L$2&amp;"!E95")</f>
        <v>0</v>
      </c>
      <c r="M326" s="315" cm="1">
        <f t="array" aca="1" ref="M326" ca="1">INDIRECT(M$2&amp;"!E95")</f>
        <v>0</v>
      </c>
      <c r="N326" s="315" cm="1">
        <f t="array" aca="1" ref="N326" ca="1">INDIRECT(N$2&amp;"!E95")</f>
        <v>0</v>
      </c>
      <c r="O326" s="315" cm="1">
        <f t="array" aca="1" ref="O326" ca="1">INDIRECT(O$2&amp;"!E95")</f>
        <v>0</v>
      </c>
      <c r="P326" s="315" cm="1">
        <f t="array" aca="1" ref="P326" ca="1">INDIRECT(P$2&amp;"!E95")</f>
        <v>0</v>
      </c>
      <c r="Q326" s="315" cm="1">
        <f t="array" aca="1" ref="Q326" ca="1">INDIRECT(Q$2&amp;"!E95")</f>
        <v>0</v>
      </c>
      <c r="R326" s="315" cm="1">
        <f t="array" aca="1" ref="R326" ca="1">INDIRECT(R$2&amp;"!E95")</f>
        <v>0</v>
      </c>
      <c r="S326" s="315" cm="1">
        <f t="array" aca="1" ref="S326" ca="1">INDIRECT(S$2&amp;"!E95")</f>
        <v>0</v>
      </c>
      <c r="T326" s="315" cm="1">
        <f t="array" aca="1" ref="T326" ca="1">INDIRECT(T$2&amp;"!E95")</f>
        <v>0</v>
      </c>
      <c r="U326" s="315" cm="1">
        <f t="array" aca="1" ref="U326" ca="1">INDIRECT(U$2&amp;"!E95")</f>
        <v>0</v>
      </c>
      <c r="V326" s="315" cm="1">
        <f t="array" aca="1" ref="V326" ca="1">INDIRECT(V$2&amp;"!E95")</f>
        <v>0</v>
      </c>
      <c r="W326" s="315" cm="1">
        <f t="array" aca="1" ref="W326" ca="1">INDIRECT(W$2&amp;"!E95")</f>
        <v>0</v>
      </c>
      <c r="X326" s="315" cm="1">
        <f t="array" aca="1" ref="X326" ca="1">INDIRECT(X$2&amp;"!E95")</f>
        <v>0</v>
      </c>
      <c r="Y326" s="315" cm="1">
        <f t="array" aca="1" ref="Y326" ca="1">INDIRECT(Y$2&amp;"!E95")</f>
        <v>0</v>
      </c>
      <c r="Z326" s="315" cm="1">
        <f t="array" aca="1" ref="Z326" ca="1">INDIRECT(Z$2&amp;"!E95")</f>
        <v>0</v>
      </c>
      <c r="AA326" s="315" cm="1">
        <f t="array" aca="1" ref="AA326" ca="1">INDIRECT(AA$2&amp;"!E95")</f>
        <v>0</v>
      </c>
      <c r="AB326" s="315" cm="1">
        <f t="array" aca="1" ref="AB326" ca="1">INDIRECT(AB$2&amp;"!E95")</f>
        <v>0</v>
      </c>
      <c r="AC326" s="315" cm="1">
        <f t="array" aca="1" ref="AC326" ca="1">INDIRECT(AC$2&amp;"!E95")</f>
        <v>0</v>
      </c>
      <c r="AD326" s="315" cm="1">
        <f t="array" aca="1" ref="AD326" ca="1">INDIRECT(AD$2&amp;"!E95")</f>
        <v>0</v>
      </c>
      <c r="AE326" s="315" cm="1">
        <f t="array" aca="1" ref="AE326" ca="1">INDIRECT(AE$2&amp;"!E95")</f>
        <v>0</v>
      </c>
      <c r="AF326" s="315" cm="1">
        <f t="array" aca="1" ref="AF326" ca="1">INDIRECT(AF$2&amp;"!E95")</f>
        <v>0</v>
      </c>
      <c r="AG326" s="315" cm="1">
        <f t="array" aca="1" ref="AG326" ca="1">INDIRECT(AG$2&amp;"!E95")</f>
        <v>0</v>
      </c>
      <c r="AH326" s="315" cm="1">
        <f t="array" aca="1" ref="AH326" ca="1">INDIRECT(AH$2&amp;"!E95")</f>
        <v>0</v>
      </c>
      <c r="AJ326" s="75" t="str">
        <f t="shared" si="55"/>
        <v>OMI_8</v>
      </c>
      <c r="AK326" s="75" t="str">
        <f t="shared" si="56"/>
        <v>I2.1</v>
      </c>
      <c r="AL326" t="s">
        <v>754</v>
      </c>
      <c r="AM326">
        <f t="shared" ca="1" si="57"/>
        <v>0</v>
      </c>
      <c r="AN326">
        <f t="shared" ca="1" si="58"/>
        <v>0</v>
      </c>
      <c r="AP326">
        <f t="shared" ca="1" si="60"/>
        <v>0</v>
      </c>
      <c r="AQ326">
        <f t="shared" ca="1" si="63"/>
        <v>0</v>
      </c>
    </row>
    <row r="327" spans="2:43" ht="16.5" thickBot="1">
      <c r="B327" s="801"/>
      <c r="C327" s="54" t="s">
        <v>596</v>
      </c>
      <c r="D327" s="50" t="s">
        <v>629</v>
      </c>
      <c r="E327" s="315" cm="1">
        <f t="array" aca="1" ref="E327" ca="1">INDIRECT(E$2&amp;"!F95")</f>
        <v>0</v>
      </c>
      <c r="F327" s="315" cm="1">
        <f t="array" aca="1" ref="F327" ca="1">INDIRECT(F$2&amp;"!F95")</f>
        <v>0</v>
      </c>
      <c r="G327" s="315" cm="1">
        <f t="array" aca="1" ref="G327" ca="1">INDIRECT(G$2&amp;"!F95")</f>
        <v>0</v>
      </c>
      <c r="H327" s="315" cm="1">
        <f t="array" aca="1" ref="H327" ca="1">INDIRECT(H$2&amp;"!F95")</f>
        <v>0</v>
      </c>
      <c r="I327" s="315" cm="1">
        <f t="array" aca="1" ref="I327" ca="1">INDIRECT(I$2&amp;"!F95")</f>
        <v>0</v>
      </c>
      <c r="J327" s="315" cm="1">
        <f t="array" aca="1" ref="J327" ca="1">INDIRECT(J$2&amp;"!F95")</f>
        <v>0</v>
      </c>
      <c r="K327" s="315" cm="1">
        <f t="array" aca="1" ref="K327" ca="1">INDIRECT(K$2&amp;"!F95")</f>
        <v>0</v>
      </c>
      <c r="L327" s="315" cm="1">
        <f t="array" aca="1" ref="L327" ca="1">INDIRECT(L$2&amp;"!F95")</f>
        <v>0</v>
      </c>
      <c r="M327" s="315" cm="1">
        <f t="array" aca="1" ref="M327" ca="1">INDIRECT(M$2&amp;"!F95")</f>
        <v>0</v>
      </c>
      <c r="N327" s="315" cm="1">
        <f t="array" aca="1" ref="N327" ca="1">INDIRECT(N$2&amp;"!F95")</f>
        <v>0</v>
      </c>
      <c r="O327" s="315" cm="1">
        <f t="array" aca="1" ref="O327" ca="1">INDIRECT(O$2&amp;"!F95")</f>
        <v>0</v>
      </c>
      <c r="P327" s="315" cm="1">
        <f t="array" aca="1" ref="P327" ca="1">INDIRECT(P$2&amp;"!F95")</f>
        <v>0</v>
      </c>
      <c r="Q327" s="315" cm="1">
        <f t="array" aca="1" ref="Q327" ca="1">INDIRECT(Q$2&amp;"!F95")</f>
        <v>0</v>
      </c>
      <c r="R327" s="315" cm="1">
        <f t="array" aca="1" ref="R327" ca="1">INDIRECT(R$2&amp;"!F95")</f>
        <v>0</v>
      </c>
      <c r="S327" s="315" cm="1">
        <f t="array" aca="1" ref="S327" ca="1">INDIRECT(S$2&amp;"!F95")</f>
        <v>0</v>
      </c>
      <c r="T327" s="315" cm="1">
        <f t="array" aca="1" ref="T327" ca="1">INDIRECT(T$2&amp;"!F95")</f>
        <v>0</v>
      </c>
      <c r="U327" s="315" cm="1">
        <f t="array" aca="1" ref="U327" ca="1">INDIRECT(U$2&amp;"!F95")</f>
        <v>0</v>
      </c>
      <c r="V327" s="315" cm="1">
        <f t="array" aca="1" ref="V327" ca="1">INDIRECT(V$2&amp;"!F95")</f>
        <v>0</v>
      </c>
      <c r="W327" s="315" cm="1">
        <f t="array" aca="1" ref="W327" ca="1">INDIRECT(W$2&amp;"!F95")</f>
        <v>0</v>
      </c>
      <c r="X327" s="315" cm="1">
        <f t="array" aca="1" ref="X327" ca="1">INDIRECT(X$2&amp;"!F95")</f>
        <v>0</v>
      </c>
      <c r="Y327" s="315" cm="1">
        <f t="array" aca="1" ref="Y327" ca="1">INDIRECT(Y$2&amp;"!F95")</f>
        <v>0</v>
      </c>
      <c r="Z327" s="315" cm="1">
        <f t="array" aca="1" ref="Z327" ca="1">INDIRECT(Z$2&amp;"!F95")</f>
        <v>0</v>
      </c>
      <c r="AA327" s="315" cm="1">
        <f t="array" aca="1" ref="AA327" ca="1">INDIRECT(AA$2&amp;"!F95")</f>
        <v>0</v>
      </c>
      <c r="AB327" s="315" cm="1">
        <f t="array" aca="1" ref="AB327" ca="1">INDIRECT(AB$2&amp;"!F95")</f>
        <v>0</v>
      </c>
      <c r="AC327" s="315" cm="1">
        <f t="array" aca="1" ref="AC327" ca="1">INDIRECT(AC$2&amp;"!F95")</f>
        <v>0</v>
      </c>
      <c r="AD327" s="315" cm="1">
        <f t="array" aca="1" ref="AD327" ca="1">INDIRECT(AD$2&amp;"!F95")</f>
        <v>0</v>
      </c>
      <c r="AE327" s="315" cm="1">
        <f t="array" aca="1" ref="AE327" ca="1">INDIRECT(AE$2&amp;"!F95")</f>
        <v>0</v>
      </c>
      <c r="AF327" s="315" cm="1">
        <f t="array" aca="1" ref="AF327" ca="1">INDIRECT(AF$2&amp;"!F95")</f>
        <v>0</v>
      </c>
      <c r="AG327" s="315" cm="1">
        <f t="array" aca="1" ref="AG327" ca="1">INDIRECT(AG$2&amp;"!F95")</f>
        <v>0</v>
      </c>
      <c r="AH327" s="315" cm="1">
        <f t="array" aca="1" ref="AH327" ca="1">INDIRECT(AH$2&amp;"!F95")</f>
        <v>0</v>
      </c>
      <c r="AJ327" s="75" t="str">
        <f t="shared" si="55"/>
        <v>OMI_8</v>
      </c>
      <c r="AK327" s="75" t="str">
        <f t="shared" si="56"/>
        <v>I2.2</v>
      </c>
      <c r="AL327" t="s">
        <v>924</v>
      </c>
      <c r="AM327">
        <f t="shared" ca="1" si="57"/>
        <v>0</v>
      </c>
      <c r="AN327">
        <f t="shared" ca="1" si="58"/>
        <v>0</v>
      </c>
      <c r="AP327">
        <f t="shared" ca="1" si="60"/>
        <v>0</v>
      </c>
      <c r="AQ327">
        <f t="shared" ca="1" si="63"/>
        <v>0</v>
      </c>
    </row>
    <row r="328" spans="2:43" ht="16.5" thickBot="1">
      <c r="B328" s="801"/>
      <c r="C328" s="54" t="s">
        <v>596</v>
      </c>
      <c r="D328" s="50" t="s">
        <v>630</v>
      </c>
      <c r="E328" s="315" cm="1">
        <f t="array" aca="1" ref="E328" ca="1">INDIRECT(E$2&amp;"!G95")</f>
        <v>0</v>
      </c>
      <c r="F328" s="315" cm="1">
        <f t="array" aca="1" ref="F328" ca="1">INDIRECT(F$2&amp;"!G95")</f>
        <v>0</v>
      </c>
      <c r="G328" s="315" cm="1">
        <f t="array" aca="1" ref="G328" ca="1">INDIRECT(G$2&amp;"!G95")</f>
        <v>0</v>
      </c>
      <c r="H328" s="315" cm="1">
        <f t="array" aca="1" ref="H328" ca="1">INDIRECT(H$2&amp;"!G95")</f>
        <v>0</v>
      </c>
      <c r="I328" s="315" cm="1">
        <f t="array" aca="1" ref="I328" ca="1">INDIRECT(I$2&amp;"!G95")</f>
        <v>0</v>
      </c>
      <c r="J328" s="315" cm="1">
        <f t="array" aca="1" ref="J328" ca="1">INDIRECT(J$2&amp;"!G95")</f>
        <v>0</v>
      </c>
      <c r="K328" s="315" cm="1">
        <f t="array" aca="1" ref="K328" ca="1">INDIRECT(K$2&amp;"!G95")</f>
        <v>0</v>
      </c>
      <c r="L328" s="315" cm="1">
        <f t="array" aca="1" ref="L328" ca="1">INDIRECT(L$2&amp;"!G95")</f>
        <v>0</v>
      </c>
      <c r="M328" s="315" cm="1">
        <f t="array" aca="1" ref="M328" ca="1">INDIRECT(M$2&amp;"!G95")</f>
        <v>0</v>
      </c>
      <c r="N328" s="315" cm="1">
        <f t="array" aca="1" ref="N328" ca="1">INDIRECT(N$2&amp;"!G95")</f>
        <v>0</v>
      </c>
      <c r="O328" s="315" cm="1">
        <f t="array" aca="1" ref="O328" ca="1">INDIRECT(O$2&amp;"!G95")</f>
        <v>0</v>
      </c>
      <c r="P328" s="315" cm="1">
        <f t="array" aca="1" ref="P328" ca="1">INDIRECT(P$2&amp;"!G95")</f>
        <v>0</v>
      </c>
      <c r="Q328" s="315" cm="1">
        <f t="array" aca="1" ref="Q328" ca="1">INDIRECT(Q$2&amp;"!G95")</f>
        <v>0</v>
      </c>
      <c r="R328" s="315" cm="1">
        <f t="array" aca="1" ref="R328" ca="1">INDIRECT(R$2&amp;"!G95")</f>
        <v>0</v>
      </c>
      <c r="S328" s="315" cm="1">
        <f t="array" aca="1" ref="S328" ca="1">INDIRECT(S$2&amp;"!G95")</f>
        <v>0</v>
      </c>
      <c r="T328" s="315" cm="1">
        <f t="array" aca="1" ref="T328" ca="1">INDIRECT(T$2&amp;"!G95")</f>
        <v>0</v>
      </c>
      <c r="U328" s="315" cm="1">
        <f t="array" aca="1" ref="U328" ca="1">INDIRECT(U$2&amp;"!G95")</f>
        <v>0</v>
      </c>
      <c r="V328" s="315" cm="1">
        <f t="array" aca="1" ref="V328" ca="1">INDIRECT(V$2&amp;"!G95")</f>
        <v>0</v>
      </c>
      <c r="W328" s="315" cm="1">
        <f t="array" aca="1" ref="W328" ca="1">INDIRECT(W$2&amp;"!G95")</f>
        <v>0</v>
      </c>
      <c r="X328" s="315" cm="1">
        <f t="array" aca="1" ref="X328" ca="1">INDIRECT(X$2&amp;"!G95")</f>
        <v>0</v>
      </c>
      <c r="Y328" s="315" cm="1">
        <f t="array" aca="1" ref="Y328" ca="1">INDIRECT(Y$2&amp;"!G95")</f>
        <v>0</v>
      </c>
      <c r="Z328" s="315" cm="1">
        <f t="array" aca="1" ref="Z328" ca="1">INDIRECT(Z$2&amp;"!G95")</f>
        <v>0</v>
      </c>
      <c r="AA328" s="315" cm="1">
        <f t="array" aca="1" ref="AA328" ca="1">INDIRECT(AA$2&amp;"!G95")</f>
        <v>0</v>
      </c>
      <c r="AB328" s="315" cm="1">
        <f t="array" aca="1" ref="AB328" ca="1">INDIRECT(AB$2&amp;"!G95")</f>
        <v>0</v>
      </c>
      <c r="AC328" s="315" cm="1">
        <f t="array" aca="1" ref="AC328" ca="1">INDIRECT(AC$2&amp;"!G95")</f>
        <v>0</v>
      </c>
      <c r="AD328" s="315" cm="1">
        <f t="array" aca="1" ref="AD328" ca="1">INDIRECT(AD$2&amp;"!G95")</f>
        <v>0</v>
      </c>
      <c r="AE328" s="315" cm="1">
        <f t="array" aca="1" ref="AE328" ca="1">INDIRECT(AE$2&amp;"!G95")</f>
        <v>0</v>
      </c>
      <c r="AF328" s="315" cm="1">
        <f t="array" aca="1" ref="AF328" ca="1">INDIRECT(AF$2&amp;"!G95")</f>
        <v>0</v>
      </c>
      <c r="AG328" s="315" cm="1">
        <f t="array" aca="1" ref="AG328" ca="1">INDIRECT(AG$2&amp;"!G95")</f>
        <v>0</v>
      </c>
      <c r="AH328" s="315" cm="1">
        <f t="array" aca="1" ref="AH328" ca="1">INDIRECT(AH$2&amp;"!G95")</f>
        <v>0</v>
      </c>
      <c r="AJ328" s="75" t="str">
        <f t="shared" si="55"/>
        <v>OMI_8</v>
      </c>
      <c r="AK328" s="75" t="str">
        <f t="shared" si="56"/>
        <v>I2.3</v>
      </c>
      <c r="AL328" t="s">
        <v>925</v>
      </c>
      <c r="AM328">
        <f t="shared" ca="1" si="57"/>
        <v>0</v>
      </c>
      <c r="AN328">
        <f t="shared" ca="1" si="58"/>
        <v>0</v>
      </c>
      <c r="AP328">
        <f ca="1">COUNTIFS(E328:AH328,"Oui",E326:AH326,"Non",E325:AH325,"Oui")</f>
        <v>0</v>
      </c>
      <c r="AQ328">
        <f t="shared" ca="1" si="63"/>
        <v>0</v>
      </c>
    </row>
    <row r="329" spans="2:43" ht="16.5" thickBot="1">
      <c r="B329" s="801"/>
      <c r="C329" s="54" t="s">
        <v>596</v>
      </c>
      <c r="D329" s="50" t="s">
        <v>631</v>
      </c>
      <c r="E329" s="315" cm="1">
        <f t="array" aca="1" ref="E329" ca="1">INDIRECT(E$2&amp;"!H95")</f>
        <v>0</v>
      </c>
      <c r="F329" s="315" cm="1">
        <f t="array" aca="1" ref="F329" ca="1">INDIRECT(F$2&amp;"!H95")</f>
        <v>0</v>
      </c>
      <c r="G329" s="315" cm="1">
        <f t="array" aca="1" ref="G329" ca="1">INDIRECT(G$2&amp;"!H95")</f>
        <v>0</v>
      </c>
      <c r="H329" s="315" cm="1">
        <f t="array" aca="1" ref="H329" ca="1">INDIRECT(H$2&amp;"!H95")</f>
        <v>0</v>
      </c>
      <c r="I329" s="315" cm="1">
        <f t="array" aca="1" ref="I329" ca="1">INDIRECT(I$2&amp;"!H95")</f>
        <v>0</v>
      </c>
      <c r="J329" s="315" cm="1">
        <f t="array" aca="1" ref="J329" ca="1">INDIRECT(J$2&amp;"!H95")</f>
        <v>0</v>
      </c>
      <c r="K329" s="315" cm="1">
        <f t="array" aca="1" ref="K329" ca="1">INDIRECT(K$2&amp;"!H95")</f>
        <v>0</v>
      </c>
      <c r="L329" s="315" cm="1">
        <f t="array" aca="1" ref="L329" ca="1">INDIRECT(L$2&amp;"!H95")</f>
        <v>0</v>
      </c>
      <c r="M329" s="315" cm="1">
        <f t="array" aca="1" ref="M329" ca="1">INDIRECT(M$2&amp;"!H95")</f>
        <v>0</v>
      </c>
      <c r="N329" s="315" cm="1">
        <f t="array" aca="1" ref="N329" ca="1">INDIRECT(N$2&amp;"!H95")</f>
        <v>0</v>
      </c>
      <c r="O329" s="315" cm="1">
        <f t="array" aca="1" ref="O329" ca="1">INDIRECT(O$2&amp;"!H95")</f>
        <v>0</v>
      </c>
      <c r="P329" s="315" cm="1">
        <f t="array" aca="1" ref="P329" ca="1">INDIRECT(P$2&amp;"!H95")</f>
        <v>0</v>
      </c>
      <c r="Q329" s="315" cm="1">
        <f t="array" aca="1" ref="Q329" ca="1">INDIRECT(Q$2&amp;"!H95")</f>
        <v>0</v>
      </c>
      <c r="R329" s="315" cm="1">
        <f t="array" aca="1" ref="R329" ca="1">INDIRECT(R$2&amp;"!H95")</f>
        <v>0</v>
      </c>
      <c r="S329" s="315" cm="1">
        <f t="array" aca="1" ref="S329" ca="1">INDIRECT(S$2&amp;"!H95")</f>
        <v>0</v>
      </c>
      <c r="T329" s="315" cm="1">
        <f t="array" aca="1" ref="T329" ca="1">INDIRECT(T$2&amp;"!H95")</f>
        <v>0</v>
      </c>
      <c r="U329" s="315" cm="1">
        <f t="array" aca="1" ref="U329" ca="1">INDIRECT(U$2&amp;"!H95")</f>
        <v>0</v>
      </c>
      <c r="V329" s="315" cm="1">
        <f t="array" aca="1" ref="V329" ca="1">INDIRECT(V$2&amp;"!H95")</f>
        <v>0</v>
      </c>
      <c r="W329" s="315" cm="1">
        <f t="array" aca="1" ref="W329" ca="1">INDIRECT(W$2&amp;"!H95")</f>
        <v>0</v>
      </c>
      <c r="X329" s="315" cm="1">
        <f t="array" aca="1" ref="X329" ca="1">INDIRECT(X$2&amp;"!H95")</f>
        <v>0</v>
      </c>
      <c r="Y329" s="315" cm="1">
        <f t="array" aca="1" ref="Y329" ca="1">INDIRECT(Y$2&amp;"!H95")</f>
        <v>0</v>
      </c>
      <c r="Z329" s="315" cm="1">
        <f t="array" aca="1" ref="Z329" ca="1">INDIRECT(Z$2&amp;"!H95")</f>
        <v>0</v>
      </c>
      <c r="AA329" s="315" cm="1">
        <f t="array" aca="1" ref="AA329" ca="1">INDIRECT(AA$2&amp;"!H95")</f>
        <v>0</v>
      </c>
      <c r="AB329" s="315" cm="1">
        <f t="array" aca="1" ref="AB329" ca="1">INDIRECT(AB$2&amp;"!H95")</f>
        <v>0</v>
      </c>
      <c r="AC329" s="315" cm="1">
        <f t="array" aca="1" ref="AC329" ca="1">INDIRECT(AC$2&amp;"!H95")</f>
        <v>0</v>
      </c>
      <c r="AD329" s="315" cm="1">
        <f t="array" aca="1" ref="AD329" ca="1">INDIRECT(AD$2&amp;"!H95")</f>
        <v>0</v>
      </c>
      <c r="AE329" s="315" cm="1">
        <f t="array" aca="1" ref="AE329" ca="1">INDIRECT(AE$2&amp;"!H95")</f>
        <v>0</v>
      </c>
      <c r="AF329" s="315" cm="1">
        <f t="array" aca="1" ref="AF329" ca="1">INDIRECT(AF$2&amp;"!H95")</f>
        <v>0</v>
      </c>
      <c r="AG329" s="315" cm="1">
        <f t="array" aca="1" ref="AG329" ca="1">INDIRECT(AG$2&amp;"!H95")</f>
        <v>0</v>
      </c>
      <c r="AH329" s="315" cm="1">
        <f t="array" aca="1" ref="AH329" ca="1">INDIRECT(AH$2&amp;"!H95")</f>
        <v>0</v>
      </c>
      <c r="AJ329" s="75" t="str">
        <f t="shared" si="55"/>
        <v>OMI_8</v>
      </c>
      <c r="AK329" s="75" t="str">
        <f t="shared" si="56"/>
        <v>I3.1</v>
      </c>
      <c r="AL329" t="s">
        <v>775</v>
      </c>
      <c r="AM329">
        <f t="shared" ca="1" si="57"/>
        <v>0</v>
      </c>
      <c r="AN329">
        <f t="shared" ca="1" si="58"/>
        <v>0</v>
      </c>
      <c r="AP329">
        <f t="shared" ca="1" si="60"/>
        <v>0</v>
      </c>
      <c r="AQ329">
        <f t="shared" ca="1" si="63"/>
        <v>0</v>
      </c>
    </row>
    <row r="330" spans="2:43" ht="16.5" thickBot="1">
      <c r="B330" s="801"/>
      <c r="C330" s="54" t="s">
        <v>596</v>
      </c>
      <c r="D330" s="53" t="s">
        <v>632</v>
      </c>
      <c r="E330" s="315" cm="1">
        <f t="array" aca="1" ref="E330" ca="1">INDIRECT(E$2&amp;"!I95")</f>
        <v>0</v>
      </c>
      <c r="F330" s="315" cm="1">
        <f t="array" aca="1" ref="F330" ca="1">INDIRECT(F$2&amp;"!I95")</f>
        <v>0</v>
      </c>
      <c r="G330" s="315" cm="1">
        <f t="array" aca="1" ref="G330" ca="1">INDIRECT(G$2&amp;"!I95")</f>
        <v>0</v>
      </c>
      <c r="H330" s="315" cm="1">
        <f t="array" aca="1" ref="H330" ca="1">INDIRECT(H$2&amp;"!I95")</f>
        <v>0</v>
      </c>
      <c r="I330" s="315" cm="1">
        <f t="array" aca="1" ref="I330" ca="1">INDIRECT(I$2&amp;"!I95")</f>
        <v>0</v>
      </c>
      <c r="J330" s="315" cm="1">
        <f t="array" aca="1" ref="J330" ca="1">INDIRECT(J$2&amp;"!I95")</f>
        <v>0</v>
      </c>
      <c r="K330" s="315" cm="1">
        <f t="array" aca="1" ref="K330" ca="1">INDIRECT(K$2&amp;"!I95")</f>
        <v>0</v>
      </c>
      <c r="L330" s="315" cm="1">
        <f t="array" aca="1" ref="L330" ca="1">INDIRECT(L$2&amp;"!I95")</f>
        <v>0</v>
      </c>
      <c r="M330" s="315" cm="1">
        <f t="array" aca="1" ref="M330" ca="1">INDIRECT(M$2&amp;"!I95")</f>
        <v>0</v>
      </c>
      <c r="N330" s="315" cm="1">
        <f t="array" aca="1" ref="N330" ca="1">INDIRECT(N$2&amp;"!I95")</f>
        <v>0</v>
      </c>
      <c r="O330" s="315" cm="1">
        <f t="array" aca="1" ref="O330" ca="1">INDIRECT(O$2&amp;"!I95")</f>
        <v>0</v>
      </c>
      <c r="P330" s="315" cm="1">
        <f t="array" aca="1" ref="P330" ca="1">INDIRECT(P$2&amp;"!I95")</f>
        <v>0</v>
      </c>
      <c r="Q330" s="315" cm="1">
        <f t="array" aca="1" ref="Q330" ca="1">INDIRECT(Q$2&amp;"!I95")</f>
        <v>0</v>
      </c>
      <c r="R330" s="315" cm="1">
        <f t="array" aca="1" ref="R330" ca="1">INDIRECT(R$2&amp;"!I95")</f>
        <v>0</v>
      </c>
      <c r="S330" s="315" cm="1">
        <f t="array" aca="1" ref="S330" ca="1">INDIRECT(S$2&amp;"!I95")</f>
        <v>0</v>
      </c>
      <c r="T330" s="315" cm="1">
        <f t="array" aca="1" ref="T330" ca="1">INDIRECT(T$2&amp;"!I95")</f>
        <v>0</v>
      </c>
      <c r="U330" s="315" cm="1">
        <f t="array" aca="1" ref="U330" ca="1">INDIRECT(U$2&amp;"!I95")</f>
        <v>0</v>
      </c>
      <c r="V330" s="315" cm="1">
        <f t="array" aca="1" ref="V330" ca="1">INDIRECT(V$2&amp;"!I95")</f>
        <v>0</v>
      </c>
      <c r="W330" s="315" cm="1">
        <f t="array" aca="1" ref="W330" ca="1">INDIRECT(W$2&amp;"!I95")</f>
        <v>0</v>
      </c>
      <c r="X330" s="315" cm="1">
        <f t="array" aca="1" ref="X330" ca="1">INDIRECT(X$2&amp;"!I95")</f>
        <v>0</v>
      </c>
      <c r="Y330" s="315" cm="1">
        <f t="array" aca="1" ref="Y330" ca="1">INDIRECT(Y$2&amp;"!I95")</f>
        <v>0</v>
      </c>
      <c r="Z330" s="315" cm="1">
        <f t="array" aca="1" ref="Z330" ca="1">INDIRECT(Z$2&amp;"!I95")</f>
        <v>0</v>
      </c>
      <c r="AA330" s="315" cm="1">
        <f t="array" aca="1" ref="AA330" ca="1">INDIRECT(AA$2&amp;"!I95")</f>
        <v>0</v>
      </c>
      <c r="AB330" s="315" cm="1">
        <f t="array" aca="1" ref="AB330" ca="1">INDIRECT(AB$2&amp;"!I95")</f>
        <v>0</v>
      </c>
      <c r="AC330" s="315" cm="1">
        <f t="array" aca="1" ref="AC330" ca="1">INDIRECT(AC$2&amp;"!I95")</f>
        <v>0</v>
      </c>
      <c r="AD330" s="315" cm="1">
        <f t="array" aca="1" ref="AD330" ca="1">INDIRECT(AD$2&amp;"!I95")</f>
        <v>0</v>
      </c>
      <c r="AE330" s="315" cm="1">
        <f t="array" aca="1" ref="AE330" ca="1">INDIRECT(AE$2&amp;"!I95")</f>
        <v>0</v>
      </c>
      <c r="AF330" s="315" cm="1">
        <f t="array" aca="1" ref="AF330" ca="1">INDIRECT(AF$2&amp;"!I95")</f>
        <v>0</v>
      </c>
      <c r="AG330" s="315" cm="1">
        <f t="array" aca="1" ref="AG330" ca="1">INDIRECT(AG$2&amp;"!I95")</f>
        <v>0</v>
      </c>
      <c r="AH330" s="315" cm="1">
        <f t="array" aca="1" ref="AH330" ca="1">INDIRECT(AH$2&amp;"!I95")</f>
        <v>0</v>
      </c>
      <c r="AJ330" s="75" t="str">
        <f t="shared" si="55"/>
        <v>OMI_8</v>
      </c>
      <c r="AK330" s="75" t="str">
        <f t="shared" si="56"/>
        <v>I3.2</v>
      </c>
      <c r="AL330" t="s">
        <v>926</v>
      </c>
      <c r="AM330">
        <f t="shared" ca="1" si="57"/>
        <v>0</v>
      </c>
      <c r="AN330">
        <f t="shared" ca="1" si="58"/>
        <v>0</v>
      </c>
      <c r="AP330">
        <f t="shared" ca="1" si="60"/>
        <v>0</v>
      </c>
      <c r="AQ330">
        <f t="shared" ca="1" si="63"/>
        <v>0</v>
      </c>
    </row>
    <row r="331" spans="2:43" ht="16.5" thickBot="1">
      <c r="B331" s="801"/>
      <c r="C331" s="54" t="s">
        <v>599</v>
      </c>
      <c r="D331" s="48" t="s">
        <v>627</v>
      </c>
      <c r="E331" s="85" t="str" cm="1">
        <f t="array" aca="1" ref="E331" ca="1">INDIRECT(E$2&amp;"!D96")</f>
        <v>Non concerné</v>
      </c>
      <c r="F331" s="85" t="str" cm="1">
        <f t="array" aca="1" ref="F331" ca="1">INDIRECT(F$2&amp;"!D96")</f>
        <v>Non concerné</v>
      </c>
      <c r="G331" s="85" t="str" cm="1">
        <f t="array" aca="1" ref="G331" ca="1">INDIRECT(G$2&amp;"!D96")</f>
        <v>Non concerné</v>
      </c>
      <c r="H331" s="85" t="str" cm="1">
        <f t="array" aca="1" ref="H331" ca="1">INDIRECT(H$2&amp;"!D96")</f>
        <v>Non concerné</v>
      </c>
      <c r="I331" s="85" t="str" cm="1">
        <f t="array" aca="1" ref="I331" ca="1">INDIRECT(I$2&amp;"!D96")</f>
        <v>Non concerné</v>
      </c>
      <c r="J331" s="85" t="str" cm="1">
        <f t="array" aca="1" ref="J331" ca="1">INDIRECT(J$2&amp;"!D96")</f>
        <v>Non concerné</v>
      </c>
      <c r="K331" s="85" t="str" cm="1">
        <f t="array" aca="1" ref="K331" ca="1">INDIRECT(K$2&amp;"!D96")</f>
        <v>Non concerné</v>
      </c>
      <c r="L331" s="85" t="str" cm="1">
        <f t="array" aca="1" ref="L331" ca="1">INDIRECT(L$2&amp;"!D96")</f>
        <v>Non concerné</v>
      </c>
      <c r="M331" s="85" t="str" cm="1">
        <f t="array" aca="1" ref="M331" ca="1">INDIRECT(M$2&amp;"!D96")</f>
        <v>Non concerné</v>
      </c>
      <c r="N331" s="85" t="str" cm="1">
        <f t="array" aca="1" ref="N331" ca="1">INDIRECT(N$2&amp;"!D96")</f>
        <v>Non concerné</v>
      </c>
      <c r="O331" s="85" t="str" cm="1">
        <f t="array" aca="1" ref="O331" ca="1">INDIRECT(O$2&amp;"!D96")</f>
        <v>Non concerné</v>
      </c>
      <c r="P331" s="85" t="str" cm="1">
        <f t="array" aca="1" ref="P331" ca="1">INDIRECT(P$2&amp;"!D96")</f>
        <v>Non concerné</v>
      </c>
      <c r="Q331" s="85" t="str" cm="1">
        <f t="array" aca="1" ref="Q331" ca="1">INDIRECT(Q$2&amp;"!D96")</f>
        <v>Non concerné</v>
      </c>
      <c r="R331" s="85" t="str" cm="1">
        <f t="array" aca="1" ref="R331" ca="1">INDIRECT(R$2&amp;"!D96")</f>
        <v>Non concerné</v>
      </c>
      <c r="S331" s="85" t="str" cm="1">
        <f t="array" aca="1" ref="S331" ca="1">INDIRECT(S$2&amp;"!D96")</f>
        <v>Non concerné</v>
      </c>
      <c r="T331" s="85" t="str" cm="1">
        <f t="array" aca="1" ref="T331" ca="1">INDIRECT(T$2&amp;"!D96")</f>
        <v>Non concerné</v>
      </c>
      <c r="U331" s="85" t="str" cm="1">
        <f t="array" aca="1" ref="U331" ca="1">INDIRECT(U$2&amp;"!D96")</f>
        <v>Non concerné</v>
      </c>
      <c r="V331" s="85" t="str" cm="1">
        <f t="array" aca="1" ref="V331" ca="1">INDIRECT(V$2&amp;"!D96")</f>
        <v>Non concerné</v>
      </c>
      <c r="W331" s="85" t="str" cm="1">
        <f t="array" aca="1" ref="W331" ca="1">INDIRECT(W$2&amp;"!D96")</f>
        <v>Non concerné</v>
      </c>
      <c r="X331" s="85" t="str" cm="1">
        <f t="array" aca="1" ref="X331" ca="1">INDIRECT(X$2&amp;"!D96")</f>
        <v>Non concerné</v>
      </c>
      <c r="Y331" s="85" t="str" cm="1">
        <f t="array" aca="1" ref="Y331" ca="1">INDIRECT(Y$2&amp;"!D96")</f>
        <v>Non concerné</v>
      </c>
      <c r="Z331" s="85" t="str" cm="1">
        <f t="array" aca="1" ref="Z331" ca="1">INDIRECT(Z$2&amp;"!D96")</f>
        <v>Non concerné</v>
      </c>
      <c r="AA331" s="85" t="str" cm="1">
        <f t="array" aca="1" ref="AA331" ca="1">INDIRECT(AA$2&amp;"!D96")</f>
        <v>Non concerné</v>
      </c>
      <c r="AB331" s="85" t="str" cm="1">
        <f t="array" aca="1" ref="AB331" ca="1">INDIRECT(AB$2&amp;"!D96")</f>
        <v>Non concerné</v>
      </c>
      <c r="AC331" s="85" t="str" cm="1">
        <f t="array" aca="1" ref="AC331" ca="1">INDIRECT(AC$2&amp;"!D96")</f>
        <v>Non concerné</v>
      </c>
      <c r="AD331" s="85" t="str" cm="1">
        <f t="array" aca="1" ref="AD331" ca="1">INDIRECT(AD$2&amp;"!D96")</f>
        <v>Non concerné</v>
      </c>
      <c r="AE331" s="85" t="str" cm="1">
        <f t="array" aca="1" ref="AE331" ca="1">INDIRECT(AE$2&amp;"!D96")</f>
        <v>Non concerné</v>
      </c>
      <c r="AF331" s="85" t="str" cm="1">
        <f t="array" aca="1" ref="AF331" ca="1">INDIRECT(AF$2&amp;"!D96")</f>
        <v>Non concerné</v>
      </c>
      <c r="AG331" s="85" t="str" cm="1">
        <f t="array" aca="1" ref="AG331" ca="1">INDIRECT(AG$2&amp;"!D96")</f>
        <v>Non concerné</v>
      </c>
      <c r="AH331" s="85" t="str" cm="1">
        <f t="array" aca="1" ref="AH331" ca="1">INDIRECT(AH$2&amp;"!D96")</f>
        <v>Non concerné</v>
      </c>
      <c r="AJ331" s="75" t="str">
        <f t="shared" si="55"/>
        <v>OMI_9</v>
      </c>
      <c r="AK331" s="75" t="str">
        <f t="shared" si="56"/>
        <v>I1</v>
      </c>
      <c r="AL331" t="s">
        <v>733</v>
      </c>
      <c r="AM331">
        <f t="shared" ca="1" si="57"/>
        <v>0</v>
      </c>
      <c r="AN331">
        <f t="shared" ca="1" si="58"/>
        <v>0</v>
      </c>
      <c r="AP331">
        <f t="shared" ca="1" si="60"/>
        <v>0</v>
      </c>
      <c r="AQ331">
        <f t="shared" ca="1" si="63"/>
        <v>0</v>
      </c>
    </row>
    <row r="332" spans="2:43" ht="16.5" thickBot="1">
      <c r="B332" s="801"/>
      <c r="C332" s="54" t="s">
        <v>599</v>
      </c>
      <c r="D332" s="50" t="s">
        <v>628</v>
      </c>
      <c r="E332" s="85" cm="1">
        <f t="array" aca="1" ref="E332" ca="1">INDIRECT(E$2&amp;"!E96")</f>
        <v>0</v>
      </c>
      <c r="F332" s="85" cm="1">
        <f t="array" aca="1" ref="F332" ca="1">INDIRECT(F$2&amp;"!E96")</f>
        <v>0</v>
      </c>
      <c r="G332" s="85" cm="1">
        <f t="array" aca="1" ref="G332" ca="1">INDIRECT(G$2&amp;"!E96")</f>
        <v>0</v>
      </c>
      <c r="H332" s="85" cm="1">
        <f t="array" aca="1" ref="H332" ca="1">INDIRECT(H$2&amp;"!E96")</f>
        <v>0</v>
      </c>
      <c r="I332" s="85" cm="1">
        <f t="array" aca="1" ref="I332" ca="1">INDIRECT(I$2&amp;"!E96")</f>
        <v>0</v>
      </c>
      <c r="J332" s="85" cm="1">
        <f t="array" aca="1" ref="J332" ca="1">INDIRECT(J$2&amp;"!E96")</f>
        <v>0</v>
      </c>
      <c r="K332" s="85" cm="1">
        <f t="array" aca="1" ref="K332" ca="1">INDIRECT(K$2&amp;"!E96")</f>
        <v>0</v>
      </c>
      <c r="L332" s="85" cm="1">
        <f t="array" aca="1" ref="L332" ca="1">INDIRECT(L$2&amp;"!E96")</f>
        <v>0</v>
      </c>
      <c r="M332" s="85" cm="1">
        <f t="array" aca="1" ref="M332" ca="1">INDIRECT(M$2&amp;"!E96")</f>
        <v>0</v>
      </c>
      <c r="N332" s="85" cm="1">
        <f t="array" aca="1" ref="N332" ca="1">INDIRECT(N$2&amp;"!E96")</f>
        <v>0</v>
      </c>
      <c r="O332" s="85" cm="1">
        <f t="array" aca="1" ref="O332" ca="1">INDIRECT(O$2&amp;"!E96")</f>
        <v>0</v>
      </c>
      <c r="P332" s="85" cm="1">
        <f t="array" aca="1" ref="P332" ca="1">INDIRECT(P$2&amp;"!E96")</f>
        <v>0</v>
      </c>
      <c r="Q332" s="85" cm="1">
        <f t="array" aca="1" ref="Q332" ca="1">INDIRECT(Q$2&amp;"!E96")</f>
        <v>0</v>
      </c>
      <c r="R332" s="85" cm="1">
        <f t="array" aca="1" ref="R332" ca="1">INDIRECT(R$2&amp;"!E96")</f>
        <v>0</v>
      </c>
      <c r="S332" s="85" cm="1">
        <f t="array" aca="1" ref="S332" ca="1">INDIRECT(S$2&amp;"!E96")</f>
        <v>0</v>
      </c>
      <c r="T332" s="85" cm="1">
        <f t="array" aca="1" ref="T332" ca="1">INDIRECT(T$2&amp;"!E96")</f>
        <v>0</v>
      </c>
      <c r="U332" s="85" cm="1">
        <f t="array" aca="1" ref="U332" ca="1">INDIRECT(U$2&amp;"!E96")</f>
        <v>0</v>
      </c>
      <c r="V332" s="85" cm="1">
        <f t="array" aca="1" ref="V332" ca="1">INDIRECT(V$2&amp;"!E96")</f>
        <v>0</v>
      </c>
      <c r="W332" s="85" cm="1">
        <f t="array" aca="1" ref="W332" ca="1">INDIRECT(W$2&amp;"!E96")</f>
        <v>0</v>
      </c>
      <c r="X332" s="85" cm="1">
        <f t="array" aca="1" ref="X332" ca="1">INDIRECT(X$2&amp;"!E96")</f>
        <v>0</v>
      </c>
      <c r="Y332" s="85" cm="1">
        <f t="array" aca="1" ref="Y332" ca="1">INDIRECT(Y$2&amp;"!E96")</f>
        <v>0</v>
      </c>
      <c r="Z332" s="85" cm="1">
        <f t="array" aca="1" ref="Z332" ca="1">INDIRECT(Z$2&amp;"!E96")</f>
        <v>0</v>
      </c>
      <c r="AA332" s="85" cm="1">
        <f t="array" aca="1" ref="AA332" ca="1">INDIRECT(AA$2&amp;"!E96")</f>
        <v>0</v>
      </c>
      <c r="AB332" s="85" cm="1">
        <f t="array" aca="1" ref="AB332" ca="1">INDIRECT(AB$2&amp;"!E96")</f>
        <v>0</v>
      </c>
      <c r="AC332" s="85" cm="1">
        <f t="array" aca="1" ref="AC332" ca="1">INDIRECT(AC$2&amp;"!E96")</f>
        <v>0</v>
      </c>
      <c r="AD332" s="85" cm="1">
        <f t="array" aca="1" ref="AD332" ca="1">INDIRECT(AD$2&amp;"!E96")</f>
        <v>0</v>
      </c>
      <c r="AE332" s="85" cm="1">
        <f t="array" aca="1" ref="AE332" ca="1">INDIRECT(AE$2&amp;"!E96")</f>
        <v>0</v>
      </c>
      <c r="AF332" s="85" cm="1">
        <f t="array" aca="1" ref="AF332" ca="1">INDIRECT(AF$2&amp;"!E96")</f>
        <v>0</v>
      </c>
      <c r="AG332" s="85" cm="1">
        <f t="array" aca="1" ref="AG332" ca="1">INDIRECT(AG$2&amp;"!E96")</f>
        <v>0</v>
      </c>
      <c r="AH332" s="85" cm="1">
        <f t="array" aca="1" ref="AH332" ca="1">INDIRECT(AH$2&amp;"!E96")</f>
        <v>0</v>
      </c>
      <c r="AJ332" s="75" t="str">
        <f t="shared" si="55"/>
        <v>OMI_9</v>
      </c>
      <c r="AK332" s="75" t="str">
        <f t="shared" si="56"/>
        <v>I2.1</v>
      </c>
      <c r="AL332" t="s">
        <v>755</v>
      </c>
      <c r="AM332">
        <f t="shared" ca="1" si="57"/>
        <v>0</v>
      </c>
      <c r="AN332">
        <f t="shared" ca="1" si="58"/>
        <v>0</v>
      </c>
      <c r="AP332">
        <f t="shared" ca="1" si="60"/>
        <v>0</v>
      </c>
      <c r="AQ332">
        <f t="shared" ca="1" si="63"/>
        <v>0</v>
      </c>
    </row>
    <row r="333" spans="2:43" ht="16.5" thickBot="1">
      <c r="B333" s="801"/>
      <c r="C333" s="54" t="s">
        <v>599</v>
      </c>
      <c r="D333" s="50" t="s">
        <v>629</v>
      </c>
      <c r="E333" s="85" cm="1">
        <f t="array" aca="1" ref="E333" ca="1">INDIRECT(E$2&amp;"!F96")</f>
        <v>0</v>
      </c>
      <c r="F333" s="85" cm="1">
        <f t="array" aca="1" ref="F333" ca="1">INDIRECT(F$2&amp;"!F96")</f>
        <v>0</v>
      </c>
      <c r="G333" s="85" cm="1">
        <f t="array" aca="1" ref="G333" ca="1">INDIRECT(G$2&amp;"!F96")</f>
        <v>0</v>
      </c>
      <c r="H333" s="85" cm="1">
        <f t="array" aca="1" ref="H333" ca="1">INDIRECT(H$2&amp;"!F96")</f>
        <v>0</v>
      </c>
      <c r="I333" s="85" cm="1">
        <f t="array" aca="1" ref="I333" ca="1">INDIRECT(I$2&amp;"!F96")</f>
        <v>0</v>
      </c>
      <c r="J333" s="85" cm="1">
        <f t="array" aca="1" ref="J333" ca="1">INDIRECT(J$2&amp;"!F96")</f>
        <v>0</v>
      </c>
      <c r="K333" s="85" cm="1">
        <f t="array" aca="1" ref="K333" ca="1">INDIRECT(K$2&amp;"!F96")</f>
        <v>0</v>
      </c>
      <c r="L333" s="85" cm="1">
        <f t="array" aca="1" ref="L333" ca="1">INDIRECT(L$2&amp;"!F96")</f>
        <v>0</v>
      </c>
      <c r="M333" s="85" cm="1">
        <f t="array" aca="1" ref="M333" ca="1">INDIRECT(M$2&amp;"!F96")</f>
        <v>0</v>
      </c>
      <c r="N333" s="85" cm="1">
        <f t="array" aca="1" ref="N333" ca="1">INDIRECT(N$2&amp;"!F96")</f>
        <v>0</v>
      </c>
      <c r="O333" s="85" cm="1">
        <f t="array" aca="1" ref="O333" ca="1">INDIRECT(O$2&amp;"!F96")</f>
        <v>0</v>
      </c>
      <c r="P333" s="85" cm="1">
        <f t="array" aca="1" ref="P333" ca="1">INDIRECT(P$2&amp;"!F96")</f>
        <v>0</v>
      </c>
      <c r="Q333" s="85" cm="1">
        <f t="array" aca="1" ref="Q333" ca="1">INDIRECT(Q$2&amp;"!F96")</f>
        <v>0</v>
      </c>
      <c r="R333" s="85" cm="1">
        <f t="array" aca="1" ref="R333" ca="1">INDIRECT(R$2&amp;"!F96")</f>
        <v>0</v>
      </c>
      <c r="S333" s="85" cm="1">
        <f t="array" aca="1" ref="S333" ca="1">INDIRECT(S$2&amp;"!F96")</f>
        <v>0</v>
      </c>
      <c r="T333" s="85" cm="1">
        <f t="array" aca="1" ref="T333" ca="1">INDIRECT(T$2&amp;"!F96")</f>
        <v>0</v>
      </c>
      <c r="U333" s="85" cm="1">
        <f t="array" aca="1" ref="U333" ca="1">INDIRECT(U$2&amp;"!F96")</f>
        <v>0</v>
      </c>
      <c r="V333" s="85" cm="1">
        <f t="array" aca="1" ref="V333" ca="1">INDIRECT(V$2&amp;"!F96")</f>
        <v>0</v>
      </c>
      <c r="W333" s="85" cm="1">
        <f t="array" aca="1" ref="W333" ca="1">INDIRECT(W$2&amp;"!F96")</f>
        <v>0</v>
      </c>
      <c r="X333" s="85" cm="1">
        <f t="array" aca="1" ref="X333" ca="1">INDIRECT(X$2&amp;"!F96")</f>
        <v>0</v>
      </c>
      <c r="Y333" s="85" cm="1">
        <f t="array" aca="1" ref="Y333" ca="1">INDIRECT(Y$2&amp;"!F96")</f>
        <v>0</v>
      </c>
      <c r="Z333" s="85" cm="1">
        <f t="array" aca="1" ref="Z333" ca="1">INDIRECT(Z$2&amp;"!F96")</f>
        <v>0</v>
      </c>
      <c r="AA333" s="85" cm="1">
        <f t="array" aca="1" ref="AA333" ca="1">INDIRECT(AA$2&amp;"!F96")</f>
        <v>0</v>
      </c>
      <c r="AB333" s="85" cm="1">
        <f t="array" aca="1" ref="AB333" ca="1">INDIRECT(AB$2&amp;"!F96")</f>
        <v>0</v>
      </c>
      <c r="AC333" s="85" cm="1">
        <f t="array" aca="1" ref="AC333" ca="1">INDIRECT(AC$2&amp;"!F96")</f>
        <v>0</v>
      </c>
      <c r="AD333" s="85" cm="1">
        <f t="array" aca="1" ref="AD333" ca="1">INDIRECT(AD$2&amp;"!F96")</f>
        <v>0</v>
      </c>
      <c r="AE333" s="85" cm="1">
        <f t="array" aca="1" ref="AE333" ca="1">INDIRECT(AE$2&amp;"!F96")</f>
        <v>0</v>
      </c>
      <c r="AF333" s="85" cm="1">
        <f t="array" aca="1" ref="AF333" ca="1">INDIRECT(AF$2&amp;"!F96")</f>
        <v>0</v>
      </c>
      <c r="AG333" s="85" cm="1">
        <f t="array" aca="1" ref="AG333" ca="1">INDIRECT(AG$2&amp;"!F96")</f>
        <v>0</v>
      </c>
      <c r="AH333" s="85" cm="1">
        <f t="array" aca="1" ref="AH333" ca="1">INDIRECT(AH$2&amp;"!F96")</f>
        <v>0</v>
      </c>
      <c r="AJ333" s="75" t="str">
        <f t="shared" si="55"/>
        <v>OMI_9</v>
      </c>
      <c r="AK333" s="75" t="str">
        <f t="shared" si="56"/>
        <v>I2.2</v>
      </c>
      <c r="AL333" t="s">
        <v>927</v>
      </c>
      <c r="AM333">
        <f t="shared" ca="1" si="57"/>
        <v>0</v>
      </c>
      <c r="AN333">
        <f t="shared" ca="1" si="58"/>
        <v>0</v>
      </c>
      <c r="AP333">
        <f t="shared" ca="1" si="60"/>
        <v>0</v>
      </c>
      <c r="AQ333">
        <f t="shared" ca="1" si="63"/>
        <v>0</v>
      </c>
    </row>
    <row r="334" spans="2:43" ht="16.5" thickBot="1">
      <c r="B334" s="801"/>
      <c r="C334" s="54" t="s">
        <v>599</v>
      </c>
      <c r="D334" s="50" t="s">
        <v>630</v>
      </c>
      <c r="E334" s="85" cm="1">
        <f t="array" aca="1" ref="E334" ca="1">INDIRECT(E$2&amp;"!G96")</f>
        <v>0</v>
      </c>
      <c r="F334" s="85" cm="1">
        <f t="array" aca="1" ref="F334" ca="1">INDIRECT(F$2&amp;"!G96")</f>
        <v>0</v>
      </c>
      <c r="G334" s="85" cm="1">
        <f t="array" aca="1" ref="G334" ca="1">INDIRECT(G$2&amp;"!G96")</f>
        <v>0</v>
      </c>
      <c r="H334" s="85" cm="1">
        <f t="array" aca="1" ref="H334" ca="1">INDIRECT(H$2&amp;"!G96")</f>
        <v>0</v>
      </c>
      <c r="I334" s="85" cm="1">
        <f t="array" aca="1" ref="I334" ca="1">INDIRECT(I$2&amp;"!G96")</f>
        <v>0</v>
      </c>
      <c r="J334" s="85" cm="1">
        <f t="array" aca="1" ref="J334" ca="1">INDIRECT(J$2&amp;"!G96")</f>
        <v>0</v>
      </c>
      <c r="K334" s="85" cm="1">
        <f t="array" aca="1" ref="K334" ca="1">INDIRECT(K$2&amp;"!G96")</f>
        <v>0</v>
      </c>
      <c r="L334" s="85" cm="1">
        <f t="array" aca="1" ref="L334" ca="1">INDIRECT(L$2&amp;"!G96")</f>
        <v>0</v>
      </c>
      <c r="M334" s="85" cm="1">
        <f t="array" aca="1" ref="M334" ca="1">INDIRECT(M$2&amp;"!G96")</f>
        <v>0</v>
      </c>
      <c r="N334" s="85" cm="1">
        <f t="array" aca="1" ref="N334" ca="1">INDIRECT(N$2&amp;"!G96")</f>
        <v>0</v>
      </c>
      <c r="O334" s="85" cm="1">
        <f t="array" aca="1" ref="O334" ca="1">INDIRECT(O$2&amp;"!G96")</f>
        <v>0</v>
      </c>
      <c r="P334" s="85" cm="1">
        <f t="array" aca="1" ref="P334" ca="1">INDIRECT(P$2&amp;"!G96")</f>
        <v>0</v>
      </c>
      <c r="Q334" s="85" cm="1">
        <f t="array" aca="1" ref="Q334" ca="1">INDIRECT(Q$2&amp;"!G96")</f>
        <v>0</v>
      </c>
      <c r="R334" s="85" cm="1">
        <f t="array" aca="1" ref="R334" ca="1">INDIRECT(R$2&amp;"!G96")</f>
        <v>0</v>
      </c>
      <c r="S334" s="85" cm="1">
        <f t="array" aca="1" ref="S334" ca="1">INDIRECT(S$2&amp;"!G96")</f>
        <v>0</v>
      </c>
      <c r="T334" s="85" cm="1">
        <f t="array" aca="1" ref="T334" ca="1">INDIRECT(T$2&amp;"!G96")</f>
        <v>0</v>
      </c>
      <c r="U334" s="85" cm="1">
        <f t="array" aca="1" ref="U334" ca="1">INDIRECT(U$2&amp;"!G96")</f>
        <v>0</v>
      </c>
      <c r="V334" s="85" cm="1">
        <f t="array" aca="1" ref="V334" ca="1">INDIRECT(V$2&amp;"!G96")</f>
        <v>0</v>
      </c>
      <c r="W334" s="85" cm="1">
        <f t="array" aca="1" ref="W334" ca="1">INDIRECT(W$2&amp;"!G96")</f>
        <v>0</v>
      </c>
      <c r="X334" s="85" cm="1">
        <f t="array" aca="1" ref="X334" ca="1">INDIRECT(X$2&amp;"!G96")</f>
        <v>0</v>
      </c>
      <c r="Y334" s="85" cm="1">
        <f t="array" aca="1" ref="Y334" ca="1">INDIRECT(Y$2&amp;"!G96")</f>
        <v>0</v>
      </c>
      <c r="Z334" s="85" cm="1">
        <f t="array" aca="1" ref="Z334" ca="1">INDIRECT(Z$2&amp;"!G96")</f>
        <v>0</v>
      </c>
      <c r="AA334" s="85" cm="1">
        <f t="array" aca="1" ref="AA334" ca="1">INDIRECT(AA$2&amp;"!G96")</f>
        <v>0</v>
      </c>
      <c r="AB334" s="85" cm="1">
        <f t="array" aca="1" ref="AB334" ca="1">INDIRECT(AB$2&amp;"!G96")</f>
        <v>0</v>
      </c>
      <c r="AC334" s="85" cm="1">
        <f t="array" aca="1" ref="AC334" ca="1">INDIRECT(AC$2&amp;"!G96")</f>
        <v>0</v>
      </c>
      <c r="AD334" s="85" cm="1">
        <f t="array" aca="1" ref="AD334" ca="1">INDIRECT(AD$2&amp;"!G96")</f>
        <v>0</v>
      </c>
      <c r="AE334" s="85" cm="1">
        <f t="array" aca="1" ref="AE334" ca="1">INDIRECT(AE$2&amp;"!G96")</f>
        <v>0</v>
      </c>
      <c r="AF334" s="85" cm="1">
        <f t="array" aca="1" ref="AF334" ca="1">INDIRECT(AF$2&amp;"!G96")</f>
        <v>0</v>
      </c>
      <c r="AG334" s="85" cm="1">
        <f t="array" aca="1" ref="AG334" ca="1">INDIRECT(AG$2&amp;"!G96")</f>
        <v>0</v>
      </c>
      <c r="AH334" s="85" cm="1">
        <f t="array" aca="1" ref="AH334" ca="1">INDIRECT(AH$2&amp;"!G96")</f>
        <v>0</v>
      </c>
      <c r="AJ334" s="75" t="str">
        <f t="shared" si="55"/>
        <v>OMI_9</v>
      </c>
      <c r="AK334" s="75" t="str">
        <f t="shared" si="56"/>
        <v>I2.3</v>
      </c>
      <c r="AL334" t="s">
        <v>928</v>
      </c>
      <c r="AM334">
        <f t="shared" ca="1" si="57"/>
        <v>0</v>
      </c>
      <c r="AN334">
        <f t="shared" ca="1" si="58"/>
        <v>0</v>
      </c>
      <c r="AP334">
        <f ca="1">COUNTIFS(E334:AH334,"Oui",E332:AH332,"Non",E331:AH331,"Oui")</f>
        <v>0</v>
      </c>
      <c r="AQ334">
        <f t="shared" ca="1" si="63"/>
        <v>0</v>
      </c>
    </row>
    <row r="335" spans="2:43" ht="16.5" thickBot="1">
      <c r="B335" s="801"/>
      <c r="C335" s="54" t="s">
        <v>599</v>
      </c>
      <c r="D335" s="50" t="s">
        <v>631</v>
      </c>
      <c r="E335" s="85" cm="1">
        <f t="array" aca="1" ref="E335" ca="1">INDIRECT(E$2&amp;"!H96")</f>
        <v>0</v>
      </c>
      <c r="F335" s="85" cm="1">
        <f t="array" aca="1" ref="F335" ca="1">INDIRECT(F$2&amp;"!H96")</f>
        <v>0</v>
      </c>
      <c r="G335" s="85" cm="1">
        <f t="array" aca="1" ref="G335" ca="1">INDIRECT(G$2&amp;"!H96")</f>
        <v>0</v>
      </c>
      <c r="H335" s="85" cm="1">
        <f t="array" aca="1" ref="H335" ca="1">INDIRECT(H$2&amp;"!H96")</f>
        <v>0</v>
      </c>
      <c r="I335" s="85" cm="1">
        <f t="array" aca="1" ref="I335" ca="1">INDIRECT(I$2&amp;"!H96")</f>
        <v>0</v>
      </c>
      <c r="J335" s="85" cm="1">
        <f t="array" aca="1" ref="J335" ca="1">INDIRECT(J$2&amp;"!H96")</f>
        <v>0</v>
      </c>
      <c r="K335" s="85" cm="1">
        <f t="array" aca="1" ref="K335" ca="1">INDIRECT(K$2&amp;"!H96")</f>
        <v>0</v>
      </c>
      <c r="L335" s="85" cm="1">
        <f t="array" aca="1" ref="L335" ca="1">INDIRECT(L$2&amp;"!H96")</f>
        <v>0</v>
      </c>
      <c r="M335" s="85" cm="1">
        <f t="array" aca="1" ref="M335" ca="1">INDIRECT(M$2&amp;"!H96")</f>
        <v>0</v>
      </c>
      <c r="N335" s="85" cm="1">
        <f t="array" aca="1" ref="N335" ca="1">INDIRECT(N$2&amp;"!H96")</f>
        <v>0</v>
      </c>
      <c r="O335" s="85" cm="1">
        <f t="array" aca="1" ref="O335" ca="1">INDIRECT(O$2&amp;"!H96")</f>
        <v>0</v>
      </c>
      <c r="P335" s="85" cm="1">
        <f t="array" aca="1" ref="P335" ca="1">INDIRECT(P$2&amp;"!H96")</f>
        <v>0</v>
      </c>
      <c r="Q335" s="85" cm="1">
        <f t="array" aca="1" ref="Q335" ca="1">INDIRECT(Q$2&amp;"!H96")</f>
        <v>0</v>
      </c>
      <c r="R335" s="85" cm="1">
        <f t="array" aca="1" ref="R335" ca="1">INDIRECT(R$2&amp;"!H96")</f>
        <v>0</v>
      </c>
      <c r="S335" s="85" cm="1">
        <f t="array" aca="1" ref="S335" ca="1">INDIRECT(S$2&amp;"!H96")</f>
        <v>0</v>
      </c>
      <c r="T335" s="85" cm="1">
        <f t="array" aca="1" ref="T335" ca="1">INDIRECT(T$2&amp;"!H96")</f>
        <v>0</v>
      </c>
      <c r="U335" s="85" cm="1">
        <f t="array" aca="1" ref="U335" ca="1">INDIRECT(U$2&amp;"!H96")</f>
        <v>0</v>
      </c>
      <c r="V335" s="85" cm="1">
        <f t="array" aca="1" ref="V335" ca="1">INDIRECT(V$2&amp;"!H96")</f>
        <v>0</v>
      </c>
      <c r="W335" s="85" cm="1">
        <f t="array" aca="1" ref="W335" ca="1">INDIRECT(W$2&amp;"!H96")</f>
        <v>0</v>
      </c>
      <c r="X335" s="85" cm="1">
        <f t="array" aca="1" ref="X335" ca="1">INDIRECT(X$2&amp;"!H96")</f>
        <v>0</v>
      </c>
      <c r="Y335" s="85" cm="1">
        <f t="array" aca="1" ref="Y335" ca="1">INDIRECT(Y$2&amp;"!H96")</f>
        <v>0</v>
      </c>
      <c r="Z335" s="85" cm="1">
        <f t="array" aca="1" ref="Z335" ca="1">INDIRECT(Z$2&amp;"!H96")</f>
        <v>0</v>
      </c>
      <c r="AA335" s="85" cm="1">
        <f t="array" aca="1" ref="AA335" ca="1">INDIRECT(AA$2&amp;"!H96")</f>
        <v>0</v>
      </c>
      <c r="AB335" s="85" cm="1">
        <f t="array" aca="1" ref="AB335" ca="1">INDIRECT(AB$2&amp;"!H96")</f>
        <v>0</v>
      </c>
      <c r="AC335" s="85" cm="1">
        <f t="array" aca="1" ref="AC335" ca="1">INDIRECT(AC$2&amp;"!H96")</f>
        <v>0</v>
      </c>
      <c r="AD335" s="85" cm="1">
        <f t="array" aca="1" ref="AD335" ca="1">INDIRECT(AD$2&amp;"!H96")</f>
        <v>0</v>
      </c>
      <c r="AE335" s="85" cm="1">
        <f t="array" aca="1" ref="AE335" ca="1">INDIRECT(AE$2&amp;"!H96")</f>
        <v>0</v>
      </c>
      <c r="AF335" s="85" cm="1">
        <f t="array" aca="1" ref="AF335" ca="1">INDIRECT(AF$2&amp;"!H96")</f>
        <v>0</v>
      </c>
      <c r="AG335" s="85" cm="1">
        <f t="array" aca="1" ref="AG335" ca="1">INDIRECT(AG$2&amp;"!H96")</f>
        <v>0</v>
      </c>
      <c r="AH335" s="85" cm="1">
        <f t="array" aca="1" ref="AH335" ca="1">INDIRECT(AH$2&amp;"!H96")</f>
        <v>0</v>
      </c>
      <c r="AJ335" s="75" t="str">
        <f t="shared" si="55"/>
        <v>OMI_9</v>
      </c>
      <c r="AK335" s="75" t="str">
        <f t="shared" si="56"/>
        <v>I3.1</v>
      </c>
      <c r="AL335" t="s">
        <v>776</v>
      </c>
      <c r="AM335">
        <f t="shared" ca="1" si="57"/>
        <v>0</v>
      </c>
      <c r="AN335">
        <f t="shared" ca="1" si="58"/>
        <v>0</v>
      </c>
      <c r="AP335">
        <f t="shared" ca="1" si="60"/>
        <v>0</v>
      </c>
      <c r="AQ335">
        <f t="shared" ca="1" si="63"/>
        <v>0</v>
      </c>
    </row>
    <row r="336" spans="2:43" ht="16.5" thickBot="1">
      <c r="B336" s="802"/>
      <c r="C336" s="54" t="s">
        <v>599</v>
      </c>
      <c r="D336" s="53" t="s">
        <v>632</v>
      </c>
      <c r="E336" s="85" cm="1">
        <f t="array" aca="1" ref="E336" ca="1">INDIRECT(E$2&amp;"!I96")</f>
        <v>0</v>
      </c>
      <c r="F336" s="85" cm="1">
        <f t="array" aca="1" ref="F336" ca="1">INDIRECT(F$2&amp;"!I96")</f>
        <v>0</v>
      </c>
      <c r="G336" s="85" cm="1">
        <f t="array" aca="1" ref="G336" ca="1">INDIRECT(G$2&amp;"!I96")</f>
        <v>0</v>
      </c>
      <c r="H336" s="85" cm="1">
        <f t="array" aca="1" ref="H336" ca="1">INDIRECT(H$2&amp;"!I96")</f>
        <v>0</v>
      </c>
      <c r="I336" s="85" cm="1">
        <f t="array" aca="1" ref="I336" ca="1">INDIRECT(I$2&amp;"!I96")</f>
        <v>0</v>
      </c>
      <c r="J336" s="85" cm="1">
        <f t="array" aca="1" ref="J336" ca="1">INDIRECT(J$2&amp;"!I96")</f>
        <v>0</v>
      </c>
      <c r="K336" s="85" cm="1">
        <f t="array" aca="1" ref="K336" ca="1">INDIRECT(K$2&amp;"!I96")</f>
        <v>0</v>
      </c>
      <c r="L336" s="85" cm="1">
        <f t="array" aca="1" ref="L336" ca="1">INDIRECT(L$2&amp;"!I96")</f>
        <v>0</v>
      </c>
      <c r="M336" s="85" cm="1">
        <f t="array" aca="1" ref="M336" ca="1">INDIRECT(M$2&amp;"!I96")</f>
        <v>0</v>
      </c>
      <c r="N336" s="85" cm="1">
        <f t="array" aca="1" ref="N336" ca="1">INDIRECT(N$2&amp;"!I96")</f>
        <v>0</v>
      </c>
      <c r="O336" s="85" cm="1">
        <f t="array" aca="1" ref="O336" ca="1">INDIRECT(O$2&amp;"!I96")</f>
        <v>0</v>
      </c>
      <c r="P336" s="85" cm="1">
        <f t="array" aca="1" ref="P336" ca="1">INDIRECT(P$2&amp;"!I96")</f>
        <v>0</v>
      </c>
      <c r="Q336" s="85" cm="1">
        <f t="array" aca="1" ref="Q336" ca="1">INDIRECT(Q$2&amp;"!I96")</f>
        <v>0</v>
      </c>
      <c r="R336" s="85" cm="1">
        <f t="array" aca="1" ref="R336" ca="1">INDIRECT(R$2&amp;"!I96")</f>
        <v>0</v>
      </c>
      <c r="S336" s="85" cm="1">
        <f t="array" aca="1" ref="S336" ca="1">INDIRECT(S$2&amp;"!I96")</f>
        <v>0</v>
      </c>
      <c r="T336" s="85" cm="1">
        <f t="array" aca="1" ref="T336" ca="1">INDIRECT(T$2&amp;"!I96")</f>
        <v>0</v>
      </c>
      <c r="U336" s="85" cm="1">
        <f t="array" aca="1" ref="U336" ca="1">INDIRECT(U$2&amp;"!I96")</f>
        <v>0</v>
      </c>
      <c r="V336" s="85" cm="1">
        <f t="array" aca="1" ref="V336" ca="1">INDIRECT(V$2&amp;"!I96")</f>
        <v>0</v>
      </c>
      <c r="W336" s="85" cm="1">
        <f t="array" aca="1" ref="W336" ca="1">INDIRECT(W$2&amp;"!I96")</f>
        <v>0</v>
      </c>
      <c r="X336" s="85" cm="1">
        <f t="array" aca="1" ref="X336" ca="1">INDIRECT(X$2&amp;"!I96")</f>
        <v>0</v>
      </c>
      <c r="Y336" s="85" cm="1">
        <f t="array" aca="1" ref="Y336" ca="1">INDIRECT(Y$2&amp;"!I96")</f>
        <v>0</v>
      </c>
      <c r="Z336" s="85" cm="1">
        <f t="array" aca="1" ref="Z336" ca="1">INDIRECT(Z$2&amp;"!I96")</f>
        <v>0</v>
      </c>
      <c r="AA336" s="85" cm="1">
        <f t="array" aca="1" ref="AA336" ca="1">INDIRECT(AA$2&amp;"!I96")</f>
        <v>0</v>
      </c>
      <c r="AB336" s="85" cm="1">
        <f t="array" aca="1" ref="AB336" ca="1">INDIRECT(AB$2&amp;"!I96")</f>
        <v>0</v>
      </c>
      <c r="AC336" s="85" cm="1">
        <f t="array" aca="1" ref="AC336" ca="1">INDIRECT(AC$2&amp;"!I96")</f>
        <v>0</v>
      </c>
      <c r="AD336" s="85" cm="1">
        <f t="array" aca="1" ref="AD336" ca="1">INDIRECT(AD$2&amp;"!I96")</f>
        <v>0</v>
      </c>
      <c r="AE336" s="85" cm="1">
        <f t="array" aca="1" ref="AE336" ca="1">INDIRECT(AE$2&amp;"!I96")</f>
        <v>0</v>
      </c>
      <c r="AF336" s="85" cm="1">
        <f t="array" aca="1" ref="AF336" ca="1">INDIRECT(AF$2&amp;"!I96")</f>
        <v>0</v>
      </c>
      <c r="AG336" s="85" cm="1">
        <f t="array" aca="1" ref="AG336" ca="1">INDIRECT(AG$2&amp;"!I96")</f>
        <v>0</v>
      </c>
      <c r="AH336" s="85" cm="1">
        <f t="array" aca="1" ref="AH336" ca="1">INDIRECT(AH$2&amp;"!I96")</f>
        <v>0</v>
      </c>
      <c r="AJ336" s="75" t="str">
        <f t="shared" si="55"/>
        <v>OMI_9</v>
      </c>
      <c r="AK336" s="75" t="str">
        <f t="shared" si="56"/>
        <v>I3.2</v>
      </c>
      <c r="AL336" t="s">
        <v>929</v>
      </c>
      <c r="AM336">
        <f t="shared" ca="1" si="57"/>
        <v>0</v>
      </c>
      <c r="AN336">
        <f t="shared" ca="1" si="58"/>
        <v>0</v>
      </c>
      <c r="AP336">
        <f t="shared" ca="1" si="60"/>
        <v>0</v>
      </c>
      <c r="AQ336">
        <f t="shared" ca="1" si="63"/>
        <v>0</v>
      </c>
    </row>
    <row r="337" spans="2:43" ht="16.149999999999999" customHeight="1" thickBot="1">
      <c r="B337" s="803" t="s">
        <v>723</v>
      </c>
      <c r="C337" s="54" t="s">
        <v>602</v>
      </c>
      <c r="D337" s="48" t="s">
        <v>627</v>
      </c>
      <c r="E337" s="316" t="str" cm="1">
        <f t="array" aca="1" ref="E337" ca="1">INDIRECT(E$2&amp;"!D99")</f>
        <v>Non concerné</v>
      </c>
      <c r="F337" s="316" t="str" cm="1">
        <f t="array" aca="1" ref="F337" ca="1">INDIRECT(F$2&amp;"!D99")</f>
        <v>Non concerné</v>
      </c>
      <c r="G337" s="316" t="str" cm="1">
        <f t="array" aca="1" ref="G337" ca="1">INDIRECT(G$2&amp;"!D99")</f>
        <v>Non concerné</v>
      </c>
      <c r="H337" s="316" t="str" cm="1">
        <f t="array" aca="1" ref="H337" ca="1">INDIRECT(H$2&amp;"!D99")</f>
        <v>Non concerné</v>
      </c>
      <c r="I337" s="316" t="str" cm="1">
        <f t="array" aca="1" ref="I337" ca="1">INDIRECT(I$2&amp;"!D99")</f>
        <v>Non concerné</v>
      </c>
      <c r="J337" s="316" t="str" cm="1">
        <f t="array" aca="1" ref="J337" ca="1">INDIRECT(J$2&amp;"!D99")</f>
        <v>Non concerné</v>
      </c>
      <c r="K337" s="316" t="str" cm="1">
        <f t="array" aca="1" ref="K337" ca="1">INDIRECT(K$2&amp;"!D99")</f>
        <v>Non concerné</v>
      </c>
      <c r="L337" s="316" t="str" cm="1">
        <f t="array" aca="1" ref="L337" ca="1">INDIRECT(L$2&amp;"!D99")</f>
        <v>Non concerné</v>
      </c>
      <c r="M337" s="316" t="str" cm="1">
        <f t="array" aca="1" ref="M337" ca="1">INDIRECT(M$2&amp;"!D99")</f>
        <v>Non concerné</v>
      </c>
      <c r="N337" s="316" t="str" cm="1">
        <f t="array" aca="1" ref="N337" ca="1">INDIRECT(N$2&amp;"!D99")</f>
        <v>Non concerné</v>
      </c>
      <c r="O337" s="316" t="str" cm="1">
        <f t="array" aca="1" ref="O337" ca="1">INDIRECT(O$2&amp;"!D99")</f>
        <v>Non concerné</v>
      </c>
      <c r="P337" s="316" t="str" cm="1">
        <f t="array" aca="1" ref="P337" ca="1">INDIRECT(P$2&amp;"!D99")</f>
        <v>Non concerné</v>
      </c>
      <c r="Q337" s="316" t="str" cm="1">
        <f t="array" aca="1" ref="Q337" ca="1">INDIRECT(Q$2&amp;"!D99")</f>
        <v>Non concerné</v>
      </c>
      <c r="R337" s="316" t="str" cm="1">
        <f t="array" aca="1" ref="R337" ca="1">INDIRECT(R$2&amp;"!D99")</f>
        <v>Non concerné</v>
      </c>
      <c r="S337" s="316" t="str" cm="1">
        <f t="array" aca="1" ref="S337" ca="1">INDIRECT(S$2&amp;"!D99")</f>
        <v>Non concerné</v>
      </c>
      <c r="T337" s="316" t="str" cm="1">
        <f t="array" aca="1" ref="T337" ca="1">INDIRECT(T$2&amp;"!D99")</f>
        <v>Non concerné</v>
      </c>
      <c r="U337" s="316" t="str" cm="1">
        <f t="array" aca="1" ref="U337" ca="1">INDIRECT(U$2&amp;"!D99")</f>
        <v>Non concerné</v>
      </c>
      <c r="V337" s="316" t="str" cm="1">
        <f t="array" aca="1" ref="V337" ca="1">INDIRECT(V$2&amp;"!D99")</f>
        <v>Non concerné</v>
      </c>
      <c r="W337" s="316" t="str" cm="1">
        <f t="array" aca="1" ref="W337" ca="1">INDIRECT(W$2&amp;"!D99")</f>
        <v>Non concerné</v>
      </c>
      <c r="X337" s="316" t="str" cm="1">
        <f t="array" aca="1" ref="X337" ca="1">INDIRECT(X$2&amp;"!D99")</f>
        <v>Non concerné</v>
      </c>
      <c r="Y337" s="316" t="str" cm="1">
        <f t="array" aca="1" ref="Y337" ca="1">INDIRECT(Y$2&amp;"!D99")</f>
        <v>Non concerné</v>
      </c>
      <c r="Z337" s="316" t="str" cm="1">
        <f t="array" aca="1" ref="Z337" ca="1">INDIRECT(Z$2&amp;"!D99")</f>
        <v>Non concerné</v>
      </c>
      <c r="AA337" s="316" t="str" cm="1">
        <f t="array" aca="1" ref="AA337" ca="1">INDIRECT(AA$2&amp;"!D99")</f>
        <v>Non concerné</v>
      </c>
      <c r="AB337" s="316" t="str" cm="1">
        <f t="array" aca="1" ref="AB337" ca="1">INDIRECT(AB$2&amp;"!D99")</f>
        <v>Non concerné</v>
      </c>
      <c r="AC337" s="316" t="str" cm="1">
        <f t="array" aca="1" ref="AC337" ca="1">INDIRECT(AC$2&amp;"!D99")</f>
        <v>Non concerné</v>
      </c>
      <c r="AD337" s="316" t="str" cm="1">
        <f t="array" aca="1" ref="AD337" ca="1">INDIRECT(AD$2&amp;"!D99")</f>
        <v>Non concerné</v>
      </c>
      <c r="AE337" s="316" t="str" cm="1">
        <f t="array" aca="1" ref="AE337" ca="1">INDIRECT(AE$2&amp;"!D99")</f>
        <v>Non concerné</v>
      </c>
      <c r="AF337" s="316" t="str" cm="1">
        <f t="array" aca="1" ref="AF337" ca="1">INDIRECT(AF$2&amp;"!D99")</f>
        <v>Non concerné</v>
      </c>
      <c r="AG337" s="316" t="str" cm="1">
        <f t="array" aca="1" ref="AG337" ca="1">INDIRECT(AG$2&amp;"!D99")</f>
        <v>Non concerné</v>
      </c>
      <c r="AH337" s="316" t="str" cm="1">
        <f t="array" aca="1" ref="AH337" ca="1">INDIRECT(AH$2&amp;"!D99")</f>
        <v>Non concerné</v>
      </c>
      <c r="AJ337" s="75" t="str">
        <f t="shared" si="55"/>
        <v>OMI_10</v>
      </c>
      <c r="AK337" s="75" t="str">
        <f t="shared" si="56"/>
        <v>I1</v>
      </c>
      <c r="AL337" t="s">
        <v>734</v>
      </c>
      <c r="AM337">
        <f t="shared" ca="1" si="57"/>
        <v>0</v>
      </c>
      <c r="AN337">
        <f t="shared" ca="1" si="58"/>
        <v>0</v>
      </c>
      <c r="AP337">
        <f t="shared" ca="1" si="60"/>
        <v>0</v>
      </c>
      <c r="AQ337">
        <f t="shared" ca="1" si="63"/>
        <v>0</v>
      </c>
    </row>
    <row r="338" spans="2:43" ht="16.5" thickBot="1">
      <c r="B338" s="804"/>
      <c r="C338" s="54" t="s">
        <v>602</v>
      </c>
      <c r="D338" s="50" t="s">
        <v>628</v>
      </c>
      <c r="E338" s="316" cm="1">
        <f t="array" aca="1" ref="E338" ca="1">INDIRECT(E$2&amp;"!E99")</f>
        <v>0</v>
      </c>
      <c r="F338" s="316" cm="1">
        <f t="array" aca="1" ref="F338" ca="1">INDIRECT(F$2&amp;"!E99")</f>
        <v>0</v>
      </c>
      <c r="G338" s="316" cm="1">
        <f t="array" aca="1" ref="G338" ca="1">INDIRECT(G$2&amp;"!E99")</f>
        <v>0</v>
      </c>
      <c r="H338" s="316" cm="1">
        <f t="array" aca="1" ref="H338" ca="1">INDIRECT(H$2&amp;"!E99")</f>
        <v>0</v>
      </c>
      <c r="I338" s="316" cm="1">
        <f t="array" aca="1" ref="I338" ca="1">INDIRECT(I$2&amp;"!E99")</f>
        <v>0</v>
      </c>
      <c r="J338" s="316" cm="1">
        <f t="array" aca="1" ref="J338" ca="1">INDIRECT(J$2&amp;"!E99")</f>
        <v>0</v>
      </c>
      <c r="K338" s="316" cm="1">
        <f t="array" aca="1" ref="K338" ca="1">INDIRECT(K$2&amp;"!E99")</f>
        <v>0</v>
      </c>
      <c r="L338" s="316" cm="1">
        <f t="array" aca="1" ref="L338" ca="1">INDIRECT(L$2&amp;"!E99")</f>
        <v>0</v>
      </c>
      <c r="M338" s="316" cm="1">
        <f t="array" aca="1" ref="M338" ca="1">INDIRECT(M$2&amp;"!E99")</f>
        <v>0</v>
      </c>
      <c r="N338" s="316" cm="1">
        <f t="array" aca="1" ref="N338" ca="1">INDIRECT(N$2&amp;"!E99")</f>
        <v>0</v>
      </c>
      <c r="O338" s="316" cm="1">
        <f t="array" aca="1" ref="O338" ca="1">INDIRECT(O$2&amp;"!E99")</f>
        <v>0</v>
      </c>
      <c r="P338" s="316" cm="1">
        <f t="array" aca="1" ref="P338" ca="1">INDIRECT(P$2&amp;"!E99")</f>
        <v>0</v>
      </c>
      <c r="Q338" s="316" cm="1">
        <f t="array" aca="1" ref="Q338" ca="1">INDIRECT(Q$2&amp;"!E99")</f>
        <v>0</v>
      </c>
      <c r="R338" s="316" cm="1">
        <f t="array" aca="1" ref="R338" ca="1">INDIRECT(R$2&amp;"!E99")</f>
        <v>0</v>
      </c>
      <c r="S338" s="316" cm="1">
        <f t="array" aca="1" ref="S338" ca="1">INDIRECT(S$2&amp;"!E99")</f>
        <v>0</v>
      </c>
      <c r="T338" s="316" cm="1">
        <f t="array" aca="1" ref="T338" ca="1">INDIRECT(T$2&amp;"!E99")</f>
        <v>0</v>
      </c>
      <c r="U338" s="316" cm="1">
        <f t="array" aca="1" ref="U338" ca="1">INDIRECT(U$2&amp;"!E99")</f>
        <v>0</v>
      </c>
      <c r="V338" s="316" cm="1">
        <f t="array" aca="1" ref="V338" ca="1">INDIRECT(V$2&amp;"!E99")</f>
        <v>0</v>
      </c>
      <c r="W338" s="316" cm="1">
        <f t="array" aca="1" ref="W338" ca="1">INDIRECT(W$2&amp;"!E99")</f>
        <v>0</v>
      </c>
      <c r="X338" s="316" cm="1">
        <f t="array" aca="1" ref="X338" ca="1">INDIRECT(X$2&amp;"!E99")</f>
        <v>0</v>
      </c>
      <c r="Y338" s="316" cm="1">
        <f t="array" aca="1" ref="Y338" ca="1">INDIRECT(Y$2&amp;"!E99")</f>
        <v>0</v>
      </c>
      <c r="Z338" s="316" cm="1">
        <f t="array" aca="1" ref="Z338" ca="1">INDIRECT(Z$2&amp;"!E99")</f>
        <v>0</v>
      </c>
      <c r="AA338" s="316" cm="1">
        <f t="array" aca="1" ref="AA338" ca="1">INDIRECT(AA$2&amp;"!E99")</f>
        <v>0</v>
      </c>
      <c r="AB338" s="316" cm="1">
        <f t="array" aca="1" ref="AB338" ca="1">INDIRECT(AB$2&amp;"!E99")</f>
        <v>0</v>
      </c>
      <c r="AC338" s="316" cm="1">
        <f t="array" aca="1" ref="AC338" ca="1">INDIRECT(AC$2&amp;"!E99")</f>
        <v>0</v>
      </c>
      <c r="AD338" s="316" cm="1">
        <f t="array" aca="1" ref="AD338" ca="1">INDIRECT(AD$2&amp;"!E99")</f>
        <v>0</v>
      </c>
      <c r="AE338" s="316" cm="1">
        <f t="array" aca="1" ref="AE338" ca="1">INDIRECT(AE$2&amp;"!E99")</f>
        <v>0</v>
      </c>
      <c r="AF338" s="316" cm="1">
        <f t="array" aca="1" ref="AF338" ca="1">INDIRECT(AF$2&amp;"!E99")</f>
        <v>0</v>
      </c>
      <c r="AG338" s="316" cm="1">
        <f t="array" aca="1" ref="AG338" ca="1">INDIRECT(AG$2&amp;"!E99")</f>
        <v>0</v>
      </c>
      <c r="AH338" s="316" cm="1">
        <f t="array" aca="1" ref="AH338" ca="1">INDIRECT(AH$2&amp;"!E99")</f>
        <v>0</v>
      </c>
      <c r="AJ338" s="75" t="str">
        <f t="shared" si="55"/>
        <v>OMI_10</v>
      </c>
      <c r="AK338" s="75" t="str">
        <f t="shared" si="56"/>
        <v>I2.1</v>
      </c>
      <c r="AL338" t="s">
        <v>756</v>
      </c>
      <c r="AM338">
        <f t="shared" ca="1" si="57"/>
        <v>0</v>
      </c>
      <c r="AN338">
        <f t="shared" ca="1" si="58"/>
        <v>0</v>
      </c>
      <c r="AP338">
        <f t="shared" ca="1" si="60"/>
        <v>0</v>
      </c>
      <c r="AQ338">
        <f t="shared" ca="1" si="63"/>
        <v>0</v>
      </c>
    </row>
    <row r="339" spans="2:43" ht="16.5" thickBot="1">
      <c r="B339" s="804"/>
      <c r="C339" s="54" t="s">
        <v>602</v>
      </c>
      <c r="D339" s="50" t="s">
        <v>629</v>
      </c>
      <c r="E339" s="316" cm="1">
        <f t="array" aca="1" ref="E339" ca="1">INDIRECT(E$2&amp;"!F99")</f>
        <v>0</v>
      </c>
      <c r="F339" s="316" cm="1">
        <f t="array" aca="1" ref="F339" ca="1">INDIRECT(F$2&amp;"!F99")</f>
        <v>0</v>
      </c>
      <c r="G339" s="316" cm="1">
        <f t="array" aca="1" ref="G339" ca="1">INDIRECT(G$2&amp;"!F99")</f>
        <v>0</v>
      </c>
      <c r="H339" s="316" cm="1">
        <f t="array" aca="1" ref="H339" ca="1">INDIRECT(H$2&amp;"!F99")</f>
        <v>0</v>
      </c>
      <c r="I339" s="316" cm="1">
        <f t="array" aca="1" ref="I339" ca="1">INDIRECT(I$2&amp;"!F99")</f>
        <v>0</v>
      </c>
      <c r="J339" s="316" cm="1">
        <f t="array" aca="1" ref="J339" ca="1">INDIRECT(J$2&amp;"!F99")</f>
        <v>0</v>
      </c>
      <c r="K339" s="316" cm="1">
        <f t="array" aca="1" ref="K339" ca="1">INDIRECT(K$2&amp;"!F99")</f>
        <v>0</v>
      </c>
      <c r="L339" s="316" cm="1">
        <f t="array" aca="1" ref="L339" ca="1">INDIRECT(L$2&amp;"!F99")</f>
        <v>0</v>
      </c>
      <c r="M339" s="316" cm="1">
        <f t="array" aca="1" ref="M339" ca="1">INDIRECT(M$2&amp;"!F99")</f>
        <v>0</v>
      </c>
      <c r="N339" s="316" cm="1">
        <f t="array" aca="1" ref="N339" ca="1">INDIRECT(N$2&amp;"!F99")</f>
        <v>0</v>
      </c>
      <c r="O339" s="316" cm="1">
        <f t="array" aca="1" ref="O339" ca="1">INDIRECT(O$2&amp;"!F99")</f>
        <v>0</v>
      </c>
      <c r="P339" s="316" cm="1">
        <f t="array" aca="1" ref="P339" ca="1">INDIRECT(P$2&amp;"!F99")</f>
        <v>0</v>
      </c>
      <c r="Q339" s="316" cm="1">
        <f t="array" aca="1" ref="Q339" ca="1">INDIRECT(Q$2&amp;"!F99")</f>
        <v>0</v>
      </c>
      <c r="R339" s="316" cm="1">
        <f t="array" aca="1" ref="R339" ca="1">INDIRECT(R$2&amp;"!F99")</f>
        <v>0</v>
      </c>
      <c r="S339" s="316" cm="1">
        <f t="array" aca="1" ref="S339" ca="1">INDIRECT(S$2&amp;"!F99")</f>
        <v>0</v>
      </c>
      <c r="T339" s="316" cm="1">
        <f t="array" aca="1" ref="T339" ca="1">INDIRECT(T$2&amp;"!F99")</f>
        <v>0</v>
      </c>
      <c r="U339" s="316" cm="1">
        <f t="array" aca="1" ref="U339" ca="1">INDIRECT(U$2&amp;"!F99")</f>
        <v>0</v>
      </c>
      <c r="V339" s="316" cm="1">
        <f t="array" aca="1" ref="V339" ca="1">INDIRECT(V$2&amp;"!F99")</f>
        <v>0</v>
      </c>
      <c r="W339" s="316" cm="1">
        <f t="array" aca="1" ref="W339" ca="1">INDIRECT(W$2&amp;"!F99")</f>
        <v>0</v>
      </c>
      <c r="X339" s="316" cm="1">
        <f t="array" aca="1" ref="X339" ca="1">INDIRECT(X$2&amp;"!F99")</f>
        <v>0</v>
      </c>
      <c r="Y339" s="316" cm="1">
        <f t="array" aca="1" ref="Y339" ca="1">INDIRECT(Y$2&amp;"!F99")</f>
        <v>0</v>
      </c>
      <c r="Z339" s="316" cm="1">
        <f t="array" aca="1" ref="Z339" ca="1">INDIRECT(Z$2&amp;"!F99")</f>
        <v>0</v>
      </c>
      <c r="AA339" s="316" cm="1">
        <f t="array" aca="1" ref="AA339" ca="1">INDIRECT(AA$2&amp;"!F99")</f>
        <v>0</v>
      </c>
      <c r="AB339" s="316" cm="1">
        <f t="array" aca="1" ref="AB339" ca="1">INDIRECT(AB$2&amp;"!F99")</f>
        <v>0</v>
      </c>
      <c r="AC339" s="316" cm="1">
        <f t="array" aca="1" ref="AC339" ca="1">INDIRECT(AC$2&amp;"!F99")</f>
        <v>0</v>
      </c>
      <c r="AD339" s="316" cm="1">
        <f t="array" aca="1" ref="AD339" ca="1">INDIRECT(AD$2&amp;"!F99")</f>
        <v>0</v>
      </c>
      <c r="AE339" s="316" cm="1">
        <f t="array" aca="1" ref="AE339" ca="1">INDIRECT(AE$2&amp;"!F99")</f>
        <v>0</v>
      </c>
      <c r="AF339" s="316" cm="1">
        <f t="array" aca="1" ref="AF339" ca="1">INDIRECT(AF$2&amp;"!F99")</f>
        <v>0</v>
      </c>
      <c r="AG339" s="316" cm="1">
        <f t="array" aca="1" ref="AG339" ca="1">INDIRECT(AG$2&amp;"!F99")</f>
        <v>0</v>
      </c>
      <c r="AH339" s="316" cm="1">
        <f t="array" aca="1" ref="AH339" ca="1">INDIRECT(AH$2&amp;"!F99")</f>
        <v>0</v>
      </c>
      <c r="AJ339" s="75" t="str">
        <f t="shared" si="55"/>
        <v>OMI_10</v>
      </c>
      <c r="AK339" s="75" t="str">
        <f t="shared" si="56"/>
        <v>I2.2</v>
      </c>
      <c r="AL339" t="s">
        <v>930</v>
      </c>
      <c r="AM339">
        <f t="shared" ca="1" si="57"/>
        <v>0</v>
      </c>
      <c r="AN339">
        <f t="shared" ca="1" si="58"/>
        <v>0</v>
      </c>
      <c r="AP339">
        <f t="shared" ca="1" si="60"/>
        <v>0</v>
      </c>
      <c r="AQ339">
        <f t="shared" ca="1" si="63"/>
        <v>0</v>
      </c>
    </row>
    <row r="340" spans="2:43" ht="16.5" thickBot="1">
      <c r="B340" s="804"/>
      <c r="C340" s="54" t="s">
        <v>602</v>
      </c>
      <c r="D340" s="50" t="s">
        <v>630</v>
      </c>
      <c r="E340" s="316" cm="1">
        <f t="array" aca="1" ref="E340" ca="1">INDIRECT(E$2&amp;"!G99")</f>
        <v>0</v>
      </c>
      <c r="F340" s="316" cm="1">
        <f t="array" aca="1" ref="F340" ca="1">INDIRECT(F$2&amp;"!G99")</f>
        <v>0</v>
      </c>
      <c r="G340" s="316" cm="1">
        <f t="array" aca="1" ref="G340" ca="1">INDIRECT(G$2&amp;"!G99")</f>
        <v>0</v>
      </c>
      <c r="H340" s="316" cm="1">
        <f t="array" aca="1" ref="H340" ca="1">INDIRECT(H$2&amp;"!G99")</f>
        <v>0</v>
      </c>
      <c r="I340" s="316" cm="1">
        <f t="array" aca="1" ref="I340" ca="1">INDIRECT(I$2&amp;"!G99")</f>
        <v>0</v>
      </c>
      <c r="J340" s="316" cm="1">
        <f t="array" aca="1" ref="J340" ca="1">INDIRECT(J$2&amp;"!G99")</f>
        <v>0</v>
      </c>
      <c r="K340" s="316" cm="1">
        <f t="array" aca="1" ref="K340" ca="1">INDIRECT(K$2&amp;"!G99")</f>
        <v>0</v>
      </c>
      <c r="L340" s="316" cm="1">
        <f t="array" aca="1" ref="L340" ca="1">INDIRECT(L$2&amp;"!G99")</f>
        <v>0</v>
      </c>
      <c r="M340" s="316" cm="1">
        <f t="array" aca="1" ref="M340" ca="1">INDIRECT(M$2&amp;"!G99")</f>
        <v>0</v>
      </c>
      <c r="N340" s="316" cm="1">
        <f t="array" aca="1" ref="N340" ca="1">INDIRECT(N$2&amp;"!G99")</f>
        <v>0</v>
      </c>
      <c r="O340" s="316" cm="1">
        <f t="array" aca="1" ref="O340" ca="1">INDIRECT(O$2&amp;"!G99")</f>
        <v>0</v>
      </c>
      <c r="P340" s="316" cm="1">
        <f t="array" aca="1" ref="P340" ca="1">INDIRECT(P$2&amp;"!G99")</f>
        <v>0</v>
      </c>
      <c r="Q340" s="316" cm="1">
        <f t="array" aca="1" ref="Q340" ca="1">INDIRECT(Q$2&amp;"!G99")</f>
        <v>0</v>
      </c>
      <c r="R340" s="316" cm="1">
        <f t="array" aca="1" ref="R340" ca="1">INDIRECT(R$2&amp;"!G99")</f>
        <v>0</v>
      </c>
      <c r="S340" s="316" cm="1">
        <f t="array" aca="1" ref="S340" ca="1">INDIRECT(S$2&amp;"!G99")</f>
        <v>0</v>
      </c>
      <c r="T340" s="316" cm="1">
        <f t="array" aca="1" ref="T340" ca="1">INDIRECT(T$2&amp;"!G99")</f>
        <v>0</v>
      </c>
      <c r="U340" s="316" cm="1">
        <f t="array" aca="1" ref="U340" ca="1">INDIRECT(U$2&amp;"!G99")</f>
        <v>0</v>
      </c>
      <c r="V340" s="316" cm="1">
        <f t="array" aca="1" ref="V340" ca="1">INDIRECT(V$2&amp;"!G99")</f>
        <v>0</v>
      </c>
      <c r="W340" s="316" cm="1">
        <f t="array" aca="1" ref="W340" ca="1">INDIRECT(W$2&amp;"!G99")</f>
        <v>0</v>
      </c>
      <c r="X340" s="316" cm="1">
        <f t="array" aca="1" ref="X340" ca="1">INDIRECT(X$2&amp;"!G99")</f>
        <v>0</v>
      </c>
      <c r="Y340" s="316" cm="1">
        <f t="array" aca="1" ref="Y340" ca="1">INDIRECT(Y$2&amp;"!G99")</f>
        <v>0</v>
      </c>
      <c r="Z340" s="316" cm="1">
        <f t="array" aca="1" ref="Z340" ca="1">INDIRECT(Z$2&amp;"!G99")</f>
        <v>0</v>
      </c>
      <c r="AA340" s="316" cm="1">
        <f t="array" aca="1" ref="AA340" ca="1">INDIRECT(AA$2&amp;"!G99")</f>
        <v>0</v>
      </c>
      <c r="AB340" s="316" cm="1">
        <f t="array" aca="1" ref="AB340" ca="1">INDIRECT(AB$2&amp;"!G99")</f>
        <v>0</v>
      </c>
      <c r="AC340" s="316" cm="1">
        <f t="array" aca="1" ref="AC340" ca="1">INDIRECT(AC$2&amp;"!G99")</f>
        <v>0</v>
      </c>
      <c r="AD340" s="316" cm="1">
        <f t="array" aca="1" ref="AD340" ca="1">INDIRECT(AD$2&amp;"!G99")</f>
        <v>0</v>
      </c>
      <c r="AE340" s="316" cm="1">
        <f t="array" aca="1" ref="AE340" ca="1">INDIRECT(AE$2&amp;"!G99")</f>
        <v>0</v>
      </c>
      <c r="AF340" s="316" cm="1">
        <f t="array" aca="1" ref="AF340" ca="1">INDIRECT(AF$2&amp;"!G99")</f>
        <v>0</v>
      </c>
      <c r="AG340" s="316" cm="1">
        <f t="array" aca="1" ref="AG340" ca="1">INDIRECT(AG$2&amp;"!G99")</f>
        <v>0</v>
      </c>
      <c r="AH340" s="316" cm="1">
        <f t="array" aca="1" ref="AH340" ca="1">INDIRECT(AH$2&amp;"!G99")</f>
        <v>0</v>
      </c>
      <c r="AJ340" s="75" t="str">
        <f t="shared" si="55"/>
        <v>OMI_10</v>
      </c>
      <c r="AK340" s="75" t="str">
        <f t="shared" si="56"/>
        <v>I2.3</v>
      </c>
      <c r="AL340" t="s">
        <v>931</v>
      </c>
      <c r="AM340">
        <f t="shared" ca="1" si="57"/>
        <v>0</v>
      </c>
      <c r="AN340">
        <f t="shared" ca="1" si="58"/>
        <v>0</v>
      </c>
      <c r="AP340">
        <f ca="1">COUNTIFS(E340:AH340,"Oui",E338:AH338,"Non",E337:AH337,"Oui")</f>
        <v>0</v>
      </c>
      <c r="AQ340">
        <f t="shared" ca="1" si="63"/>
        <v>0</v>
      </c>
    </row>
    <row r="341" spans="2:43" ht="16.5" thickBot="1">
      <c r="B341" s="804"/>
      <c r="C341" s="54" t="s">
        <v>602</v>
      </c>
      <c r="D341" s="50" t="s">
        <v>631</v>
      </c>
      <c r="E341" s="316" cm="1">
        <f t="array" aca="1" ref="E341" ca="1">INDIRECT(E$2&amp;"!H99")</f>
        <v>0</v>
      </c>
      <c r="F341" s="316" cm="1">
        <f t="array" aca="1" ref="F341" ca="1">INDIRECT(F$2&amp;"!H99")</f>
        <v>0</v>
      </c>
      <c r="G341" s="316" cm="1">
        <f t="array" aca="1" ref="G341" ca="1">INDIRECT(G$2&amp;"!H99")</f>
        <v>0</v>
      </c>
      <c r="H341" s="316" cm="1">
        <f t="array" aca="1" ref="H341" ca="1">INDIRECT(H$2&amp;"!H99")</f>
        <v>0</v>
      </c>
      <c r="I341" s="316" cm="1">
        <f t="array" aca="1" ref="I341" ca="1">INDIRECT(I$2&amp;"!H99")</f>
        <v>0</v>
      </c>
      <c r="J341" s="316" cm="1">
        <f t="array" aca="1" ref="J341" ca="1">INDIRECT(J$2&amp;"!H99")</f>
        <v>0</v>
      </c>
      <c r="K341" s="316" cm="1">
        <f t="array" aca="1" ref="K341" ca="1">INDIRECT(K$2&amp;"!H99")</f>
        <v>0</v>
      </c>
      <c r="L341" s="316" cm="1">
        <f t="array" aca="1" ref="L341" ca="1">INDIRECT(L$2&amp;"!H99")</f>
        <v>0</v>
      </c>
      <c r="M341" s="316" cm="1">
        <f t="array" aca="1" ref="M341" ca="1">INDIRECT(M$2&amp;"!H99")</f>
        <v>0</v>
      </c>
      <c r="N341" s="316" cm="1">
        <f t="array" aca="1" ref="N341" ca="1">INDIRECT(N$2&amp;"!H99")</f>
        <v>0</v>
      </c>
      <c r="O341" s="316" cm="1">
        <f t="array" aca="1" ref="O341" ca="1">INDIRECT(O$2&amp;"!H99")</f>
        <v>0</v>
      </c>
      <c r="P341" s="316" cm="1">
        <f t="array" aca="1" ref="P341" ca="1">INDIRECT(P$2&amp;"!H99")</f>
        <v>0</v>
      </c>
      <c r="Q341" s="316" cm="1">
        <f t="array" aca="1" ref="Q341" ca="1">INDIRECT(Q$2&amp;"!H99")</f>
        <v>0</v>
      </c>
      <c r="R341" s="316" cm="1">
        <f t="array" aca="1" ref="R341" ca="1">INDIRECT(R$2&amp;"!H99")</f>
        <v>0</v>
      </c>
      <c r="S341" s="316" cm="1">
        <f t="array" aca="1" ref="S341" ca="1">INDIRECT(S$2&amp;"!H99")</f>
        <v>0</v>
      </c>
      <c r="T341" s="316" cm="1">
        <f t="array" aca="1" ref="T341" ca="1">INDIRECT(T$2&amp;"!H99")</f>
        <v>0</v>
      </c>
      <c r="U341" s="316" cm="1">
        <f t="array" aca="1" ref="U341" ca="1">INDIRECT(U$2&amp;"!H99")</f>
        <v>0</v>
      </c>
      <c r="V341" s="316" cm="1">
        <f t="array" aca="1" ref="V341" ca="1">INDIRECT(V$2&amp;"!H99")</f>
        <v>0</v>
      </c>
      <c r="W341" s="316" cm="1">
        <f t="array" aca="1" ref="W341" ca="1">INDIRECT(W$2&amp;"!H99")</f>
        <v>0</v>
      </c>
      <c r="X341" s="316" cm="1">
        <f t="array" aca="1" ref="X341" ca="1">INDIRECT(X$2&amp;"!H99")</f>
        <v>0</v>
      </c>
      <c r="Y341" s="316" cm="1">
        <f t="array" aca="1" ref="Y341" ca="1">INDIRECT(Y$2&amp;"!H99")</f>
        <v>0</v>
      </c>
      <c r="Z341" s="316" cm="1">
        <f t="array" aca="1" ref="Z341" ca="1">INDIRECT(Z$2&amp;"!H99")</f>
        <v>0</v>
      </c>
      <c r="AA341" s="316" cm="1">
        <f t="array" aca="1" ref="AA341" ca="1">INDIRECT(AA$2&amp;"!H99")</f>
        <v>0</v>
      </c>
      <c r="AB341" s="316" cm="1">
        <f t="array" aca="1" ref="AB341" ca="1">INDIRECT(AB$2&amp;"!H99")</f>
        <v>0</v>
      </c>
      <c r="AC341" s="316" cm="1">
        <f t="array" aca="1" ref="AC341" ca="1">INDIRECT(AC$2&amp;"!H99")</f>
        <v>0</v>
      </c>
      <c r="AD341" s="316" cm="1">
        <f t="array" aca="1" ref="AD341" ca="1">INDIRECT(AD$2&amp;"!H99")</f>
        <v>0</v>
      </c>
      <c r="AE341" s="316" cm="1">
        <f t="array" aca="1" ref="AE341" ca="1">INDIRECT(AE$2&amp;"!H99")</f>
        <v>0</v>
      </c>
      <c r="AF341" s="316" cm="1">
        <f t="array" aca="1" ref="AF341" ca="1">INDIRECT(AF$2&amp;"!H99")</f>
        <v>0</v>
      </c>
      <c r="AG341" s="316" cm="1">
        <f t="array" aca="1" ref="AG341" ca="1">INDIRECT(AG$2&amp;"!H99")</f>
        <v>0</v>
      </c>
      <c r="AH341" s="316" cm="1">
        <f t="array" aca="1" ref="AH341" ca="1">INDIRECT(AH$2&amp;"!H99")</f>
        <v>0</v>
      </c>
      <c r="AJ341" s="75" t="str">
        <f t="shared" si="55"/>
        <v>OMI_10</v>
      </c>
      <c r="AK341" s="75" t="str">
        <f t="shared" si="56"/>
        <v>I3.1</v>
      </c>
      <c r="AL341" t="s">
        <v>777</v>
      </c>
      <c r="AM341">
        <f t="shared" ca="1" si="57"/>
        <v>0</v>
      </c>
      <c r="AN341">
        <f t="shared" ca="1" si="58"/>
        <v>0</v>
      </c>
      <c r="AP341">
        <f t="shared" ca="1" si="60"/>
        <v>0</v>
      </c>
      <c r="AQ341">
        <f t="shared" ca="1" si="63"/>
        <v>0</v>
      </c>
    </row>
    <row r="342" spans="2:43" ht="16.5" thickBot="1">
      <c r="B342" s="805"/>
      <c r="C342" s="54" t="s">
        <v>602</v>
      </c>
      <c r="D342" s="53" t="s">
        <v>632</v>
      </c>
      <c r="E342" s="316" cm="1">
        <f t="array" aca="1" ref="E342" ca="1">INDIRECT(E$2&amp;"!I99")</f>
        <v>0</v>
      </c>
      <c r="F342" s="316" cm="1">
        <f t="array" aca="1" ref="F342" ca="1">INDIRECT(F$2&amp;"!I99")</f>
        <v>0</v>
      </c>
      <c r="G342" s="316" cm="1">
        <f t="array" aca="1" ref="G342" ca="1">INDIRECT(G$2&amp;"!I99")</f>
        <v>0</v>
      </c>
      <c r="H342" s="316" cm="1">
        <f t="array" aca="1" ref="H342" ca="1">INDIRECT(H$2&amp;"!I99")</f>
        <v>0</v>
      </c>
      <c r="I342" s="316" cm="1">
        <f t="array" aca="1" ref="I342" ca="1">INDIRECT(I$2&amp;"!I99")</f>
        <v>0</v>
      </c>
      <c r="J342" s="316" cm="1">
        <f t="array" aca="1" ref="J342" ca="1">INDIRECT(J$2&amp;"!I99")</f>
        <v>0</v>
      </c>
      <c r="K342" s="316" cm="1">
        <f t="array" aca="1" ref="K342" ca="1">INDIRECT(K$2&amp;"!I99")</f>
        <v>0</v>
      </c>
      <c r="L342" s="316" cm="1">
        <f t="array" aca="1" ref="L342" ca="1">INDIRECT(L$2&amp;"!I99")</f>
        <v>0</v>
      </c>
      <c r="M342" s="316" cm="1">
        <f t="array" aca="1" ref="M342" ca="1">INDIRECT(M$2&amp;"!I99")</f>
        <v>0</v>
      </c>
      <c r="N342" s="316" cm="1">
        <f t="array" aca="1" ref="N342" ca="1">INDIRECT(N$2&amp;"!I99")</f>
        <v>0</v>
      </c>
      <c r="O342" s="316" cm="1">
        <f t="array" aca="1" ref="O342" ca="1">INDIRECT(O$2&amp;"!I99")</f>
        <v>0</v>
      </c>
      <c r="P342" s="316" cm="1">
        <f t="array" aca="1" ref="P342" ca="1">INDIRECT(P$2&amp;"!I99")</f>
        <v>0</v>
      </c>
      <c r="Q342" s="316" cm="1">
        <f t="array" aca="1" ref="Q342" ca="1">INDIRECT(Q$2&amp;"!I99")</f>
        <v>0</v>
      </c>
      <c r="R342" s="316" cm="1">
        <f t="array" aca="1" ref="R342" ca="1">INDIRECT(R$2&amp;"!I99")</f>
        <v>0</v>
      </c>
      <c r="S342" s="316" cm="1">
        <f t="array" aca="1" ref="S342" ca="1">INDIRECT(S$2&amp;"!I99")</f>
        <v>0</v>
      </c>
      <c r="T342" s="316" cm="1">
        <f t="array" aca="1" ref="T342" ca="1">INDIRECT(T$2&amp;"!I99")</f>
        <v>0</v>
      </c>
      <c r="U342" s="316" cm="1">
        <f t="array" aca="1" ref="U342" ca="1">INDIRECT(U$2&amp;"!I99")</f>
        <v>0</v>
      </c>
      <c r="V342" s="316" cm="1">
        <f t="array" aca="1" ref="V342" ca="1">INDIRECT(V$2&amp;"!I99")</f>
        <v>0</v>
      </c>
      <c r="W342" s="316" cm="1">
        <f t="array" aca="1" ref="W342" ca="1">INDIRECT(W$2&amp;"!I99")</f>
        <v>0</v>
      </c>
      <c r="X342" s="316" cm="1">
        <f t="array" aca="1" ref="X342" ca="1">INDIRECT(X$2&amp;"!I99")</f>
        <v>0</v>
      </c>
      <c r="Y342" s="316" cm="1">
        <f t="array" aca="1" ref="Y342" ca="1">INDIRECT(Y$2&amp;"!I99")</f>
        <v>0</v>
      </c>
      <c r="Z342" s="316" cm="1">
        <f t="array" aca="1" ref="Z342" ca="1">INDIRECT(Z$2&amp;"!I99")</f>
        <v>0</v>
      </c>
      <c r="AA342" s="316" cm="1">
        <f t="array" aca="1" ref="AA342" ca="1">INDIRECT(AA$2&amp;"!I99")</f>
        <v>0</v>
      </c>
      <c r="AB342" s="316" cm="1">
        <f t="array" aca="1" ref="AB342" ca="1">INDIRECT(AB$2&amp;"!I99")</f>
        <v>0</v>
      </c>
      <c r="AC342" s="316" cm="1">
        <f t="array" aca="1" ref="AC342" ca="1">INDIRECT(AC$2&amp;"!I99")</f>
        <v>0</v>
      </c>
      <c r="AD342" s="316" cm="1">
        <f t="array" aca="1" ref="AD342" ca="1">INDIRECT(AD$2&amp;"!I99")</f>
        <v>0</v>
      </c>
      <c r="AE342" s="316" cm="1">
        <f t="array" aca="1" ref="AE342" ca="1">INDIRECT(AE$2&amp;"!I99")</f>
        <v>0</v>
      </c>
      <c r="AF342" s="316" cm="1">
        <f t="array" aca="1" ref="AF342" ca="1">INDIRECT(AF$2&amp;"!I99")</f>
        <v>0</v>
      </c>
      <c r="AG342" s="316" cm="1">
        <f t="array" aca="1" ref="AG342" ca="1">INDIRECT(AG$2&amp;"!I99")</f>
        <v>0</v>
      </c>
      <c r="AH342" s="316" cm="1">
        <f t="array" aca="1" ref="AH342" ca="1">INDIRECT(AH$2&amp;"!I99")</f>
        <v>0</v>
      </c>
      <c r="AJ342" s="75" t="str">
        <f t="shared" si="55"/>
        <v>OMI_10</v>
      </c>
      <c r="AK342" s="75" t="str">
        <f t="shared" si="56"/>
        <v>I3.2</v>
      </c>
      <c r="AL342" t="s">
        <v>932</v>
      </c>
      <c r="AM342">
        <f t="shared" ca="1" si="57"/>
        <v>0</v>
      </c>
      <c r="AN342">
        <f t="shared" ca="1" si="58"/>
        <v>0</v>
      </c>
      <c r="AP342">
        <f t="shared" ca="1" si="60"/>
        <v>0</v>
      </c>
      <c r="AQ342">
        <f t="shared" ca="1" si="63"/>
        <v>0</v>
      </c>
    </row>
    <row r="343" spans="2:43" ht="16.149999999999999" customHeight="1" thickBot="1">
      <c r="B343" s="806" t="s">
        <v>85</v>
      </c>
      <c r="C343" s="54" t="s">
        <v>720</v>
      </c>
      <c r="D343" s="48" t="s">
        <v>627</v>
      </c>
      <c r="E343" s="85" t="str" cm="1">
        <f t="array" aca="1" ref="E343" ca="1">INDIRECT(E$2&amp;"!D102")</f>
        <v>Non concerné</v>
      </c>
      <c r="F343" s="85" t="str" cm="1">
        <f t="array" aca="1" ref="F343" ca="1">INDIRECT(F$2&amp;"!D102")</f>
        <v>Non concerné</v>
      </c>
      <c r="G343" s="85" t="str" cm="1">
        <f t="array" aca="1" ref="G343" ca="1">INDIRECT(G$2&amp;"!D102")</f>
        <v>Non concerné</v>
      </c>
      <c r="H343" s="85" t="str" cm="1">
        <f t="array" aca="1" ref="H343" ca="1">INDIRECT(H$2&amp;"!D102")</f>
        <v>Non concerné</v>
      </c>
      <c r="I343" s="85" t="str" cm="1">
        <f t="array" aca="1" ref="I343" ca="1">INDIRECT(I$2&amp;"!D102")</f>
        <v>Non concerné</v>
      </c>
      <c r="J343" s="85" t="str" cm="1">
        <f t="array" aca="1" ref="J343" ca="1">INDIRECT(J$2&amp;"!D102")</f>
        <v>Non concerné</v>
      </c>
      <c r="K343" s="85" t="str" cm="1">
        <f t="array" aca="1" ref="K343" ca="1">INDIRECT(K$2&amp;"!D102")</f>
        <v>Non concerné</v>
      </c>
      <c r="L343" s="85" t="str" cm="1">
        <f t="array" aca="1" ref="L343" ca="1">INDIRECT(L$2&amp;"!D102")</f>
        <v>Non concerné</v>
      </c>
      <c r="M343" s="85" t="str" cm="1">
        <f t="array" aca="1" ref="M343" ca="1">INDIRECT(M$2&amp;"!D102")</f>
        <v>Non concerné</v>
      </c>
      <c r="N343" s="85" t="str" cm="1">
        <f t="array" aca="1" ref="N343" ca="1">INDIRECT(N$2&amp;"!D102")</f>
        <v>Non concerné</v>
      </c>
      <c r="O343" s="85" t="str" cm="1">
        <f t="array" aca="1" ref="O343" ca="1">INDIRECT(O$2&amp;"!D102")</f>
        <v>Non concerné</v>
      </c>
      <c r="P343" s="85" t="str" cm="1">
        <f t="array" aca="1" ref="P343" ca="1">INDIRECT(P$2&amp;"!D102")</f>
        <v>Non concerné</v>
      </c>
      <c r="Q343" s="85" t="str" cm="1">
        <f t="array" aca="1" ref="Q343" ca="1">INDIRECT(Q$2&amp;"!D102")</f>
        <v>Non concerné</v>
      </c>
      <c r="R343" s="85" t="str" cm="1">
        <f t="array" aca="1" ref="R343" ca="1">INDIRECT(R$2&amp;"!D102")</f>
        <v>Non concerné</v>
      </c>
      <c r="S343" s="85" t="str" cm="1">
        <f t="array" aca="1" ref="S343" ca="1">INDIRECT(S$2&amp;"!D102")</f>
        <v>Non concerné</v>
      </c>
      <c r="T343" s="85" t="str" cm="1">
        <f t="array" aca="1" ref="T343" ca="1">INDIRECT(T$2&amp;"!D102")</f>
        <v>Non concerné</v>
      </c>
      <c r="U343" s="85" t="str" cm="1">
        <f t="array" aca="1" ref="U343" ca="1">INDIRECT(U$2&amp;"!D102")</f>
        <v>Non concerné</v>
      </c>
      <c r="V343" s="85" t="str" cm="1">
        <f t="array" aca="1" ref="V343" ca="1">INDIRECT(V$2&amp;"!D102")</f>
        <v>Non concerné</v>
      </c>
      <c r="W343" s="85" t="str" cm="1">
        <f t="array" aca="1" ref="W343" ca="1">INDIRECT(W$2&amp;"!D102")</f>
        <v>Non concerné</v>
      </c>
      <c r="X343" s="85" t="str" cm="1">
        <f t="array" aca="1" ref="X343" ca="1">INDIRECT(X$2&amp;"!D102")</f>
        <v>Non concerné</v>
      </c>
      <c r="Y343" s="85" t="str" cm="1">
        <f t="array" aca="1" ref="Y343" ca="1">INDIRECT(Y$2&amp;"!D102")</f>
        <v>Non concerné</v>
      </c>
      <c r="Z343" s="85" t="str" cm="1">
        <f t="array" aca="1" ref="Z343" ca="1">INDIRECT(Z$2&amp;"!D102")</f>
        <v>Non concerné</v>
      </c>
      <c r="AA343" s="85" t="str" cm="1">
        <f t="array" aca="1" ref="AA343" ca="1">INDIRECT(AA$2&amp;"!D102")</f>
        <v>Non concerné</v>
      </c>
      <c r="AB343" s="85" t="str" cm="1">
        <f t="array" aca="1" ref="AB343" ca="1">INDIRECT(AB$2&amp;"!D102")</f>
        <v>Non concerné</v>
      </c>
      <c r="AC343" s="85" t="str" cm="1">
        <f t="array" aca="1" ref="AC343" ca="1">INDIRECT(AC$2&amp;"!D102")</f>
        <v>Non concerné</v>
      </c>
      <c r="AD343" s="85" t="str" cm="1">
        <f t="array" aca="1" ref="AD343" ca="1">INDIRECT(AD$2&amp;"!D102")</f>
        <v>Non concerné</v>
      </c>
      <c r="AE343" s="85" t="str" cm="1">
        <f t="array" aca="1" ref="AE343" ca="1">INDIRECT(AE$2&amp;"!D102")</f>
        <v>Non concerné</v>
      </c>
      <c r="AF343" s="85" t="str" cm="1">
        <f t="array" aca="1" ref="AF343" ca="1">INDIRECT(AF$2&amp;"!D102")</f>
        <v>Non concerné</v>
      </c>
      <c r="AG343" s="85" t="str" cm="1">
        <f t="array" aca="1" ref="AG343" ca="1">INDIRECT(AG$2&amp;"!D102")</f>
        <v>Non concerné</v>
      </c>
      <c r="AH343" s="85" t="str" cm="1">
        <f t="array" aca="1" ref="AH343" ca="1">INDIRECT(AH$2&amp;"!D102")</f>
        <v>Non concerné</v>
      </c>
      <c r="AJ343" s="75" t="str">
        <f t="shared" si="55"/>
        <v>OMI_11</v>
      </c>
      <c r="AK343" s="75" t="str">
        <f t="shared" si="56"/>
        <v>I1</v>
      </c>
      <c r="AL343" t="s">
        <v>735</v>
      </c>
      <c r="AM343">
        <f t="shared" ca="1" si="57"/>
        <v>0</v>
      </c>
      <c r="AN343">
        <f t="shared" ca="1" si="58"/>
        <v>0</v>
      </c>
      <c r="AP343">
        <f t="shared" ca="1" si="60"/>
        <v>0</v>
      </c>
      <c r="AQ343">
        <f t="shared" ca="1" si="63"/>
        <v>0</v>
      </c>
    </row>
    <row r="344" spans="2:43" ht="16.5" thickBot="1">
      <c r="B344" s="807"/>
      <c r="C344" s="54" t="s">
        <v>720</v>
      </c>
      <c r="D344" s="50" t="s">
        <v>628</v>
      </c>
      <c r="E344" s="85" cm="1">
        <f t="array" aca="1" ref="E344" ca="1">INDIRECT(E$2&amp;"!E102")</f>
        <v>0</v>
      </c>
      <c r="F344" s="85" cm="1">
        <f t="array" aca="1" ref="F344" ca="1">INDIRECT(F$2&amp;"!E102")</f>
        <v>0</v>
      </c>
      <c r="G344" s="85" cm="1">
        <f t="array" aca="1" ref="G344" ca="1">INDIRECT(G$2&amp;"!E102")</f>
        <v>0</v>
      </c>
      <c r="H344" s="85" cm="1">
        <f t="array" aca="1" ref="H344" ca="1">INDIRECT(H$2&amp;"!E102")</f>
        <v>0</v>
      </c>
      <c r="I344" s="85" cm="1">
        <f t="array" aca="1" ref="I344" ca="1">INDIRECT(I$2&amp;"!E102")</f>
        <v>0</v>
      </c>
      <c r="J344" s="85" cm="1">
        <f t="array" aca="1" ref="J344" ca="1">INDIRECT(J$2&amp;"!E102")</f>
        <v>0</v>
      </c>
      <c r="K344" s="85" cm="1">
        <f t="array" aca="1" ref="K344" ca="1">INDIRECT(K$2&amp;"!E102")</f>
        <v>0</v>
      </c>
      <c r="L344" s="85" cm="1">
        <f t="array" aca="1" ref="L344" ca="1">INDIRECT(L$2&amp;"!E102")</f>
        <v>0</v>
      </c>
      <c r="M344" s="85" cm="1">
        <f t="array" aca="1" ref="M344" ca="1">INDIRECT(M$2&amp;"!E102")</f>
        <v>0</v>
      </c>
      <c r="N344" s="85" cm="1">
        <f t="array" aca="1" ref="N344" ca="1">INDIRECT(N$2&amp;"!E102")</f>
        <v>0</v>
      </c>
      <c r="O344" s="85" cm="1">
        <f t="array" aca="1" ref="O344" ca="1">INDIRECT(O$2&amp;"!E102")</f>
        <v>0</v>
      </c>
      <c r="P344" s="85" cm="1">
        <f t="array" aca="1" ref="P344" ca="1">INDIRECT(P$2&amp;"!E102")</f>
        <v>0</v>
      </c>
      <c r="Q344" s="85" cm="1">
        <f t="array" aca="1" ref="Q344" ca="1">INDIRECT(Q$2&amp;"!E102")</f>
        <v>0</v>
      </c>
      <c r="R344" s="85" cm="1">
        <f t="array" aca="1" ref="R344" ca="1">INDIRECT(R$2&amp;"!E102")</f>
        <v>0</v>
      </c>
      <c r="S344" s="85" cm="1">
        <f t="array" aca="1" ref="S344" ca="1">INDIRECT(S$2&amp;"!E102")</f>
        <v>0</v>
      </c>
      <c r="T344" s="85" cm="1">
        <f t="array" aca="1" ref="T344" ca="1">INDIRECT(T$2&amp;"!E102")</f>
        <v>0</v>
      </c>
      <c r="U344" s="85" cm="1">
        <f t="array" aca="1" ref="U344" ca="1">INDIRECT(U$2&amp;"!E102")</f>
        <v>0</v>
      </c>
      <c r="V344" s="85" cm="1">
        <f t="array" aca="1" ref="V344" ca="1">INDIRECT(V$2&amp;"!E102")</f>
        <v>0</v>
      </c>
      <c r="W344" s="85" cm="1">
        <f t="array" aca="1" ref="W344" ca="1">INDIRECT(W$2&amp;"!E102")</f>
        <v>0</v>
      </c>
      <c r="X344" s="85" cm="1">
        <f t="array" aca="1" ref="X344" ca="1">INDIRECT(X$2&amp;"!E102")</f>
        <v>0</v>
      </c>
      <c r="Y344" s="85" cm="1">
        <f t="array" aca="1" ref="Y344" ca="1">INDIRECT(Y$2&amp;"!E102")</f>
        <v>0</v>
      </c>
      <c r="Z344" s="85" cm="1">
        <f t="array" aca="1" ref="Z344" ca="1">INDIRECT(Z$2&amp;"!E102")</f>
        <v>0</v>
      </c>
      <c r="AA344" s="85" cm="1">
        <f t="array" aca="1" ref="AA344" ca="1">INDIRECT(AA$2&amp;"!E102")</f>
        <v>0</v>
      </c>
      <c r="AB344" s="85" cm="1">
        <f t="array" aca="1" ref="AB344" ca="1">INDIRECT(AB$2&amp;"!E102")</f>
        <v>0</v>
      </c>
      <c r="AC344" s="85" cm="1">
        <f t="array" aca="1" ref="AC344" ca="1">INDIRECT(AC$2&amp;"!E102")</f>
        <v>0</v>
      </c>
      <c r="AD344" s="85" cm="1">
        <f t="array" aca="1" ref="AD344" ca="1">INDIRECT(AD$2&amp;"!E102")</f>
        <v>0</v>
      </c>
      <c r="AE344" s="85" cm="1">
        <f t="array" aca="1" ref="AE344" ca="1">INDIRECT(AE$2&amp;"!E102")</f>
        <v>0</v>
      </c>
      <c r="AF344" s="85" cm="1">
        <f t="array" aca="1" ref="AF344" ca="1">INDIRECT(AF$2&amp;"!E102")</f>
        <v>0</v>
      </c>
      <c r="AG344" s="85" cm="1">
        <f t="array" aca="1" ref="AG344" ca="1">INDIRECT(AG$2&amp;"!E102")</f>
        <v>0</v>
      </c>
      <c r="AH344" s="85" cm="1">
        <f t="array" aca="1" ref="AH344" ca="1">INDIRECT(AH$2&amp;"!E102")</f>
        <v>0</v>
      </c>
      <c r="AJ344" s="75" t="str">
        <f t="shared" si="55"/>
        <v>OMI_11</v>
      </c>
      <c r="AK344" s="75" t="str">
        <f t="shared" si="56"/>
        <v>I2.1</v>
      </c>
      <c r="AL344" t="s">
        <v>757</v>
      </c>
      <c r="AM344">
        <f t="shared" ca="1" si="57"/>
        <v>0</v>
      </c>
      <c r="AN344">
        <f t="shared" ca="1" si="58"/>
        <v>0</v>
      </c>
      <c r="AP344">
        <f t="shared" ca="1" si="60"/>
        <v>0</v>
      </c>
      <c r="AQ344">
        <f t="shared" ca="1" si="63"/>
        <v>0</v>
      </c>
    </row>
    <row r="345" spans="2:43" ht="16.5" thickBot="1">
      <c r="B345" s="807"/>
      <c r="C345" s="54" t="s">
        <v>720</v>
      </c>
      <c r="D345" s="50" t="s">
        <v>629</v>
      </c>
      <c r="E345" s="85" cm="1">
        <f t="array" aca="1" ref="E345" ca="1">INDIRECT(E$2&amp;"!F102")</f>
        <v>0</v>
      </c>
      <c r="F345" s="85" cm="1">
        <f t="array" aca="1" ref="F345" ca="1">INDIRECT(F$2&amp;"!F102")</f>
        <v>0</v>
      </c>
      <c r="G345" s="85" cm="1">
        <f t="array" aca="1" ref="G345" ca="1">INDIRECT(G$2&amp;"!F102")</f>
        <v>0</v>
      </c>
      <c r="H345" s="85" cm="1">
        <f t="array" aca="1" ref="H345" ca="1">INDIRECT(H$2&amp;"!F102")</f>
        <v>0</v>
      </c>
      <c r="I345" s="85" cm="1">
        <f t="array" aca="1" ref="I345" ca="1">INDIRECT(I$2&amp;"!F102")</f>
        <v>0</v>
      </c>
      <c r="J345" s="85" cm="1">
        <f t="array" aca="1" ref="J345" ca="1">INDIRECT(J$2&amp;"!F102")</f>
        <v>0</v>
      </c>
      <c r="K345" s="85" cm="1">
        <f t="array" aca="1" ref="K345" ca="1">INDIRECT(K$2&amp;"!F102")</f>
        <v>0</v>
      </c>
      <c r="L345" s="85" cm="1">
        <f t="array" aca="1" ref="L345" ca="1">INDIRECT(L$2&amp;"!F102")</f>
        <v>0</v>
      </c>
      <c r="M345" s="85" cm="1">
        <f t="array" aca="1" ref="M345" ca="1">INDIRECT(M$2&amp;"!F102")</f>
        <v>0</v>
      </c>
      <c r="N345" s="85" cm="1">
        <f t="array" aca="1" ref="N345" ca="1">INDIRECT(N$2&amp;"!F102")</f>
        <v>0</v>
      </c>
      <c r="O345" s="85" cm="1">
        <f t="array" aca="1" ref="O345" ca="1">INDIRECT(O$2&amp;"!F102")</f>
        <v>0</v>
      </c>
      <c r="P345" s="85" cm="1">
        <f t="array" aca="1" ref="P345" ca="1">INDIRECT(P$2&amp;"!F102")</f>
        <v>0</v>
      </c>
      <c r="Q345" s="85" cm="1">
        <f t="array" aca="1" ref="Q345" ca="1">INDIRECT(Q$2&amp;"!F102")</f>
        <v>0</v>
      </c>
      <c r="R345" s="85" cm="1">
        <f t="array" aca="1" ref="R345" ca="1">INDIRECT(R$2&amp;"!F102")</f>
        <v>0</v>
      </c>
      <c r="S345" s="85" cm="1">
        <f t="array" aca="1" ref="S345" ca="1">INDIRECT(S$2&amp;"!F102")</f>
        <v>0</v>
      </c>
      <c r="T345" s="85" cm="1">
        <f t="array" aca="1" ref="T345" ca="1">INDIRECT(T$2&amp;"!F102")</f>
        <v>0</v>
      </c>
      <c r="U345" s="85" cm="1">
        <f t="array" aca="1" ref="U345" ca="1">INDIRECT(U$2&amp;"!F102")</f>
        <v>0</v>
      </c>
      <c r="V345" s="85" cm="1">
        <f t="array" aca="1" ref="V345" ca="1">INDIRECT(V$2&amp;"!F102")</f>
        <v>0</v>
      </c>
      <c r="W345" s="85" cm="1">
        <f t="array" aca="1" ref="W345" ca="1">INDIRECT(W$2&amp;"!F102")</f>
        <v>0</v>
      </c>
      <c r="X345" s="85" cm="1">
        <f t="array" aca="1" ref="X345" ca="1">INDIRECT(X$2&amp;"!F102")</f>
        <v>0</v>
      </c>
      <c r="Y345" s="85" cm="1">
        <f t="array" aca="1" ref="Y345" ca="1">INDIRECT(Y$2&amp;"!F102")</f>
        <v>0</v>
      </c>
      <c r="Z345" s="85" cm="1">
        <f t="array" aca="1" ref="Z345" ca="1">INDIRECT(Z$2&amp;"!F102")</f>
        <v>0</v>
      </c>
      <c r="AA345" s="85" cm="1">
        <f t="array" aca="1" ref="AA345" ca="1">INDIRECT(AA$2&amp;"!F102")</f>
        <v>0</v>
      </c>
      <c r="AB345" s="85" cm="1">
        <f t="array" aca="1" ref="AB345" ca="1">INDIRECT(AB$2&amp;"!F102")</f>
        <v>0</v>
      </c>
      <c r="AC345" s="85" cm="1">
        <f t="array" aca="1" ref="AC345" ca="1">INDIRECT(AC$2&amp;"!F102")</f>
        <v>0</v>
      </c>
      <c r="AD345" s="85" cm="1">
        <f t="array" aca="1" ref="AD345" ca="1">INDIRECT(AD$2&amp;"!F102")</f>
        <v>0</v>
      </c>
      <c r="AE345" s="85" cm="1">
        <f t="array" aca="1" ref="AE345" ca="1">INDIRECT(AE$2&amp;"!F102")</f>
        <v>0</v>
      </c>
      <c r="AF345" s="85" cm="1">
        <f t="array" aca="1" ref="AF345" ca="1">INDIRECT(AF$2&amp;"!F102")</f>
        <v>0</v>
      </c>
      <c r="AG345" s="85" cm="1">
        <f t="array" aca="1" ref="AG345" ca="1">INDIRECT(AG$2&amp;"!F102")</f>
        <v>0</v>
      </c>
      <c r="AH345" s="85" cm="1">
        <f t="array" aca="1" ref="AH345" ca="1">INDIRECT(AH$2&amp;"!F102")</f>
        <v>0</v>
      </c>
      <c r="AJ345" s="75" t="str">
        <f t="shared" si="55"/>
        <v>OMI_11</v>
      </c>
      <c r="AK345" s="75" t="str">
        <f t="shared" si="56"/>
        <v>I2.2</v>
      </c>
      <c r="AL345" t="s">
        <v>933</v>
      </c>
      <c r="AM345">
        <f t="shared" ca="1" si="57"/>
        <v>0</v>
      </c>
      <c r="AN345">
        <f t="shared" ca="1" si="58"/>
        <v>0</v>
      </c>
      <c r="AP345">
        <f t="shared" ca="1" si="60"/>
        <v>0</v>
      </c>
      <c r="AQ345">
        <f t="shared" ca="1" si="63"/>
        <v>0</v>
      </c>
    </row>
    <row r="346" spans="2:43" ht="16.5" thickBot="1">
      <c r="B346" s="807"/>
      <c r="C346" s="54" t="s">
        <v>720</v>
      </c>
      <c r="D346" s="50" t="s">
        <v>630</v>
      </c>
      <c r="E346" s="85" cm="1">
        <f t="array" aca="1" ref="E346" ca="1">INDIRECT(E$2&amp;"!G102")</f>
        <v>0</v>
      </c>
      <c r="F346" s="85" cm="1">
        <f t="array" aca="1" ref="F346" ca="1">INDIRECT(F$2&amp;"!G102")</f>
        <v>0</v>
      </c>
      <c r="G346" s="85" cm="1">
        <f t="array" aca="1" ref="G346" ca="1">INDIRECT(G$2&amp;"!G102")</f>
        <v>0</v>
      </c>
      <c r="H346" s="85" cm="1">
        <f t="array" aca="1" ref="H346" ca="1">INDIRECT(H$2&amp;"!G102")</f>
        <v>0</v>
      </c>
      <c r="I346" s="85" cm="1">
        <f t="array" aca="1" ref="I346" ca="1">INDIRECT(I$2&amp;"!G102")</f>
        <v>0</v>
      </c>
      <c r="J346" s="85" cm="1">
        <f t="array" aca="1" ref="J346" ca="1">INDIRECT(J$2&amp;"!G102")</f>
        <v>0</v>
      </c>
      <c r="K346" s="85" cm="1">
        <f t="array" aca="1" ref="K346" ca="1">INDIRECT(K$2&amp;"!G102")</f>
        <v>0</v>
      </c>
      <c r="L346" s="85" cm="1">
        <f t="array" aca="1" ref="L346" ca="1">INDIRECT(L$2&amp;"!G102")</f>
        <v>0</v>
      </c>
      <c r="M346" s="85" cm="1">
        <f t="array" aca="1" ref="M346" ca="1">INDIRECT(M$2&amp;"!G102")</f>
        <v>0</v>
      </c>
      <c r="N346" s="85" cm="1">
        <f t="array" aca="1" ref="N346" ca="1">INDIRECT(N$2&amp;"!G102")</f>
        <v>0</v>
      </c>
      <c r="O346" s="85" cm="1">
        <f t="array" aca="1" ref="O346" ca="1">INDIRECT(O$2&amp;"!G102")</f>
        <v>0</v>
      </c>
      <c r="P346" s="85" cm="1">
        <f t="array" aca="1" ref="P346" ca="1">INDIRECT(P$2&amp;"!G102")</f>
        <v>0</v>
      </c>
      <c r="Q346" s="85" cm="1">
        <f t="array" aca="1" ref="Q346" ca="1">INDIRECT(Q$2&amp;"!G102")</f>
        <v>0</v>
      </c>
      <c r="R346" s="85" cm="1">
        <f t="array" aca="1" ref="R346" ca="1">INDIRECT(R$2&amp;"!G102")</f>
        <v>0</v>
      </c>
      <c r="S346" s="85" cm="1">
        <f t="array" aca="1" ref="S346" ca="1">INDIRECT(S$2&amp;"!G102")</f>
        <v>0</v>
      </c>
      <c r="T346" s="85" cm="1">
        <f t="array" aca="1" ref="T346" ca="1">INDIRECT(T$2&amp;"!G102")</f>
        <v>0</v>
      </c>
      <c r="U346" s="85" cm="1">
        <f t="array" aca="1" ref="U346" ca="1">INDIRECT(U$2&amp;"!G102")</f>
        <v>0</v>
      </c>
      <c r="V346" s="85" cm="1">
        <f t="array" aca="1" ref="V346" ca="1">INDIRECT(V$2&amp;"!G102")</f>
        <v>0</v>
      </c>
      <c r="W346" s="85" cm="1">
        <f t="array" aca="1" ref="W346" ca="1">INDIRECT(W$2&amp;"!G102")</f>
        <v>0</v>
      </c>
      <c r="X346" s="85" cm="1">
        <f t="array" aca="1" ref="X346" ca="1">INDIRECT(X$2&amp;"!G102")</f>
        <v>0</v>
      </c>
      <c r="Y346" s="85" cm="1">
        <f t="array" aca="1" ref="Y346" ca="1">INDIRECT(Y$2&amp;"!G102")</f>
        <v>0</v>
      </c>
      <c r="Z346" s="85" cm="1">
        <f t="array" aca="1" ref="Z346" ca="1">INDIRECT(Z$2&amp;"!G102")</f>
        <v>0</v>
      </c>
      <c r="AA346" s="85" cm="1">
        <f t="array" aca="1" ref="AA346" ca="1">INDIRECT(AA$2&amp;"!G102")</f>
        <v>0</v>
      </c>
      <c r="AB346" s="85" cm="1">
        <f t="array" aca="1" ref="AB346" ca="1">INDIRECT(AB$2&amp;"!G102")</f>
        <v>0</v>
      </c>
      <c r="AC346" s="85" cm="1">
        <f t="array" aca="1" ref="AC346" ca="1">INDIRECT(AC$2&amp;"!G102")</f>
        <v>0</v>
      </c>
      <c r="AD346" s="85" cm="1">
        <f t="array" aca="1" ref="AD346" ca="1">INDIRECT(AD$2&amp;"!G102")</f>
        <v>0</v>
      </c>
      <c r="AE346" s="85" cm="1">
        <f t="array" aca="1" ref="AE346" ca="1">INDIRECT(AE$2&amp;"!G102")</f>
        <v>0</v>
      </c>
      <c r="AF346" s="85" cm="1">
        <f t="array" aca="1" ref="AF346" ca="1">INDIRECT(AF$2&amp;"!G102")</f>
        <v>0</v>
      </c>
      <c r="AG346" s="85" cm="1">
        <f t="array" aca="1" ref="AG346" ca="1">INDIRECT(AG$2&amp;"!G102")</f>
        <v>0</v>
      </c>
      <c r="AH346" s="85" cm="1">
        <f t="array" aca="1" ref="AH346" ca="1">INDIRECT(AH$2&amp;"!G102")</f>
        <v>0</v>
      </c>
      <c r="AJ346" s="75" t="str">
        <f t="shared" si="55"/>
        <v>OMI_11</v>
      </c>
      <c r="AK346" s="75" t="str">
        <f t="shared" si="56"/>
        <v>I2.3</v>
      </c>
      <c r="AL346" t="s">
        <v>934</v>
      </c>
      <c r="AM346">
        <f t="shared" ca="1" si="57"/>
        <v>0</v>
      </c>
      <c r="AN346">
        <f t="shared" ca="1" si="58"/>
        <v>0</v>
      </c>
      <c r="AP346">
        <f ca="1">COUNTIFS(E346:AH346,"Oui",E344:AH344,"Non",E343:AH343,"Oui")</f>
        <v>0</v>
      </c>
      <c r="AQ346">
        <f t="shared" ca="1" si="63"/>
        <v>0</v>
      </c>
    </row>
    <row r="347" spans="2:43" ht="16.5" thickBot="1">
      <c r="B347" s="807"/>
      <c r="C347" s="54" t="s">
        <v>720</v>
      </c>
      <c r="D347" s="50" t="s">
        <v>631</v>
      </c>
      <c r="E347" s="85" cm="1">
        <f t="array" aca="1" ref="E347" ca="1">INDIRECT(E$2&amp;"!H102")</f>
        <v>0</v>
      </c>
      <c r="F347" s="85" cm="1">
        <f t="array" aca="1" ref="F347" ca="1">INDIRECT(F$2&amp;"!H102")</f>
        <v>0</v>
      </c>
      <c r="G347" s="85" cm="1">
        <f t="array" aca="1" ref="G347" ca="1">INDIRECT(G$2&amp;"!H102")</f>
        <v>0</v>
      </c>
      <c r="H347" s="85" cm="1">
        <f t="array" aca="1" ref="H347" ca="1">INDIRECT(H$2&amp;"!H102")</f>
        <v>0</v>
      </c>
      <c r="I347" s="85" cm="1">
        <f t="array" aca="1" ref="I347" ca="1">INDIRECT(I$2&amp;"!H102")</f>
        <v>0</v>
      </c>
      <c r="J347" s="85" cm="1">
        <f t="array" aca="1" ref="J347" ca="1">INDIRECT(J$2&amp;"!H102")</f>
        <v>0</v>
      </c>
      <c r="K347" s="85" cm="1">
        <f t="array" aca="1" ref="K347" ca="1">INDIRECT(K$2&amp;"!H102")</f>
        <v>0</v>
      </c>
      <c r="L347" s="85" cm="1">
        <f t="array" aca="1" ref="L347" ca="1">INDIRECT(L$2&amp;"!H102")</f>
        <v>0</v>
      </c>
      <c r="M347" s="85" cm="1">
        <f t="array" aca="1" ref="M347" ca="1">INDIRECT(M$2&amp;"!H102")</f>
        <v>0</v>
      </c>
      <c r="N347" s="85" cm="1">
        <f t="array" aca="1" ref="N347" ca="1">INDIRECT(N$2&amp;"!H102")</f>
        <v>0</v>
      </c>
      <c r="O347" s="85" cm="1">
        <f t="array" aca="1" ref="O347" ca="1">INDIRECT(O$2&amp;"!H102")</f>
        <v>0</v>
      </c>
      <c r="P347" s="85" cm="1">
        <f t="array" aca="1" ref="P347" ca="1">INDIRECT(P$2&amp;"!H102")</f>
        <v>0</v>
      </c>
      <c r="Q347" s="85" cm="1">
        <f t="array" aca="1" ref="Q347" ca="1">INDIRECT(Q$2&amp;"!H102")</f>
        <v>0</v>
      </c>
      <c r="R347" s="85" cm="1">
        <f t="array" aca="1" ref="R347" ca="1">INDIRECT(R$2&amp;"!H102")</f>
        <v>0</v>
      </c>
      <c r="S347" s="85" cm="1">
        <f t="array" aca="1" ref="S347" ca="1">INDIRECT(S$2&amp;"!H102")</f>
        <v>0</v>
      </c>
      <c r="T347" s="85" cm="1">
        <f t="array" aca="1" ref="T347" ca="1">INDIRECT(T$2&amp;"!H102")</f>
        <v>0</v>
      </c>
      <c r="U347" s="85" cm="1">
        <f t="array" aca="1" ref="U347" ca="1">INDIRECT(U$2&amp;"!H102")</f>
        <v>0</v>
      </c>
      <c r="V347" s="85" cm="1">
        <f t="array" aca="1" ref="V347" ca="1">INDIRECT(V$2&amp;"!H102")</f>
        <v>0</v>
      </c>
      <c r="W347" s="85" cm="1">
        <f t="array" aca="1" ref="W347" ca="1">INDIRECT(W$2&amp;"!H102")</f>
        <v>0</v>
      </c>
      <c r="X347" s="85" cm="1">
        <f t="array" aca="1" ref="X347" ca="1">INDIRECT(X$2&amp;"!H102")</f>
        <v>0</v>
      </c>
      <c r="Y347" s="85" cm="1">
        <f t="array" aca="1" ref="Y347" ca="1">INDIRECT(Y$2&amp;"!H102")</f>
        <v>0</v>
      </c>
      <c r="Z347" s="85" cm="1">
        <f t="array" aca="1" ref="Z347" ca="1">INDIRECT(Z$2&amp;"!H102")</f>
        <v>0</v>
      </c>
      <c r="AA347" s="85" cm="1">
        <f t="array" aca="1" ref="AA347" ca="1">INDIRECT(AA$2&amp;"!H102")</f>
        <v>0</v>
      </c>
      <c r="AB347" s="85" cm="1">
        <f t="array" aca="1" ref="AB347" ca="1">INDIRECT(AB$2&amp;"!H102")</f>
        <v>0</v>
      </c>
      <c r="AC347" s="85" cm="1">
        <f t="array" aca="1" ref="AC347" ca="1">INDIRECT(AC$2&amp;"!H102")</f>
        <v>0</v>
      </c>
      <c r="AD347" s="85" cm="1">
        <f t="array" aca="1" ref="AD347" ca="1">INDIRECT(AD$2&amp;"!H102")</f>
        <v>0</v>
      </c>
      <c r="AE347" s="85" cm="1">
        <f t="array" aca="1" ref="AE347" ca="1">INDIRECT(AE$2&amp;"!H102")</f>
        <v>0</v>
      </c>
      <c r="AF347" s="85" cm="1">
        <f t="array" aca="1" ref="AF347" ca="1">INDIRECT(AF$2&amp;"!H102")</f>
        <v>0</v>
      </c>
      <c r="AG347" s="85" cm="1">
        <f t="array" aca="1" ref="AG347" ca="1">INDIRECT(AG$2&amp;"!H102")</f>
        <v>0</v>
      </c>
      <c r="AH347" s="85" cm="1">
        <f t="array" aca="1" ref="AH347" ca="1">INDIRECT(AH$2&amp;"!H102")</f>
        <v>0</v>
      </c>
      <c r="AJ347" s="75" t="str">
        <f t="shared" ref="AJ347:AJ408" si="64">C347</f>
        <v>OMI_11</v>
      </c>
      <c r="AK347" s="75" t="str">
        <f t="shared" ref="AK347:AK408" si="65">D347</f>
        <v>I3.1</v>
      </c>
      <c r="AL347" t="s">
        <v>778</v>
      </c>
      <c r="AM347">
        <f t="shared" ref="AM347:AM408" ca="1" si="66">COUNTIF(E347:AH347,"oui")</f>
        <v>0</v>
      </c>
      <c r="AN347">
        <f t="shared" ca="1" si="58"/>
        <v>0</v>
      </c>
      <c r="AP347">
        <f t="shared" ca="1" si="60"/>
        <v>0</v>
      </c>
      <c r="AQ347">
        <f t="shared" ca="1" si="63"/>
        <v>0</v>
      </c>
    </row>
    <row r="348" spans="2:43" ht="16.5" thickBot="1">
      <c r="B348" s="807"/>
      <c r="C348" s="54" t="s">
        <v>720</v>
      </c>
      <c r="D348" s="53" t="s">
        <v>632</v>
      </c>
      <c r="E348" s="85" cm="1">
        <f t="array" aca="1" ref="E348" ca="1">INDIRECT(E$2&amp;"!I102")</f>
        <v>0</v>
      </c>
      <c r="F348" s="85" cm="1">
        <f t="array" aca="1" ref="F348" ca="1">INDIRECT(F$2&amp;"!I102")</f>
        <v>0</v>
      </c>
      <c r="G348" s="85" cm="1">
        <f t="array" aca="1" ref="G348" ca="1">INDIRECT(G$2&amp;"!I102")</f>
        <v>0</v>
      </c>
      <c r="H348" s="85" cm="1">
        <f t="array" aca="1" ref="H348" ca="1">INDIRECT(H$2&amp;"!I102")</f>
        <v>0</v>
      </c>
      <c r="I348" s="85" cm="1">
        <f t="array" aca="1" ref="I348" ca="1">INDIRECT(I$2&amp;"!I102")</f>
        <v>0</v>
      </c>
      <c r="J348" s="85" cm="1">
        <f t="array" aca="1" ref="J348" ca="1">INDIRECT(J$2&amp;"!I102")</f>
        <v>0</v>
      </c>
      <c r="K348" s="85" cm="1">
        <f t="array" aca="1" ref="K348" ca="1">INDIRECT(K$2&amp;"!I102")</f>
        <v>0</v>
      </c>
      <c r="L348" s="85" cm="1">
        <f t="array" aca="1" ref="L348" ca="1">INDIRECT(L$2&amp;"!I102")</f>
        <v>0</v>
      </c>
      <c r="M348" s="85" cm="1">
        <f t="array" aca="1" ref="M348" ca="1">INDIRECT(M$2&amp;"!I102")</f>
        <v>0</v>
      </c>
      <c r="N348" s="85" cm="1">
        <f t="array" aca="1" ref="N348" ca="1">INDIRECT(N$2&amp;"!I102")</f>
        <v>0</v>
      </c>
      <c r="O348" s="85" cm="1">
        <f t="array" aca="1" ref="O348" ca="1">INDIRECT(O$2&amp;"!I102")</f>
        <v>0</v>
      </c>
      <c r="P348" s="85" cm="1">
        <f t="array" aca="1" ref="P348" ca="1">INDIRECT(P$2&amp;"!I102")</f>
        <v>0</v>
      </c>
      <c r="Q348" s="85" cm="1">
        <f t="array" aca="1" ref="Q348" ca="1">INDIRECT(Q$2&amp;"!I102")</f>
        <v>0</v>
      </c>
      <c r="R348" s="85" cm="1">
        <f t="array" aca="1" ref="R348" ca="1">INDIRECT(R$2&amp;"!I102")</f>
        <v>0</v>
      </c>
      <c r="S348" s="85" cm="1">
        <f t="array" aca="1" ref="S348" ca="1">INDIRECT(S$2&amp;"!I102")</f>
        <v>0</v>
      </c>
      <c r="T348" s="85" cm="1">
        <f t="array" aca="1" ref="T348" ca="1">INDIRECT(T$2&amp;"!I102")</f>
        <v>0</v>
      </c>
      <c r="U348" s="85" cm="1">
        <f t="array" aca="1" ref="U348" ca="1">INDIRECT(U$2&amp;"!I102")</f>
        <v>0</v>
      </c>
      <c r="V348" s="85" cm="1">
        <f t="array" aca="1" ref="V348" ca="1">INDIRECT(V$2&amp;"!I102")</f>
        <v>0</v>
      </c>
      <c r="W348" s="85" cm="1">
        <f t="array" aca="1" ref="W348" ca="1">INDIRECT(W$2&amp;"!I102")</f>
        <v>0</v>
      </c>
      <c r="X348" s="85" cm="1">
        <f t="array" aca="1" ref="X348" ca="1">INDIRECT(X$2&amp;"!I102")</f>
        <v>0</v>
      </c>
      <c r="Y348" s="85" cm="1">
        <f t="array" aca="1" ref="Y348" ca="1">INDIRECT(Y$2&amp;"!I102")</f>
        <v>0</v>
      </c>
      <c r="Z348" s="85" cm="1">
        <f t="array" aca="1" ref="Z348" ca="1">INDIRECT(Z$2&amp;"!I102")</f>
        <v>0</v>
      </c>
      <c r="AA348" s="85" cm="1">
        <f t="array" aca="1" ref="AA348" ca="1">INDIRECT(AA$2&amp;"!I102")</f>
        <v>0</v>
      </c>
      <c r="AB348" s="85" cm="1">
        <f t="array" aca="1" ref="AB348" ca="1">INDIRECT(AB$2&amp;"!I102")</f>
        <v>0</v>
      </c>
      <c r="AC348" s="85" cm="1">
        <f t="array" aca="1" ref="AC348" ca="1">INDIRECT(AC$2&amp;"!I102")</f>
        <v>0</v>
      </c>
      <c r="AD348" s="85" cm="1">
        <f t="array" aca="1" ref="AD348" ca="1">INDIRECT(AD$2&amp;"!I102")</f>
        <v>0</v>
      </c>
      <c r="AE348" s="85" cm="1">
        <f t="array" aca="1" ref="AE348" ca="1">INDIRECT(AE$2&amp;"!I102")</f>
        <v>0</v>
      </c>
      <c r="AF348" s="85" cm="1">
        <f t="array" aca="1" ref="AF348" ca="1">INDIRECT(AF$2&amp;"!I102")</f>
        <v>0</v>
      </c>
      <c r="AG348" s="85" cm="1">
        <f t="array" aca="1" ref="AG348" ca="1">INDIRECT(AG$2&amp;"!I102")</f>
        <v>0</v>
      </c>
      <c r="AH348" s="85" cm="1">
        <f t="array" aca="1" ref="AH348" ca="1">INDIRECT(AH$2&amp;"!I102")</f>
        <v>0</v>
      </c>
      <c r="AJ348" s="75" t="str">
        <f t="shared" si="64"/>
        <v>OMI_11</v>
      </c>
      <c r="AK348" s="75" t="str">
        <f t="shared" si="65"/>
        <v>I3.2</v>
      </c>
      <c r="AL348" t="s">
        <v>935</v>
      </c>
      <c r="AM348">
        <f t="shared" ca="1" si="66"/>
        <v>0</v>
      </c>
      <c r="AN348">
        <f t="shared" ref="AN348:AN408" ca="1" si="67">COUNTIFS(E347:AH347,"Oui",E348:AH348,"Oui")</f>
        <v>0</v>
      </c>
      <c r="AP348">
        <f t="shared" ca="1" si="60"/>
        <v>0</v>
      </c>
      <c r="AQ348">
        <f t="shared" ca="1" si="63"/>
        <v>0</v>
      </c>
    </row>
    <row r="349" spans="2:43" ht="16.5" thickBot="1">
      <c r="B349" s="807"/>
      <c r="C349" s="54" t="s">
        <v>604</v>
      </c>
      <c r="D349" s="48" t="s">
        <v>627</v>
      </c>
      <c r="E349" s="317" t="str" cm="1">
        <f t="array" aca="1" ref="E349" ca="1">INDIRECT(E$2&amp;"!D103")</f>
        <v>Non concerné</v>
      </c>
      <c r="F349" s="317" t="str" cm="1">
        <f t="array" aca="1" ref="F349" ca="1">INDIRECT(F$2&amp;"!D103")</f>
        <v>Non concerné</v>
      </c>
      <c r="G349" s="317" t="str" cm="1">
        <f t="array" aca="1" ref="G349" ca="1">INDIRECT(G$2&amp;"!D103")</f>
        <v>Non concerné</v>
      </c>
      <c r="H349" s="317" t="str" cm="1">
        <f t="array" aca="1" ref="H349" ca="1">INDIRECT(H$2&amp;"!D103")</f>
        <v>Non concerné</v>
      </c>
      <c r="I349" s="317" t="str" cm="1">
        <f t="array" aca="1" ref="I349" ca="1">INDIRECT(I$2&amp;"!D103")</f>
        <v>Non concerné</v>
      </c>
      <c r="J349" s="317" t="str" cm="1">
        <f t="array" aca="1" ref="J349" ca="1">INDIRECT(J$2&amp;"!D103")</f>
        <v>Non concerné</v>
      </c>
      <c r="K349" s="317" t="str" cm="1">
        <f t="array" aca="1" ref="K349" ca="1">INDIRECT(K$2&amp;"!D103")</f>
        <v>Non concerné</v>
      </c>
      <c r="L349" s="317" t="str" cm="1">
        <f t="array" aca="1" ref="L349" ca="1">INDIRECT(L$2&amp;"!D103")</f>
        <v>Non concerné</v>
      </c>
      <c r="M349" s="317" t="str" cm="1">
        <f t="array" aca="1" ref="M349" ca="1">INDIRECT(M$2&amp;"!D103")</f>
        <v>Non concerné</v>
      </c>
      <c r="N349" s="317" t="str" cm="1">
        <f t="array" aca="1" ref="N349" ca="1">INDIRECT(N$2&amp;"!D103")</f>
        <v>Non concerné</v>
      </c>
      <c r="O349" s="317" t="str" cm="1">
        <f t="array" aca="1" ref="O349" ca="1">INDIRECT(O$2&amp;"!D103")</f>
        <v>Non concerné</v>
      </c>
      <c r="P349" s="317" t="str" cm="1">
        <f t="array" aca="1" ref="P349" ca="1">INDIRECT(P$2&amp;"!D103")</f>
        <v>Non concerné</v>
      </c>
      <c r="Q349" s="317" t="str" cm="1">
        <f t="array" aca="1" ref="Q349" ca="1">INDIRECT(Q$2&amp;"!D103")</f>
        <v>Non concerné</v>
      </c>
      <c r="R349" s="317" t="str" cm="1">
        <f t="array" aca="1" ref="R349" ca="1">INDIRECT(R$2&amp;"!D103")</f>
        <v>Non concerné</v>
      </c>
      <c r="S349" s="317" t="str" cm="1">
        <f t="array" aca="1" ref="S349" ca="1">INDIRECT(S$2&amp;"!D103")</f>
        <v>Non concerné</v>
      </c>
      <c r="T349" s="317" t="str" cm="1">
        <f t="array" aca="1" ref="T349" ca="1">INDIRECT(T$2&amp;"!D103")</f>
        <v>Non concerné</v>
      </c>
      <c r="U349" s="317" t="str" cm="1">
        <f t="array" aca="1" ref="U349" ca="1">INDIRECT(U$2&amp;"!D103")</f>
        <v>Non concerné</v>
      </c>
      <c r="V349" s="317" t="str" cm="1">
        <f t="array" aca="1" ref="V349" ca="1">INDIRECT(V$2&amp;"!D103")</f>
        <v>Non concerné</v>
      </c>
      <c r="W349" s="317" t="str" cm="1">
        <f t="array" aca="1" ref="W349" ca="1">INDIRECT(W$2&amp;"!D103")</f>
        <v>Non concerné</v>
      </c>
      <c r="X349" s="317" t="str" cm="1">
        <f t="array" aca="1" ref="X349" ca="1">INDIRECT(X$2&amp;"!D103")</f>
        <v>Non concerné</v>
      </c>
      <c r="Y349" s="317" t="str" cm="1">
        <f t="array" aca="1" ref="Y349" ca="1">INDIRECT(Y$2&amp;"!D103")</f>
        <v>Non concerné</v>
      </c>
      <c r="Z349" s="317" t="str" cm="1">
        <f t="array" aca="1" ref="Z349" ca="1">INDIRECT(Z$2&amp;"!D103")</f>
        <v>Non concerné</v>
      </c>
      <c r="AA349" s="317" t="str" cm="1">
        <f t="array" aca="1" ref="AA349" ca="1">INDIRECT(AA$2&amp;"!D103")</f>
        <v>Non concerné</v>
      </c>
      <c r="AB349" s="317" t="str" cm="1">
        <f t="array" aca="1" ref="AB349" ca="1">INDIRECT(AB$2&amp;"!D103")</f>
        <v>Non concerné</v>
      </c>
      <c r="AC349" s="317" t="str" cm="1">
        <f t="array" aca="1" ref="AC349" ca="1">INDIRECT(AC$2&amp;"!D103")</f>
        <v>Non concerné</v>
      </c>
      <c r="AD349" s="317" t="str" cm="1">
        <f t="array" aca="1" ref="AD349" ca="1">INDIRECT(AD$2&amp;"!D103")</f>
        <v>Non concerné</v>
      </c>
      <c r="AE349" s="317" t="str" cm="1">
        <f t="array" aca="1" ref="AE349" ca="1">INDIRECT(AE$2&amp;"!D103")</f>
        <v>Non concerné</v>
      </c>
      <c r="AF349" s="317" t="str" cm="1">
        <f t="array" aca="1" ref="AF349" ca="1">INDIRECT(AF$2&amp;"!D103")</f>
        <v>Non concerné</v>
      </c>
      <c r="AG349" s="317" t="str" cm="1">
        <f t="array" aca="1" ref="AG349" ca="1">INDIRECT(AG$2&amp;"!D103")</f>
        <v>Non concerné</v>
      </c>
      <c r="AH349" s="317" t="str" cm="1">
        <f t="array" aca="1" ref="AH349" ca="1">INDIRECT(AH$2&amp;"!D103")</f>
        <v>Non concerné</v>
      </c>
      <c r="AJ349" s="75" t="str">
        <f t="shared" si="64"/>
        <v>OMI_12</v>
      </c>
      <c r="AK349" s="75" t="str">
        <f t="shared" si="65"/>
        <v>I1</v>
      </c>
      <c r="AL349" t="s">
        <v>736</v>
      </c>
      <c r="AM349">
        <f t="shared" ca="1" si="66"/>
        <v>0</v>
      </c>
      <c r="AN349">
        <f t="shared" ca="1" si="67"/>
        <v>0</v>
      </c>
      <c r="AP349">
        <f t="shared" ca="1" si="60"/>
        <v>0</v>
      </c>
      <c r="AQ349">
        <f t="shared" ca="1" si="63"/>
        <v>0</v>
      </c>
    </row>
    <row r="350" spans="2:43" ht="16.5" thickBot="1">
      <c r="B350" s="807"/>
      <c r="C350" s="54" t="s">
        <v>604</v>
      </c>
      <c r="D350" s="50" t="s">
        <v>628</v>
      </c>
      <c r="E350" s="317" cm="1">
        <f t="array" aca="1" ref="E350" ca="1">INDIRECT(E$2&amp;"!E103")</f>
        <v>0</v>
      </c>
      <c r="F350" s="317" cm="1">
        <f t="array" aca="1" ref="F350" ca="1">INDIRECT(F$2&amp;"!E103")</f>
        <v>0</v>
      </c>
      <c r="G350" s="317" cm="1">
        <f t="array" aca="1" ref="G350" ca="1">INDIRECT(G$2&amp;"!E103")</f>
        <v>0</v>
      </c>
      <c r="H350" s="317" cm="1">
        <f t="array" aca="1" ref="H350" ca="1">INDIRECT(H$2&amp;"!E103")</f>
        <v>0</v>
      </c>
      <c r="I350" s="317" cm="1">
        <f t="array" aca="1" ref="I350" ca="1">INDIRECT(I$2&amp;"!E103")</f>
        <v>0</v>
      </c>
      <c r="J350" s="317" cm="1">
        <f t="array" aca="1" ref="J350" ca="1">INDIRECT(J$2&amp;"!E103")</f>
        <v>0</v>
      </c>
      <c r="K350" s="317" cm="1">
        <f t="array" aca="1" ref="K350" ca="1">INDIRECT(K$2&amp;"!E103")</f>
        <v>0</v>
      </c>
      <c r="L350" s="317" cm="1">
        <f t="array" aca="1" ref="L350" ca="1">INDIRECT(L$2&amp;"!E103")</f>
        <v>0</v>
      </c>
      <c r="M350" s="317" cm="1">
        <f t="array" aca="1" ref="M350" ca="1">INDIRECT(M$2&amp;"!E103")</f>
        <v>0</v>
      </c>
      <c r="N350" s="317" cm="1">
        <f t="array" aca="1" ref="N350" ca="1">INDIRECT(N$2&amp;"!E103")</f>
        <v>0</v>
      </c>
      <c r="O350" s="317" cm="1">
        <f t="array" aca="1" ref="O350" ca="1">INDIRECT(O$2&amp;"!E103")</f>
        <v>0</v>
      </c>
      <c r="P350" s="317" cm="1">
        <f t="array" aca="1" ref="P350" ca="1">INDIRECT(P$2&amp;"!E103")</f>
        <v>0</v>
      </c>
      <c r="Q350" s="317" cm="1">
        <f t="array" aca="1" ref="Q350" ca="1">INDIRECT(Q$2&amp;"!E103")</f>
        <v>0</v>
      </c>
      <c r="R350" s="317" cm="1">
        <f t="array" aca="1" ref="R350" ca="1">INDIRECT(R$2&amp;"!E103")</f>
        <v>0</v>
      </c>
      <c r="S350" s="317" cm="1">
        <f t="array" aca="1" ref="S350" ca="1">INDIRECT(S$2&amp;"!E103")</f>
        <v>0</v>
      </c>
      <c r="T350" s="317" cm="1">
        <f t="array" aca="1" ref="T350" ca="1">INDIRECT(T$2&amp;"!E103")</f>
        <v>0</v>
      </c>
      <c r="U350" s="317" cm="1">
        <f t="array" aca="1" ref="U350" ca="1">INDIRECT(U$2&amp;"!E103")</f>
        <v>0</v>
      </c>
      <c r="V350" s="317" cm="1">
        <f t="array" aca="1" ref="V350" ca="1">INDIRECT(V$2&amp;"!E103")</f>
        <v>0</v>
      </c>
      <c r="W350" s="317" cm="1">
        <f t="array" aca="1" ref="W350" ca="1">INDIRECT(W$2&amp;"!E103")</f>
        <v>0</v>
      </c>
      <c r="X350" s="317" cm="1">
        <f t="array" aca="1" ref="X350" ca="1">INDIRECT(X$2&amp;"!E103")</f>
        <v>0</v>
      </c>
      <c r="Y350" s="317" cm="1">
        <f t="array" aca="1" ref="Y350" ca="1">INDIRECT(Y$2&amp;"!E103")</f>
        <v>0</v>
      </c>
      <c r="Z350" s="317" cm="1">
        <f t="array" aca="1" ref="Z350" ca="1">INDIRECT(Z$2&amp;"!E103")</f>
        <v>0</v>
      </c>
      <c r="AA350" s="317" cm="1">
        <f t="array" aca="1" ref="AA350" ca="1">INDIRECT(AA$2&amp;"!E103")</f>
        <v>0</v>
      </c>
      <c r="AB350" s="317" cm="1">
        <f t="array" aca="1" ref="AB350" ca="1">INDIRECT(AB$2&amp;"!E103")</f>
        <v>0</v>
      </c>
      <c r="AC350" s="317" cm="1">
        <f t="array" aca="1" ref="AC350" ca="1">INDIRECT(AC$2&amp;"!E103")</f>
        <v>0</v>
      </c>
      <c r="AD350" s="317" cm="1">
        <f t="array" aca="1" ref="AD350" ca="1">INDIRECT(AD$2&amp;"!E103")</f>
        <v>0</v>
      </c>
      <c r="AE350" s="317" cm="1">
        <f t="array" aca="1" ref="AE350" ca="1">INDIRECT(AE$2&amp;"!E103")</f>
        <v>0</v>
      </c>
      <c r="AF350" s="317" cm="1">
        <f t="array" aca="1" ref="AF350" ca="1">INDIRECT(AF$2&amp;"!E103")</f>
        <v>0</v>
      </c>
      <c r="AG350" s="317" cm="1">
        <f t="array" aca="1" ref="AG350" ca="1">INDIRECT(AG$2&amp;"!E103")</f>
        <v>0</v>
      </c>
      <c r="AH350" s="317" cm="1">
        <f t="array" aca="1" ref="AH350" ca="1">INDIRECT(AH$2&amp;"!E103")</f>
        <v>0</v>
      </c>
      <c r="AJ350" s="75" t="str">
        <f t="shared" si="64"/>
        <v>OMI_12</v>
      </c>
      <c r="AK350" s="75" t="str">
        <f t="shared" si="65"/>
        <v>I2.1</v>
      </c>
      <c r="AL350" t="s">
        <v>758</v>
      </c>
      <c r="AM350">
        <f t="shared" ca="1" si="66"/>
        <v>0</v>
      </c>
      <c r="AN350">
        <f t="shared" ca="1" si="67"/>
        <v>0</v>
      </c>
      <c r="AP350">
        <f t="shared" ca="1" si="60"/>
        <v>0</v>
      </c>
      <c r="AQ350">
        <f t="shared" ca="1" si="63"/>
        <v>0</v>
      </c>
    </row>
    <row r="351" spans="2:43" ht="16.5" thickBot="1">
      <c r="B351" s="807"/>
      <c r="C351" s="54" t="s">
        <v>604</v>
      </c>
      <c r="D351" s="50" t="s">
        <v>629</v>
      </c>
      <c r="E351" s="317" cm="1">
        <f t="array" aca="1" ref="E351" ca="1">INDIRECT(E$2&amp;"!F103")</f>
        <v>0</v>
      </c>
      <c r="F351" s="317" cm="1">
        <f t="array" aca="1" ref="F351" ca="1">INDIRECT(F$2&amp;"!F103")</f>
        <v>0</v>
      </c>
      <c r="G351" s="317" cm="1">
        <f t="array" aca="1" ref="G351" ca="1">INDIRECT(G$2&amp;"!F103")</f>
        <v>0</v>
      </c>
      <c r="H351" s="317" cm="1">
        <f t="array" aca="1" ref="H351" ca="1">INDIRECT(H$2&amp;"!F103")</f>
        <v>0</v>
      </c>
      <c r="I351" s="317" cm="1">
        <f t="array" aca="1" ref="I351" ca="1">INDIRECT(I$2&amp;"!F103")</f>
        <v>0</v>
      </c>
      <c r="J351" s="317" cm="1">
        <f t="array" aca="1" ref="J351" ca="1">INDIRECT(J$2&amp;"!F103")</f>
        <v>0</v>
      </c>
      <c r="K351" s="317" cm="1">
        <f t="array" aca="1" ref="K351" ca="1">INDIRECT(K$2&amp;"!F103")</f>
        <v>0</v>
      </c>
      <c r="L351" s="317" cm="1">
        <f t="array" aca="1" ref="L351" ca="1">INDIRECT(L$2&amp;"!F103")</f>
        <v>0</v>
      </c>
      <c r="M351" s="317" cm="1">
        <f t="array" aca="1" ref="M351" ca="1">INDIRECT(M$2&amp;"!F103")</f>
        <v>0</v>
      </c>
      <c r="N351" s="317" cm="1">
        <f t="array" aca="1" ref="N351" ca="1">INDIRECT(N$2&amp;"!F103")</f>
        <v>0</v>
      </c>
      <c r="O351" s="317" cm="1">
        <f t="array" aca="1" ref="O351" ca="1">INDIRECT(O$2&amp;"!F103")</f>
        <v>0</v>
      </c>
      <c r="P351" s="317" cm="1">
        <f t="array" aca="1" ref="P351" ca="1">INDIRECT(P$2&amp;"!F103")</f>
        <v>0</v>
      </c>
      <c r="Q351" s="317" cm="1">
        <f t="array" aca="1" ref="Q351" ca="1">INDIRECT(Q$2&amp;"!F103")</f>
        <v>0</v>
      </c>
      <c r="R351" s="317" cm="1">
        <f t="array" aca="1" ref="R351" ca="1">INDIRECT(R$2&amp;"!F103")</f>
        <v>0</v>
      </c>
      <c r="S351" s="317" cm="1">
        <f t="array" aca="1" ref="S351" ca="1">INDIRECT(S$2&amp;"!F103")</f>
        <v>0</v>
      </c>
      <c r="T351" s="317" cm="1">
        <f t="array" aca="1" ref="T351" ca="1">INDIRECT(T$2&amp;"!F103")</f>
        <v>0</v>
      </c>
      <c r="U351" s="317" cm="1">
        <f t="array" aca="1" ref="U351" ca="1">INDIRECT(U$2&amp;"!F103")</f>
        <v>0</v>
      </c>
      <c r="V351" s="317" cm="1">
        <f t="array" aca="1" ref="V351" ca="1">INDIRECT(V$2&amp;"!F103")</f>
        <v>0</v>
      </c>
      <c r="W351" s="317" cm="1">
        <f t="array" aca="1" ref="W351" ca="1">INDIRECT(W$2&amp;"!F103")</f>
        <v>0</v>
      </c>
      <c r="X351" s="317" cm="1">
        <f t="array" aca="1" ref="X351" ca="1">INDIRECT(X$2&amp;"!F103")</f>
        <v>0</v>
      </c>
      <c r="Y351" s="317" cm="1">
        <f t="array" aca="1" ref="Y351" ca="1">INDIRECT(Y$2&amp;"!F103")</f>
        <v>0</v>
      </c>
      <c r="Z351" s="317" cm="1">
        <f t="array" aca="1" ref="Z351" ca="1">INDIRECT(Z$2&amp;"!F103")</f>
        <v>0</v>
      </c>
      <c r="AA351" s="317" cm="1">
        <f t="array" aca="1" ref="AA351" ca="1">INDIRECT(AA$2&amp;"!F103")</f>
        <v>0</v>
      </c>
      <c r="AB351" s="317" cm="1">
        <f t="array" aca="1" ref="AB351" ca="1">INDIRECT(AB$2&amp;"!F103")</f>
        <v>0</v>
      </c>
      <c r="AC351" s="317" cm="1">
        <f t="array" aca="1" ref="AC351" ca="1">INDIRECT(AC$2&amp;"!F103")</f>
        <v>0</v>
      </c>
      <c r="AD351" s="317" cm="1">
        <f t="array" aca="1" ref="AD351" ca="1">INDIRECT(AD$2&amp;"!F103")</f>
        <v>0</v>
      </c>
      <c r="AE351" s="317" cm="1">
        <f t="array" aca="1" ref="AE351" ca="1">INDIRECT(AE$2&amp;"!F103")</f>
        <v>0</v>
      </c>
      <c r="AF351" s="317" cm="1">
        <f t="array" aca="1" ref="AF351" ca="1">INDIRECT(AF$2&amp;"!F103")</f>
        <v>0</v>
      </c>
      <c r="AG351" s="317" cm="1">
        <f t="array" aca="1" ref="AG351" ca="1">INDIRECT(AG$2&amp;"!F103")</f>
        <v>0</v>
      </c>
      <c r="AH351" s="317" cm="1">
        <f t="array" aca="1" ref="AH351" ca="1">INDIRECT(AH$2&amp;"!F103")</f>
        <v>0</v>
      </c>
      <c r="AJ351" s="75" t="str">
        <f t="shared" si="64"/>
        <v>OMI_12</v>
      </c>
      <c r="AK351" s="75" t="str">
        <f t="shared" si="65"/>
        <v>I2.2</v>
      </c>
      <c r="AL351" t="s">
        <v>936</v>
      </c>
      <c r="AM351">
        <f t="shared" ca="1" si="66"/>
        <v>0</v>
      </c>
      <c r="AN351">
        <f t="shared" ca="1" si="67"/>
        <v>0</v>
      </c>
      <c r="AP351">
        <f t="shared" ref="AP351:AP408" ca="1" si="68">COUNTIFS(E351:AH351,"Oui",E349:AH349,"Non",E348:AH348,"Oui")</f>
        <v>0</v>
      </c>
      <c r="AQ351">
        <f t="shared" ca="1" si="63"/>
        <v>0</v>
      </c>
    </row>
    <row r="352" spans="2:43" ht="16.5" thickBot="1">
      <c r="B352" s="807"/>
      <c r="C352" s="54" t="s">
        <v>604</v>
      </c>
      <c r="D352" s="50" t="s">
        <v>630</v>
      </c>
      <c r="E352" s="317" cm="1">
        <f t="array" aca="1" ref="E352" ca="1">INDIRECT(E$2&amp;"!G103")</f>
        <v>0</v>
      </c>
      <c r="F352" s="317" cm="1">
        <f t="array" aca="1" ref="F352" ca="1">INDIRECT(F$2&amp;"!G103")</f>
        <v>0</v>
      </c>
      <c r="G352" s="317" cm="1">
        <f t="array" aca="1" ref="G352" ca="1">INDIRECT(G$2&amp;"!G103")</f>
        <v>0</v>
      </c>
      <c r="H352" s="317" cm="1">
        <f t="array" aca="1" ref="H352" ca="1">INDIRECT(H$2&amp;"!G103")</f>
        <v>0</v>
      </c>
      <c r="I352" s="317" cm="1">
        <f t="array" aca="1" ref="I352" ca="1">INDIRECT(I$2&amp;"!G103")</f>
        <v>0</v>
      </c>
      <c r="J352" s="317" cm="1">
        <f t="array" aca="1" ref="J352" ca="1">INDIRECT(J$2&amp;"!G103")</f>
        <v>0</v>
      </c>
      <c r="K352" s="317" cm="1">
        <f t="array" aca="1" ref="K352" ca="1">INDIRECT(K$2&amp;"!G103")</f>
        <v>0</v>
      </c>
      <c r="L352" s="317" cm="1">
        <f t="array" aca="1" ref="L352" ca="1">INDIRECT(L$2&amp;"!G103")</f>
        <v>0</v>
      </c>
      <c r="M352" s="317" cm="1">
        <f t="array" aca="1" ref="M352" ca="1">INDIRECT(M$2&amp;"!G103")</f>
        <v>0</v>
      </c>
      <c r="N352" s="317" cm="1">
        <f t="array" aca="1" ref="N352" ca="1">INDIRECT(N$2&amp;"!G103")</f>
        <v>0</v>
      </c>
      <c r="O352" s="317" cm="1">
        <f t="array" aca="1" ref="O352" ca="1">INDIRECT(O$2&amp;"!G103")</f>
        <v>0</v>
      </c>
      <c r="P352" s="317" cm="1">
        <f t="array" aca="1" ref="P352" ca="1">INDIRECT(P$2&amp;"!G103")</f>
        <v>0</v>
      </c>
      <c r="Q352" s="317" cm="1">
        <f t="array" aca="1" ref="Q352" ca="1">INDIRECT(Q$2&amp;"!G103")</f>
        <v>0</v>
      </c>
      <c r="R352" s="317" cm="1">
        <f t="array" aca="1" ref="R352" ca="1">INDIRECT(R$2&amp;"!G103")</f>
        <v>0</v>
      </c>
      <c r="S352" s="317" cm="1">
        <f t="array" aca="1" ref="S352" ca="1">INDIRECT(S$2&amp;"!G103")</f>
        <v>0</v>
      </c>
      <c r="T352" s="317" cm="1">
        <f t="array" aca="1" ref="T352" ca="1">INDIRECT(T$2&amp;"!G103")</f>
        <v>0</v>
      </c>
      <c r="U352" s="317" cm="1">
        <f t="array" aca="1" ref="U352" ca="1">INDIRECT(U$2&amp;"!G103")</f>
        <v>0</v>
      </c>
      <c r="V352" s="317" cm="1">
        <f t="array" aca="1" ref="V352" ca="1">INDIRECT(V$2&amp;"!G103")</f>
        <v>0</v>
      </c>
      <c r="W352" s="317" cm="1">
        <f t="array" aca="1" ref="W352" ca="1">INDIRECT(W$2&amp;"!G103")</f>
        <v>0</v>
      </c>
      <c r="X352" s="317" cm="1">
        <f t="array" aca="1" ref="X352" ca="1">INDIRECT(X$2&amp;"!G103")</f>
        <v>0</v>
      </c>
      <c r="Y352" s="317" cm="1">
        <f t="array" aca="1" ref="Y352" ca="1">INDIRECT(Y$2&amp;"!G103")</f>
        <v>0</v>
      </c>
      <c r="Z352" s="317" cm="1">
        <f t="array" aca="1" ref="Z352" ca="1">INDIRECT(Z$2&amp;"!G103")</f>
        <v>0</v>
      </c>
      <c r="AA352" s="317" cm="1">
        <f t="array" aca="1" ref="AA352" ca="1">INDIRECT(AA$2&amp;"!G103")</f>
        <v>0</v>
      </c>
      <c r="AB352" s="317" cm="1">
        <f t="array" aca="1" ref="AB352" ca="1">INDIRECT(AB$2&amp;"!G103")</f>
        <v>0</v>
      </c>
      <c r="AC352" s="317" cm="1">
        <f t="array" aca="1" ref="AC352" ca="1">INDIRECT(AC$2&amp;"!G103")</f>
        <v>0</v>
      </c>
      <c r="AD352" s="317" cm="1">
        <f t="array" aca="1" ref="AD352" ca="1">INDIRECT(AD$2&amp;"!G103")</f>
        <v>0</v>
      </c>
      <c r="AE352" s="317" cm="1">
        <f t="array" aca="1" ref="AE352" ca="1">INDIRECT(AE$2&amp;"!G103")</f>
        <v>0</v>
      </c>
      <c r="AF352" s="317" cm="1">
        <f t="array" aca="1" ref="AF352" ca="1">INDIRECT(AF$2&amp;"!G103")</f>
        <v>0</v>
      </c>
      <c r="AG352" s="317" cm="1">
        <f t="array" aca="1" ref="AG352" ca="1">INDIRECT(AG$2&amp;"!G103")</f>
        <v>0</v>
      </c>
      <c r="AH352" s="317" cm="1">
        <f t="array" aca="1" ref="AH352" ca="1">INDIRECT(AH$2&amp;"!G103")</f>
        <v>0</v>
      </c>
      <c r="AJ352" s="75" t="str">
        <f t="shared" si="64"/>
        <v>OMI_12</v>
      </c>
      <c r="AK352" s="75" t="str">
        <f t="shared" si="65"/>
        <v>I2.3</v>
      </c>
      <c r="AL352" t="s">
        <v>937</v>
      </c>
      <c r="AM352">
        <f t="shared" ca="1" si="66"/>
        <v>0</v>
      </c>
      <c r="AN352">
        <f t="shared" ca="1" si="67"/>
        <v>0</v>
      </c>
      <c r="AP352">
        <f ca="1">COUNTIFS(E352:AH352,"Oui",E350:AH350,"Non",E349:AH349,"Oui")</f>
        <v>0</v>
      </c>
      <c r="AQ352">
        <f t="shared" ca="1" si="63"/>
        <v>0</v>
      </c>
    </row>
    <row r="353" spans="2:43" ht="16.5" thickBot="1">
      <c r="B353" s="807"/>
      <c r="C353" s="54" t="s">
        <v>604</v>
      </c>
      <c r="D353" s="50" t="s">
        <v>631</v>
      </c>
      <c r="E353" s="317" cm="1">
        <f t="array" aca="1" ref="E353" ca="1">INDIRECT(E$2&amp;"!H103")</f>
        <v>0</v>
      </c>
      <c r="F353" s="317" cm="1">
        <f t="array" aca="1" ref="F353" ca="1">INDIRECT(F$2&amp;"!H103")</f>
        <v>0</v>
      </c>
      <c r="G353" s="317" cm="1">
        <f t="array" aca="1" ref="G353" ca="1">INDIRECT(G$2&amp;"!H103")</f>
        <v>0</v>
      </c>
      <c r="H353" s="317" cm="1">
        <f t="array" aca="1" ref="H353" ca="1">INDIRECT(H$2&amp;"!H103")</f>
        <v>0</v>
      </c>
      <c r="I353" s="317" cm="1">
        <f t="array" aca="1" ref="I353" ca="1">INDIRECT(I$2&amp;"!H103")</f>
        <v>0</v>
      </c>
      <c r="J353" s="317" cm="1">
        <f t="array" aca="1" ref="J353" ca="1">INDIRECT(J$2&amp;"!H103")</f>
        <v>0</v>
      </c>
      <c r="K353" s="317" cm="1">
        <f t="array" aca="1" ref="K353" ca="1">INDIRECT(K$2&amp;"!H103")</f>
        <v>0</v>
      </c>
      <c r="L353" s="317" cm="1">
        <f t="array" aca="1" ref="L353" ca="1">INDIRECT(L$2&amp;"!H103")</f>
        <v>0</v>
      </c>
      <c r="M353" s="317" cm="1">
        <f t="array" aca="1" ref="M353" ca="1">INDIRECT(M$2&amp;"!H103")</f>
        <v>0</v>
      </c>
      <c r="N353" s="317" cm="1">
        <f t="array" aca="1" ref="N353" ca="1">INDIRECT(N$2&amp;"!H103")</f>
        <v>0</v>
      </c>
      <c r="O353" s="317" cm="1">
        <f t="array" aca="1" ref="O353" ca="1">INDIRECT(O$2&amp;"!H103")</f>
        <v>0</v>
      </c>
      <c r="P353" s="317" cm="1">
        <f t="array" aca="1" ref="P353" ca="1">INDIRECT(P$2&amp;"!H103")</f>
        <v>0</v>
      </c>
      <c r="Q353" s="317" cm="1">
        <f t="array" aca="1" ref="Q353" ca="1">INDIRECT(Q$2&amp;"!H103")</f>
        <v>0</v>
      </c>
      <c r="R353" s="317" cm="1">
        <f t="array" aca="1" ref="R353" ca="1">INDIRECT(R$2&amp;"!H103")</f>
        <v>0</v>
      </c>
      <c r="S353" s="317" cm="1">
        <f t="array" aca="1" ref="S353" ca="1">INDIRECT(S$2&amp;"!H103")</f>
        <v>0</v>
      </c>
      <c r="T353" s="317" cm="1">
        <f t="array" aca="1" ref="T353" ca="1">INDIRECT(T$2&amp;"!H103")</f>
        <v>0</v>
      </c>
      <c r="U353" s="317" cm="1">
        <f t="array" aca="1" ref="U353" ca="1">INDIRECT(U$2&amp;"!H103")</f>
        <v>0</v>
      </c>
      <c r="V353" s="317" cm="1">
        <f t="array" aca="1" ref="V353" ca="1">INDIRECT(V$2&amp;"!H103")</f>
        <v>0</v>
      </c>
      <c r="W353" s="317" cm="1">
        <f t="array" aca="1" ref="W353" ca="1">INDIRECT(W$2&amp;"!H103")</f>
        <v>0</v>
      </c>
      <c r="X353" s="317" cm="1">
        <f t="array" aca="1" ref="X353" ca="1">INDIRECT(X$2&amp;"!H103")</f>
        <v>0</v>
      </c>
      <c r="Y353" s="317" cm="1">
        <f t="array" aca="1" ref="Y353" ca="1">INDIRECT(Y$2&amp;"!H103")</f>
        <v>0</v>
      </c>
      <c r="Z353" s="317" cm="1">
        <f t="array" aca="1" ref="Z353" ca="1">INDIRECT(Z$2&amp;"!H103")</f>
        <v>0</v>
      </c>
      <c r="AA353" s="317" cm="1">
        <f t="array" aca="1" ref="AA353" ca="1">INDIRECT(AA$2&amp;"!H103")</f>
        <v>0</v>
      </c>
      <c r="AB353" s="317" cm="1">
        <f t="array" aca="1" ref="AB353" ca="1">INDIRECT(AB$2&amp;"!H103")</f>
        <v>0</v>
      </c>
      <c r="AC353" s="317" cm="1">
        <f t="array" aca="1" ref="AC353" ca="1">INDIRECT(AC$2&amp;"!H103")</f>
        <v>0</v>
      </c>
      <c r="AD353" s="317" cm="1">
        <f t="array" aca="1" ref="AD353" ca="1">INDIRECT(AD$2&amp;"!H103")</f>
        <v>0</v>
      </c>
      <c r="AE353" s="317" cm="1">
        <f t="array" aca="1" ref="AE353" ca="1">INDIRECT(AE$2&amp;"!H103")</f>
        <v>0</v>
      </c>
      <c r="AF353" s="317" cm="1">
        <f t="array" aca="1" ref="AF353" ca="1">INDIRECT(AF$2&amp;"!H103")</f>
        <v>0</v>
      </c>
      <c r="AG353" s="317" cm="1">
        <f t="array" aca="1" ref="AG353" ca="1">INDIRECT(AG$2&amp;"!H103")</f>
        <v>0</v>
      </c>
      <c r="AH353" s="317" cm="1">
        <f t="array" aca="1" ref="AH353" ca="1">INDIRECT(AH$2&amp;"!H103")</f>
        <v>0</v>
      </c>
      <c r="AJ353" s="75" t="str">
        <f t="shared" si="64"/>
        <v>OMI_12</v>
      </c>
      <c r="AK353" s="75" t="str">
        <f t="shared" si="65"/>
        <v>I3.1</v>
      </c>
      <c r="AL353" t="s">
        <v>779</v>
      </c>
      <c r="AM353">
        <f t="shared" ca="1" si="66"/>
        <v>0</v>
      </c>
      <c r="AN353">
        <f t="shared" ca="1" si="67"/>
        <v>0</v>
      </c>
      <c r="AP353">
        <f t="shared" ca="1" si="68"/>
        <v>0</v>
      </c>
      <c r="AQ353">
        <f t="shared" ca="1" si="63"/>
        <v>0</v>
      </c>
    </row>
    <row r="354" spans="2:43" ht="16.5" thickBot="1">
      <c r="B354" s="808"/>
      <c r="C354" s="54" t="s">
        <v>604</v>
      </c>
      <c r="D354" s="53" t="s">
        <v>632</v>
      </c>
      <c r="E354" s="317" cm="1">
        <f t="array" aca="1" ref="E354" ca="1">INDIRECT(E$2&amp;"!I103")</f>
        <v>0</v>
      </c>
      <c r="F354" s="317" cm="1">
        <f t="array" aca="1" ref="F354" ca="1">INDIRECT(F$2&amp;"!I103")</f>
        <v>0</v>
      </c>
      <c r="G354" s="317" cm="1">
        <f t="array" aca="1" ref="G354" ca="1">INDIRECT(G$2&amp;"!I103")</f>
        <v>0</v>
      </c>
      <c r="H354" s="317" cm="1">
        <f t="array" aca="1" ref="H354" ca="1">INDIRECT(H$2&amp;"!I103")</f>
        <v>0</v>
      </c>
      <c r="I354" s="317" cm="1">
        <f t="array" aca="1" ref="I354" ca="1">INDIRECT(I$2&amp;"!I103")</f>
        <v>0</v>
      </c>
      <c r="J354" s="317" cm="1">
        <f t="array" aca="1" ref="J354" ca="1">INDIRECT(J$2&amp;"!I103")</f>
        <v>0</v>
      </c>
      <c r="K354" s="317" cm="1">
        <f t="array" aca="1" ref="K354" ca="1">INDIRECT(K$2&amp;"!I103")</f>
        <v>0</v>
      </c>
      <c r="L354" s="317" cm="1">
        <f t="array" aca="1" ref="L354" ca="1">INDIRECT(L$2&amp;"!I103")</f>
        <v>0</v>
      </c>
      <c r="M354" s="317" cm="1">
        <f t="array" aca="1" ref="M354" ca="1">INDIRECT(M$2&amp;"!I103")</f>
        <v>0</v>
      </c>
      <c r="N354" s="317" cm="1">
        <f t="array" aca="1" ref="N354" ca="1">INDIRECT(N$2&amp;"!I103")</f>
        <v>0</v>
      </c>
      <c r="O354" s="317" cm="1">
        <f t="array" aca="1" ref="O354" ca="1">INDIRECT(O$2&amp;"!I103")</f>
        <v>0</v>
      </c>
      <c r="P354" s="317" cm="1">
        <f t="array" aca="1" ref="P354" ca="1">INDIRECT(P$2&amp;"!I103")</f>
        <v>0</v>
      </c>
      <c r="Q354" s="317" cm="1">
        <f t="array" aca="1" ref="Q354" ca="1">INDIRECT(Q$2&amp;"!I103")</f>
        <v>0</v>
      </c>
      <c r="R354" s="317" cm="1">
        <f t="array" aca="1" ref="R354" ca="1">INDIRECT(R$2&amp;"!I103")</f>
        <v>0</v>
      </c>
      <c r="S354" s="317" cm="1">
        <f t="array" aca="1" ref="S354" ca="1">INDIRECT(S$2&amp;"!I103")</f>
        <v>0</v>
      </c>
      <c r="T354" s="317" cm="1">
        <f t="array" aca="1" ref="T354" ca="1">INDIRECT(T$2&amp;"!I103")</f>
        <v>0</v>
      </c>
      <c r="U354" s="317" cm="1">
        <f t="array" aca="1" ref="U354" ca="1">INDIRECT(U$2&amp;"!I103")</f>
        <v>0</v>
      </c>
      <c r="V354" s="317" cm="1">
        <f t="array" aca="1" ref="V354" ca="1">INDIRECT(V$2&amp;"!I103")</f>
        <v>0</v>
      </c>
      <c r="W354" s="317" cm="1">
        <f t="array" aca="1" ref="W354" ca="1">INDIRECT(W$2&amp;"!I103")</f>
        <v>0</v>
      </c>
      <c r="X354" s="317" cm="1">
        <f t="array" aca="1" ref="X354" ca="1">INDIRECT(X$2&amp;"!I103")</f>
        <v>0</v>
      </c>
      <c r="Y354" s="317" cm="1">
        <f t="array" aca="1" ref="Y354" ca="1">INDIRECT(Y$2&amp;"!I103")</f>
        <v>0</v>
      </c>
      <c r="Z354" s="317" cm="1">
        <f t="array" aca="1" ref="Z354" ca="1">INDIRECT(Z$2&amp;"!I103")</f>
        <v>0</v>
      </c>
      <c r="AA354" s="317" cm="1">
        <f t="array" aca="1" ref="AA354" ca="1">INDIRECT(AA$2&amp;"!I103")</f>
        <v>0</v>
      </c>
      <c r="AB354" s="317" cm="1">
        <f t="array" aca="1" ref="AB354" ca="1">INDIRECT(AB$2&amp;"!I103")</f>
        <v>0</v>
      </c>
      <c r="AC354" s="317" cm="1">
        <f t="array" aca="1" ref="AC354" ca="1">INDIRECT(AC$2&amp;"!I103")</f>
        <v>0</v>
      </c>
      <c r="AD354" s="317" cm="1">
        <f t="array" aca="1" ref="AD354" ca="1">INDIRECT(AD$2&amp;"!I103")</f>
        <v>0</v>
      </c>
      <c r="AE354" s="317" cm="1">
        <f t="array" aca="1" ref="AE354" ca="1">INDIRECT(AE$2&amp;"!I103")</f>
        <v>0</v>
      </c>
      <c r="AF354" s="317" cm="1">
        <f t="array" aca="1" ref="AF354" ca="1">INDIRECT(AF$2&amp;"!I103")</f>
        <v>0</v>
      </c>
      <c r="AG354" s="317" cm="1">
        <f t="array" aca="1" ref="AG354" ca="1">INDIRECT(AG$2&amp;"!I103")</f>
        <v>0</v>
      </c>
      <c r="AH354" s="317" cm="1">
        <f t="array" aca="1" ref="AH354" ca="1">INDIRECT(AH$2&amp;"!I103")</f>
        <v>0</v>
      </c>
      <c r="AJ354" s="75" t="str">
        <f t="shared" si="64"/>
        <v>OMI_12</v>
      </c>
      <c r="AK354" s="75" t="str">
        <f t="shared" si="65"/>
        <v>I3.2</v>
      </c>
      <c r="AL354" t="s">
        <v>938</v>
      </c>
      <c r="AM354">
        <f t="shared" ca="1" si="66"/>
        <v>0</v>
      </c>
      <c r="AN354">
        <f t="shared" ca="1" si="67"/>
        <v>0</v>
      </c>
      <c r="AP354">
        <f t="shared" ca="1" si="68"/>
        <v>0</v>
      </c>
      <c r="AQ354">
        <f t="shared" ca="1" si="63"/>
        <v>0</v>
      </c>
    </row>
    <row r="355" spans="2:43" ht="16.149999999999999" customHeight="1" thickBot="1">
      <c r="B355" s="776" t="s">
        <v>608</v>
      </c>
      <c r="C355" s="54" t="s">
        <v>607</v>
      </c>
      <c r="D355" s="48" t="s">
        <v>627</v>
      </c>
      <c r="E355" s="318" t="str" cm="1">
        <f t="array" aca="1" ref="E355" ca="1">INDIRECT(E$2&amp;"!D106")</f>
        <v>Non concerné</v>
      </c>
      <c r="F355" s="318" t="str" cm="1">
        <f t="array" aca="1" ref="F355" ca="1">INDIRECT(F$2&amp;"!D106")</f>
        <v>Non concerné</v>
      </c>
      <c r="G355" s="318" t="str" cm="1">
        <f t="array" aca="1" ref="G355" ca="1">INDIRECT(G$2&amp;"!D106")</f>
        <v>Non concerné</v>
      </c>
      <c r="H355" s="318" t="str" cm="1">
        <f t="array" aca="1" ref="H355" ca="1">INDIRECT(H$2&amp;"!D106")</f>
        <v>Non concerné</v>
      </c>
      <c r="I355" s="318" t="str" cm="1">
        <f t="array" aca="1" ref="I355" ca="1">INDIRECT(I$2&amp;"!D106")</f>
        <v>Non concerné</v>
      </c>
      <c r="J355" s="318" t="str" cm="1">
        <f t="array" aca="1" ref="J355" ca="1">INDIRECT(J$2&amp;"!D106")</f>
        <v>Non concerné</v>
      </c>
      <c r="K355" s="318" t="str" cm="1">
        <f t="array" aca="1" ref="K355" ca="1">INDIRECT(K$2&amp;"!D106")</f>
        <v>Non concerné</v>
      </c>
      <c r="L355" s="318" t="str" cm="1">
        <f t="array" aca="1" ref="L355" ca="1">INDIRECT(L$2&amp;"!D106")</f>
        <v>Non concerné</v>
      </c>
      <c r="M355" s="318" t="str" cm="1">
        <f t="array" aca="1" ref="M355" ca="1">INDIRECT(M$2&amp;"!D106")</f>
        <v>Non concerné</v>
      </c>
      <c r="N355" s="318" t="str" cm="1">
        <f t="array" aca="1" ref="N355" ca="1">INDIRECT(N$2&amp;"!D106")</f>
        <v>Non concerné</v>
      </c>
      <c r="O355" s="318" t="str" cm="1">
        <f t="array" aca="1" ref="O355" ca="1">INDIRECT(O$2&amp;"!D106")</f>
        <v>Non concerné</v>
      </c>
      <c r="P355" s="318" t="str" cm="1">
        <f t="array" aca="1" ref="P355" ca="1">INDIRECT(P$2&amp;"!D106")</f>
        <v>Non concerné</v>
      </c>
      <c r="Q355" s="318" t="str" cm="1">
        <f t="array" aca="1" ref="Q355" ca="1">INDIRECT(Q$2&amp;"!D106")</f>
        <v>Non concerné</v>
      </c>
      <c r="R355" s="318" t="str" cm="1">
        <f t="array" aca="1" ref="R355" ca="1">INDIRECT(R$2&amp;"!D106")</f>
        <v>Non concerné</v>
      </c>
      <c r="S355" s="318" t="str" cm="1">
        <f t="array" aca="1" ref="S355" ca="1">INDIRECT(S$2&amp;"!D106")</f>
        <v>Non concerné</v>
      </c>
      <c r="T355" s="318" t="str" cm="1">
        <f t="array" aca="1" ref="T355" ca="1">INDIRECT(T$2&amp;"!D106")</f>
        <v>Non concerné</v>
      </c>
      <c r="U355" s="318" t="str" cm="1">
        <f t="array" aca="1" ref="U355" ca="1">INDIRECT(U$2&amp;"!D106")</f>
        <v>Non concerné</v>
      </c>
      <c r="V355" s="318" t="str" cm="1">
        <f t="array" aca="1" ref="V355" ca="1">INDIRECT(V$2&amp;"!D106")</f>
        <v>Non concerné</v>
      </c>
      <c r="W355" s="318" t="str" cm="1">
        <f t="array" aca="1" ref="W355" ca="1">INDIRECT(W$2&amp;"!D106")</f>
        <v>Non concerné</v>
      </c>
      <c r="X355" s="318" t="str" cm="1">
        <f t="array" aca="1" ref="X355" ca="1">INDIRECT(X$2&amp;"!D106")</f>
        <v>Non concerné</v>
      </c>
      <c r="Y355" s="318" t="str" cm="1">
        <f t="array" aca="1" ref="Y355" ca="1">INDIRECT(Y$2&amp;"!D106")</f>
        <v>Non concerné</v>
      </c>
      <c r="Z355" s="318" t="str" cm="1">
        <f t="array" aca="1" ref="Z355" ca="1">INDIRECT(Z$2&amp;"!D106")</f>
        <v>Non concerné</v>
      </c>
      <c r="AA355" s="318" t="str" cm="1">
        <f t="array" aca="1" ref="AA355" ca="1">INDIRECT(AA$2&amp;"!D106")</f>
        <v>Non concerné</v>
      </c>
      <c r="AB355" s="318" t="str" cm="1">
        <f t="array" aca="1" ref="AB355" ca="1">INDIRECT(AB$2&amp;"!D106")</f>
        <v>Non concerné</v>
      </c>
      <c r="AC355" s="318" t="str" cm="1">
        <f t="array" aca="1" ref="AC355" ca="1">INDIRECT(AC$2&amp;"!D106")</f>
        <v>Non concerné</v>
      </c>
      <c r="AD355" s="318" t="str" cm="1">
        <f t="array" aca="1" ref="AD355" ca="1">INDIRECT(AD$2&amp;"!D106")</f>
        <v>Non concerné</v>
      </c>
      <c r="AE355" s="318" t="str" cm="1">
        <f t="array" aca="1" ref="AE355" ca="1">INDIRECT(AE$2&amp;"!D106")</f>
        <v>Non concerné</v>
      </c>
      <c r="AF355" s="318" t="str" cm="1">
        <f t="array" aca="1" ref="AF355" ca="1">INDIRECT(AF$2&amp;"!D106")</f>
        <v>Non concerné</v>
      </c>
      <c r="AG355" s="318" t="str" cm="1">
        <f t="array" aca="1" ref="AG355" ca="1">INDIRECT(AG$2&amp;"!D106")</f>
        <v>Non concerné</v>
      </c>
      <c r="AH355" s="318" t="str" cm="1">
        <f t="array" aca="1" ref="AH355" ca="1">INDIRECT(AH$2&amp;"!D106")</f>
        <v>Non concerné</v>
      </c>
      <c r="AJ355" s="75" t="str">
        <f t="shared" si="64"/>
        <v>OMI_13</v>
      </c>
      <c r="AK355" s="75" t="str">
        <f t="shared" si="65"/>
        <v>I1</v>
      </c>
      <c r="AL355" t="s">
        <v>737</v>
      </c>
      <c r="AM355">
        <f t="shared" ca="1" si="66"/>
        <v>0</v>
      </c>
      <c r="AN355">
        <f t="shared" ca="1" si="67"/>
        <v>0</v>
      </c>
      <c r="AP355">
        <f t="shared" ca="1" si="68"/>
        <v>0</v>
      </c>
      <c r="AQ355">
        <f t="shared" ca="1" si="63"/>
        <v>0</v>
      </c>
    </row>
    <row r="356" spans="2:43" ht="16.5" thickBot="1">
      <c r="B356" s="777"/>
      <c r="C356" s="54" t="s">
        <v>607</v>
      </c>
      <c r="D356" s="50" t="s">
        <v>628</v>
      </c>
      <c r="E356" s="318" cm="1">
        <f t="array" aca="1" ref="E356" ca="1">INDIRECT(E$2&amp;"!E106")</f>
        <v>0</v>
      </c>
      <c r="F356" s="318" cm="1">
        <f t="array" aca="1" ref="F356" ca="1">INDIRECT(F$2&amp;"!E106")</f>
        <v>0</v>
      </c>
      <c r="G356" s="318" cm="1">
        <f t="array" aca="1" ref="G356" ca="1">INDIRECT(G$2&amp;"!E106")</f>
        <v>0</v>
      </c>
      <c r="H356" s="318" cm="1">
        <f t="array" aca="1" ref="H356" ca="1">INDIRECT(H$2&amp;"!E106")</f>
        <v>0</v>
      </c>
      <c r="I356" s="318" cm="1">
        <f t="array" aca="1" ref="I356" ca="1">INDIRECT(I$2&amp;"!E106")</f>
        <v>0</v>
      </c>
      <c r="J356" s="318" cm="1">
        <f t="array" aca="1" ref="J356" ca="1">INDIRECT(J$2&amp;"!E106")</f>
        <v>0</v>
      </c>
      <c r="K356" s="318" cm="1">
        <f t="array" aca="1" ref="K356" ca="1">INDIRECT(K$2&amp;"!E106")</f>
        <v>0</v>
      </c>
      <c r="L356" s="318" cm="1">
        <f t="array" aca="1" ref="L356" ca="1">INDIRECT(L$2&amp;"!E106")</f>
        <v>0</v>
      </c>
      <c r="M356" s="318" cm="1">
        <f t="array" aca="1" ref="M356" ca="1">INDIRECT(M$2&amp;"!E106")</f>
        <v>0</v>
      </c>
      <c r="N356" s="318" cm="1">
        <f t="array" aca="1" ref="N356" ca="1">INDIRECT(N$2&amp;"!E106")</f>
        <v>0</v>
      </c>
      <c r="O356" s="318" cm="1">
        <f t="array" aca="1" ref="O356" ca="1">INDIRECT(O$2&amp;"!E106")</f>
        <v>0</v>
      </c>
      <c r="P356" s="318" cm="1">
        <f t="array" aca="1" ref="P356" ca="1">INDIRECT(P$2&amp;"!E106")</f>
        <v>0</v>
      </c>
      <c r="Q356" s="318" cm="1">
        <f t="array" aca="1" ref="Q356" ca="1">INDIRECT(Q$2&amp;"!E106")</f>
        <v>0</v>
      </c>
      <c r="R356" s="318" cm="1">
        <f t="array" aca="1" ref="R356" ca="1">INDIRECT(R$2&amp;"!E106")</f>
        <v>0</v>
      </c>
      <c r="S356" s="318" cm="1">
        <f t="array" aca="1" ref="S356" ca="1">INDIRECT(S$2&amp;"!E106")</f>
        <v>0</v>
      </c>
      <c r="T356" s="318" cm="1">
        <f t="array" aca="1" ref="T356" ca="1">INDIRECT(T$2&amp;"!E106")</f>
        <v>0</v>
      </c>
      <c r="U356" s="318" cm="1">
        <f t="array" aca="1" ref="U356" ca="1">INDIRECT(U$2&amp;"!E106")</f>
        <v>0</v>
      </c>
      <c r="V356" s="318" cm="1">
        <f t="array" aca="1" ref="V356" ca="1">INDIRECT(V$2&amp;"!E106")</f>
        <v>0</v>
      </c>
      <c r="W356" s="318" cm="1">
        <f t="array" aca="1" ref="W356" ca="1">INDIRECT(W$2&amp;"!E106")</f>
        <v>0</v>
      </c>
      <c r="X356" s="318" cm="1">
        <f t="array" aca="1" ref="X356" ca="1">INDIRECT(X$2&amp;"!E106")</f>
        <v>0</v>
      </c>
      <c r="Y356" s="318" cm="1">
        <f t="array" aca="1" ref="Y356" ca="1">INDIRECT(Y$2&amp;"!E106")</f>
        <v>0</v>
      </c>
      <c r="Z356" s="318" cm="1">
        <f t="array" aca="1" ref="Z356" ca="1">INDIRECT(Z$2&amp;"!E106")</f>
        <v>0</v>
      </c>
      <c r="AA356" s="318" cm="1">
        <f t="array" aca="1" ref="AA356" ca="1">INDIRECT(AA$2&amp;"!E106")</f>
        <v>0</v>
      </c>
      <c r="AB356" s="318" cm="1">
        <f t="array" aca="1" ref="AB356" ca="1">INDIRECT(AB$2&amp;"!E106")</f>
        <v>0</v>
      </c>
      <c r="AC356" s="318" cm="1">
        <f t="array" aca="1" ref="AC356" ca="1">INDIRECT(AC$2&amp;"!E106")</f>
        <v>0</v>
      </c>
      <c r="AD356" s="318" cm="1">
        <f t="array" aca="1" ref="AD356" ca="1">INDIRECT(AD$2&amp;"!E106")</f>
        <v>0</v>
      </c>
      <c r="AE356" s="318" cm="1">
        <f t="array" aca="1" ref="AE356" ca="1">INDIRECT(AE$2&amp;"!E106")</f>
        <v>0</v>
      </c>
      <c r="AF356" s="318" cm="1">
        <f t="array" aca="1" ref="AF356" ca="1">INDIRECT(AF$2&amp;"!E106")</f>
        <v>0</v>
      </c>
      <c r="AG356" s="318" cm="1">
        <f t="array" aca="1" ref="AG356" ca="1">INDIRECT(AG$2&amp;"!E106")</f>
        <v>0</v>
      </c>
      <c r="AH356" s="318" cm="1">
        <f t="array" aca="1" ref="AH356" ca="1">INDIRECT(AH$2&amp;"!E106")</f>
        <v>0</v>
      </c>
      <c r="AJ356" s="75" t="str">
        <f t="shared" si="64"/>
        <v>OMI_13</v>
      </c>
      <c r="AK356" s="75" t="str">
        <f t="shared" si="65"/>
        <v>I2.1</v>
      </c>
      <c r="AL356" t="s">
        <v>759</v>
      </c>
      <c r="AM356">
        <f t="shared" ca="1" si="66"/>
        <v>0</v>
      </c>
      <c r="AN356">
        <f t="shared" ca="1" si="67"/>
        <v>0</v>
      </c>
      <c r="AP356">
        <f t="shared" ca="1" si="68"/>
        <v>0</v>
      </c>
      <c r="AQ356">
        <f t="shared" ca="1" si="63"/>
        <v>0</v>
      </c>
    </row>
    <row r="357" spans="2:43" ht="16.5" thickBot="1">
      <c r="B357" s="777"/>
      <c r="C357" s="54" t="s">
        <v>607</v>
      </c>
      <c r="D357" s="50" t="s">
        <v>629</v>
      </c>
      <c r="E357" s="318" cm="1">
        <f t="array" aca="1" ref="E357" ca="1">INDIRECT(E$2&amp;"!F106")</f>
        <v>0</v>
      </c>
      <c r="F357" s="318" cm="1">
        <f t="array" aca="1" ref="F357" ca="1">INDIRECT(F$2&amp;"!F106")</f>
        <v>0</v>
      </c>
      <c r="G357" s="318" cm="1">
        <f t="array" aca="1" ref="G357" ca="1">INDIRECT(G$2&amp;"!F106")</f>
        <v>0</v>
      </c>
      <c r="H357" s="318" cm="1">
        <f t="array" aca="1" ref="H357" ca="1">INDIRECT(H$2&amp;"!F106")</f>
        <v>0</v>
      </c>
      <c r="I357" s="318" cm="1">
        <f t="array" aca="1" ref="I357" ca="1">INDIRECT(I$2&amp;"!F106")</f>
        <v>0</v>
      </c>
      <c r="J357" s="318" cm="1">
        <f t="array" aca="1" ref="J357" ca="1">INDIRECT(J$2&amp;"!F106")</f>
        <v>0</v>
      </c>
      <c r="K357" s="318" cm="1">
        <f t="array" aca="1" ref="K357" ca="1">INDIRECT(K$2&amp;"!F106")</f>
        <v>0</v>
      </c>
      <c r="L357" s="318" cm="1">
        <f t="array" aca="1" ref="L357" ca="1">INDIRECT(L$2&amp;"!F106")</f>
        <v>0</v>
      </c>
      <c r="M357" s="318" cm="1">
        <f t="array" aca="1" ref="M357" ca="1">INDIRECT(M$2&amp;"!F106")</f>
        <v>0</v>
      </c>
      <c r="N357" s="318" cm="1">
        <f t="array" aca="1" ref="N357" ca="1">INDIRECT(N$2&amp;"!F106")</f>
        <v>0</v>
      </c>
      <c r="O357" s="318" cm="1">
        <f t="array" aca="1" ref="O357" ca="1">INDIRECT(O$2&amp;"!F106")</f>
        <v>0</v>
      </c>
      <c r="P357" s="318" cm="1">
        <f t="array" aca="1" ref="P357" ca="1">INDIRECT(P$2&amp;"!F106")</f>
        <v>0</v>
      </c>
      <c r="Q357" s="318" cm="1">
        <f t="array" aca="1" ref="Q357" ca="1">INDIRECT(Q$2&amp;"!F106")</f>
        <v>0</v>
      </c>
      <c r="R357" s="318" cm="1">
        <f t="array" aca="1" ref="R357" ca="1">INDIRECT(R$2&amp;"!F106")</f>
        <v>0</v>
      </c>
      <c r="S357" s="318" cm="1">
        <f t="array" aca="1" ref="S357" ca="1">INDIRECT(S$2&amp;"!F106")</f>
        <v>0</v>
      </c>
      <c r="T357" s="318" cm="1">
        <f t="array" aca="1" ref="T357" ca="1">INDIRECT(T$2&amp;"!F106")</f>
        <v>0</v>
      </c>
      <c r="U357" s="318" cm="1">
        <f t="array" aca="1" ref="U357" ca="1">INDIRECT(U$2&amp;"!F106")</f>
        <v>0</v>
      </c>
      <c r="V357" s="318" cm="1">
        <f t="array" aca="1" ref="V357" ca="1">INDIRECT(V$2&amp;"!F106")</f>
        <v>0</v>
      </c>
      <c r="W357" s="318" cm="1">
        <f t="array" aca="1" ref="W357" ca="1">INDIRECT(W$2&amp;"!F106")</f>
        <v>0</v>
      </c>
      <c r="X357" s="318" cm="1">
        <f t="array" aca="1" ref="X357" ca="1">INDIRECT(X$2&amp;"!F106")</f>
        <v>0</v>
      </c>
      <c r="Y357" s="318" cm="1">
        <f t="array" aca="1" ref="Y357" ca="1">INDIRECT(Y$2&amp;"!F106")</f>
        <v>0</v>
      </c>
      <c r="Z357" s="318" cm="1">
        <f t="array" aca="1" ref="Z357" ca="1">INDIRECT(Z$2&amp;"!F106")</f>
        <v>0</v>
      </c>
      <c r="AA357" s="318" cm="1">
        <f t="array" aca="1" ref="AA357" ca="1">INDIRECT(AA$2&amp;"!F106")</f>
        <v>0</v>
      </c>
      <c r="AB357" s="318" cm="1">
        <f t="array" aca="1" ref="AB357" ca="1">INDIRECT(AB$2&amp;"!F106")</f>
        <v>0</v>
      </c>
      <c r="AC357" s="318" cm="1">
        <f t="array" aca="1" ref="AC357" ca="1">INDIRECT(AC$2&amp;"!F106")</f>
        <v>0</v>
      </c>
      <c r="AD357" s="318" cm="1">
        <f t="array" aca="1" ref="AD357" ca="1">INDIRECT(AD$2&amp;"!F106")</f>
        <v>0</v>
      </c>
      <c r="AE357" s="318" cm="1">
        <f t="array" aca="1" ref="AE357" ca="1">INDIRECT(AE$2&amp;"!F106")</f>
        <v>0</v>
      </c>
      <c r="AF357" s="318" cm="1">
        <f t="array" aca="1" ref="AF357" ca="1">INDIRECT(AF$2&amp;"!F106")</f>
        <v>0</v>
      </c>
      <c r="AG357" s="318" cm="1">
        <f t="array" aca="1" ref="AG357" ca="1">INDIRECT(AG$2&amp;"!F106")</f>
        <v>0</v>
      </c>
      <c r="AH357" s="318" cm="1">
        <f t="array" aca="1" ref="AH357" ca="1">INDIRECT(AH$2&amp;"!F106")</f>
        <v>0</v>
      </c>
      <c r="AJ357" s="75" t="str">
        <f t="shared" si="64"/>
        <v>OMI_13</v>
      </c>
      <c r="AK357" s="75" t="str">
        <f t="shared" si="65"/>
        <v>I2.2</v>
      </c>
      <c r="AL357" t="s">
        <v>939</v>
      </c>
      <c r="AM357">
        <f t="shared" ca="1" si="66"/>
        <v>0</v>
      </c>
      <c r="AN357">
        <f t="shared" ca="1" si="67"/>
        <v>0</v>
      </c>
      <c r="AP357">
        <f t="shared" ca="1" si="68"/>
        <v>0</v>
      </c>
      <c r="AQ357">
        <f t="shared" ca="1" si="63"/>
        <v>0</v>
      </c>
    </row>
    <row r="358" spans="2:43" ht="16.5" thickBot="1">
      <c r="B358" s="777"/>
      <c r="C358" s="54" t="s">
        <v>607</v>
      </c>
      <c r="D358" s="50" t="s">
        <v>630</v>
      </c>
      <c r="E358" s="318" cm="1">
        <f t="array" aca="1" ref="E358" ca="1">INDIRECT(E$2&amp;"!G106")</f>
        <v>0</v>
      </c>
      <c r="F358" s="318" cm="1">
        <f t="array" aca="1" ref="F358" ca="1">INDIRECT(F$2&amp;"!G106")</f>
        <v>0</v>
      </c>
      <c r="G358" s="318" cm="1">
        <f t="array" aca="1" ref="G358" ca="1">INDIRECT(G$2&amp;"!G106")</f>
        <v>0</v>
      </c>
      <c r="H358" s="318" cm="1">
        <f t="array" aca="1" ref="H358" ca="1">INDIRECT(H$2&amp;"!G106")</f>
        <v>0</v>
      </c>
      <c r="I358" s="318" cm="1">
        <f t="array" aca="1" ref="I358" ca="1">INDIRECT(I$2&amp;"!G106")</f>
        <v>0</v>
      </c>
      <c r="J358" s="318" cm="1">
        <f t="array" aca="1" ref="J358" ca="1">INDIRECT(J$2&amp;"!G106")</f>
        <v>0</v>
      </c>
      <c r="K358" s="318" cm="1">
        <f t="array" aca="1" ref="K358" ca="1">INDIRECT(K$2&amp;"!G106")</f>
        <v>0</v>
      </c>
      <c r="L358" s="318" cm="1">
        <f t="array" aca="1" ref="L358" ca="1">INDIRECT(L$2&amp;"!G106")</f>
        <v>0</v>
      </c>
      <c r="M358" s="318" cm="1">
        <f t="array" aca="1" ref="M358" ca="1">INDIRECT(M$2&amp;"!G106")</f>
        <v>0</v>
      </c>
      <c r="N358" s="318" cm="1">
        <f t="array" aca="1" ref="N358" ca="1">INDIRECT(N$2&amp;"!G106")</f>
        <v>0</v>
      </c>
      <c r="O358" s="318" cm="1">
        <f t="array" aca="1" ref="O358" ca="1">INDIRECT(O$2&amp;"!G106")</f>
        <v>0</v>
      </c>
      <c r="P358" s="318" cm="1">
        <f t="array" aca="1" ref="P358" ca="1">INDIRECT(P$2&amp;"!G106")</f>
        <v>0</v>
      </c>
      <c r="Q358" s="318" cm="1">
        <f t="array" aca="1" ref="Q358" ca="1">INDIRECT(Q$2&amp;"!G106")</f>
        <v>0</v>
      </c>
      <c r="R358" s="318" cm="1">
        <f t="array" aca="1" ref="R358" ca="1">INDIRECT(R$2&amp;"!G106")</f>
        <v>0</v>
      </c>
      <c r="S358" s="318" cm="1">
        <f t="array" aca="1" ref="S358" ca="1">INDIRECT(S$2&amp;"!G106")</f>
        <v>0</v>
      </c>
      <c r="T358" s="318" cm="1">
        <f t="array" aca="1" ref="T358" ca="1">INDIRECT(T$2&amp;"!G106")</f>
        <v>0</v>
      </c>
      <c r="U358" s="318" cm="1">
        <f t="array" aca="1" ref="U358" ca="1">INDIRECT(U$2&amp;"!G106")</f>
        <v>0</v>
      </c>
      <c r="V358" s="318" cm="1">
        <f t="array" aca="1" ref="V358" ca="1">INDIRECT(V$2&amp;"!G106")</f>
        <v>0</v>
      </c>
      <c r="W358" s="318" cm="1">
        <f t="array" aca="1" ref="W358" ca="1">INDIRECT(W$2&amp;"!G106")</f>
        <v>0</v>
      </c>
      <c r="X358" s="318" cm="1">
        <f t="array" aca="1" ref="X358" ca="1">INDIRECT(X$2&amp;"!G106")</f>
        <v>0</v>
      </c>
      <c r="Y358" s="318" cm="1">
        <f t="array" aca="1" ref="Y358" ca="1">INDIRECT(Y$2&amp;"!G106")</f>
        <v>0</v>
      </c>
      <c r="Z358" s="318" cm="1">
        <f t="array" aca="1" ref="Z358" ca="1">INDIRECT(Z$2&amp;"!G106")</f>
        <v>0</v>
      </c>
      <c r="AA358" s="318" cm="1">
        <f t="array" aca="1" ref="AA358" ca="1">INDIRECT(AA$2&amp;"!G106")</f>
        <v>0</v>
      </c>
      <c r="AB358" s="318" cm="1">
        <f t="array" aca="1" ref="AB358" ca="1">INDIRECT(AB$2&amp;"!G106")</f>
        <v>0</v>
      </c>
      <c r="AC358" s="318" cm="1">
        <f t="array" aca="1" ref="AC358" ca="1">INDIRECT(AC$2&amp;"!G106")</f>
        <v>0</v>
      </c>
      <c r="AD358" s="318" cm="1">
        <f t="array" aca="1" ref="AD358" ca="1">INDIRECT(AD$2&amp;"!G106")</f>
        <v>0</v>
      </c>
      <c r="AE358" s="318" cm="1">
        <f t="array" aca="1" ref="AE358" ca="1">INDIRECT(AE$2&amp;"!G106")</f>
        <v>0</v>
      </c>
      <c r="AF358" s="318" cm="1">
        <f t="array" aca="1" ref="AF358" ca="1">INDIRECT(AF$2&amp;"!G106")</f>
        <v>0</v>
      </c>
      <c r="AG358" s="318" cm="1">
        <f t="array" aca="1" ref="AG358" ca="1">INDIRECT(AG$2&amp;"!G106")</f>
        <v>0</v>
      </c>
      <c r="AH358" s="318" cm="1">
        <f t="array" aca="1" ref="AH358" ca="1">INDIRECT(AH$2&amp;"!G106")</f>
        <v>0</v>
      </c>
      <c r="AJ358" s="75" t="str">
        <f t="shared" si="64"/>
        <v>OMI_13</v>
      </c>
      <c r="AK358" s="75" t="str">
        <f t="shared" si="65"/>
        <v>I2.3</v>
      </c>
      <c r="AL358" t="s">
        <v>940</v>
      </c>
      <c r="AM358">
        <f t="shared" ca="1" si="66"/>
        <v>0</v>
      </c>
      <c r="AN358">
        <f t="shared" ca="1" si="67"/>
        <v>0</v>
      </c>
      <c r="AP358">
        <f ca="1">COUNTIFS(E358:AH358,"Oui",E356:AH356,"Non",E355:AH355,"Oui")</f>
        <v>0</v>
      </c>
      <c r="AQ358">
        <f t="shared" ca="1" si="63"/>
        <v>0</v>
      </c>
    </row>
    <row r="359" spans="2:43" ht="16.5" thickBot="1">
      <c r="B359" s="777"/>
      <c r="C359" s="54" t="s">
        <v>607</v>
      </c>
      <c r="D359" s="50" t="s">
        <v>631</v>
      </c>
      <c r="E359" s="318" cm="1">
        <f t="array" aca="1" ref="E359" ca="1">INDIRECT(E$2&amp;"!H106")</f>
        <v>0</v>
      </c>
      <c r="F359" s="318" cm="1">
        <f t="array" aca="1" ref="F359" ca="1">INDIRECT(F$2&amp;"!H106")</f>
        <v>0</v>
      </c>
      <c r="G359" s="318" cm="1">
        <f t="array" aca="1" ref="G359" ca="1">INDIRECT(G$2&amp;"!H106")</f>
        <v>0</v>
      </c>
      <c r="H359" s="318" cm="1">
        <f t="array" aca="1" ref="H359" ca="1">INDIRECT(H$2&amp;"!H106")</f>
        <v>0</v>
      </c>
      <c r="I359" s="318" cm="1">
        <f t="array" aca="1" ref="I359" ca="1">INDIRECT(I$2&amp;"!H106")</f>
        <v>0</v>
      </c>
      <c r="J359" s="318" cm="1">
        <f t="array" aca="1" ref="J359" ca="1">INDIRECT(J$2&amp;"!H106")</f>
        <v>0</v>
      </c>
      <c r="K359" s="318" cm="1">
        <f t="array" aca="1" ref="K359" ca="1">INDIRECT(K$2&amp;"!H106")</f>
        <v>0</v>
      </c>
      <c r="L359" s="318" cm="1">
        <f t="array" aca="1" ref="L359" ca="1">INDIRECT(L$2&amp;"!H106")</f>
        <v>0</v>
      </c>
      <c r="M359" s="318" cm="1">
        <f t="array" aca="1" ref="M359" ca="1">INDIRECT(M$2&amp;"!H106")</f>
        <v>0</v>
      </c>
      <c r="N359" s="318" cm="1">
        <f t="array" aca="1" ref="N359" ca="1">INDIRECT(N$2&amp;"!H106")</f>
        <v>0</v>
      </c>
      <c r="O359" s="318" cm="1">
        <f t="array" aca="1" ref="O359" ca="1">INDIRECT(O$2&amp;"!H106")</f>
        <v>0</v>
      </c>
      <c r="P359" s="318" cm="1">
        <f t="array" aca="1" ref="P359" ca="1">INDIRECT(P$2&amp;"!H106")</f>
        <v>0</v>
      </c>
      <c r="Q359" s="318" cm="1">
        <f t="array" aca="1" ref="Q359" ca="1">INDIRECT(Q$2&amp;"!H106")</f>
        <v>0</v>
      </c>
      <c r="R359" s="318" cm="1">
        <f t="array" aca="1" ref="R359" ca="1">INDIRECT(R$2&amp;"!H106")</f>
        <v>0</v>
      </c>
      <c r="S359" s="318" cm="1">
        <f t="array" aca="1" ref="S359" ca="1">INDIRECT(S$2&amp;"!H106")</f>
        <v>0</v>
      </c>
      <c r="T359" s="318" cm="1">
        <f t="array" aca="1" ref="T359" ca="1">INDIRECT(T$2&amp;"!H106")</f>
        <v>0</v>
      </c>
      <c r="U359" s="318" cm="1">
        <f t="array" aca="1" ref="U359" ca="1">INDIRECT(U$2&amp;"!H106")</f>
        <v>0</v>
      </c>
      <c r="V359" s="318" cm="1">
        <f t="array" aca="1" ref="V359" ca="1">INDIRECT(V$2&amp;"!H106")</f>
        <v>0</v>
      </c>
      <c r="W359" s="318" cm="1">
        <f t="array" aca="1" ref="W359" ca="1">INDIRECT(W$2&amp;"!H106")</f>
        <v>0</v>
      </c>
      <c r="X359" s="318" cm="1">
        <f t="array" aca="1" ref="X359" ca="1">INDIRECT(X$2&amp;"!H106")</f>
        <v>0</v>
      </c>
      <c r="Y359" s="318" cm="1">
        <f t="array" aca="1" ref="Y359" ca="1">INDIRECT(Y$2&amp;"!H106")</f>
        <v>0</v>
      </c>
      <c r="Z359" s="318" cm="1">
        <f t="array" aca="1" ref="Z359" ca="1">INDIRECT(Z$2&amp;"!H106")</f>
        <v>0</v>
      </c>
      <c r="AA359" s="318" cm="1">
        <f t="array" aca="1" ref="AA359" ca="1">INDIRECT(AA$2&amp;"!H106")</f>
        <v>0</v>
      </c>
      <c r="AB359" s="318" cm="1">
        <f t="array" aca="1" ref="AB359" ca="1">INDIRECT(AB$2&amp;"!H106")</f>
        <v>0</v>
      </c>
      <c r="AC359" s="318" cm="1">
        <f t="array" aca="1" ref="AC359" ca="1">INDIRECT(AC$2&amp;"!H106")</f>
        <v>0</v>
      </c>
      <c r="AD359" s="318" cm="1">
        <f t="array" aca="1" ref="AD359" ca="1">INDIRECT(AD$2&amp;"!H106")</f>
        <v>0</v>
      </c>
      <c r="AE359" s="318" cm="1">
        <f t="array" aca="1" ref="AE359" ca="1">INDIRECT(AE$2&amp;"!H106")</f>
        <v>0</v>
      </c>
      <c r="AF359" s="318" cm="1">
        <f t="array" aca="1" ref="AF359" ca="1">INDIRECT(AF$2&amp;"!H106")</f>
        <v>0</v>
      </c>
      <c r="AG359" s="318" cm="1">
        <f t="array" aca="1" ref="AG359" ca="1">INDIRECT(AG$2&amp;"!H106")</f>
        <v>0</v>
      </c>
      <c r="AH359" s="318" cm="1">
        <f t="array" aca="1" ref="AH359" ca="1">INDIRECT(AH$2&amp;"!H106")</f>
        <v>0</v>
      </c>
      <c r="AJ359" s="75" t="str">
        <f t="shared" si="64"/>
        <v>OMI_13</v>
      </c>
      <c r="AK359" s="75" t="str">
        <f t="shared" si="65"/>
        <v>I3.1</v>
      </c>
      <c r="AL359" t="s">
        <v>780</v>
      </c>
      <c r="AM359">
        <f t="shared" ca="1" si="66"/>
        <v>0</v>
      </c>
      <c r="AN359">
        <f t="shared" ca="1" si="67"/>
        <v>0</v>
      </c>
      <c r="AP359">
        <f t="shared" ca="1" si="68"/>
        <v>0</v>
      </c>
      <c r="AQ359">
        <f t="shared" ca="1" si="63"/>
        <v>0</v>
      </c>
    </row>
    <row r="360" spans="2:43" ht="16.5" thickBot="1">
      <c r="B360" s="777"/>
      <c r="C360" s="54" t="s">
        <v>607</v>
      </c>
      <c r="D360" s="53" t="s">
        <v>632</v>
      </c>
      <c r="E360" s="318" cm="1">
        <f t="array" aca="1" ref="E360" ca="1">INDIRECT(E$2&amp;"!I106")</f>
        <v>0</v>
      </c>
      <c r="F360" s="318" cm="1">
        <f t="array" aca="1" ref="F360" ca="1">INDIRECT(F$2&amp;"!I106")</f>
        <v>0</v>
      </c>
      <c r="G360" s="318" cm="1">
        <f t="array" aca="1" ref="G360" ca="1">INDIRECT(G$2&amp;"!I106")</f>
        <v>0</v>
      </c>
      <c r="H360" s="318" cm="1">
        <f t="array" aca="1" ref="H360" ca="1">INDIRECT(H$2&amp;"!I106")</f>
        <v>0</v>
      </c>
      <c r="I360" s="318" cm="1">
        <f t="array" aca="1" ref="I360" ca="1">INDIRECT(I$2&amp;"!I106")</f>
        <v>0</v>
      </c>
      <c r="J360" s="318" cm="1">
        <f t="array" aca="1" ref="J360" ca="1">INDIRECT(J$2&amp;"!I106")</f>
        <v>0</v>
      </c>
      <c r="K360" s="318" cm="1">
        <f t="array" aca="1" ref="K360" ca="1">INDIRECT(K$2&amp;"!I106")</f>
        <v>0</v>
      </c>
      <c r="L360" s="318" cm="1">
        <f t="array" aca="1" ref="L360" ca="1">INDIRECT(L$2&amp;"!I106")</f>
        <v>0</v>
      </c>
      <c r="M360" s="318" cm="1">
        <f t="array" aca="1" ref="M360" ca="1">INDIRECT(M$2&amp;"!I106")</f>
        <v>0</v>
      </c>
      <c r="N360" s="318" cm="1">
        <f t="array" aca="1" ref="N360" ca="1">INDIRECT(N$2&amp;"!I106")</f>
        <v>0</v>
      </c>
      <c r="O360" s="318" cm="1">
        <f t="array" aca="1" ref="O360" ca="1">INDIRECT(O$2&amp;"!I106")</f>
        <v>0</v>
      </c>
      <c r="P360" s="318" cm="1">
        <f t="array" aca="1" ref="P360" ca="1">INDIRECT(P$2&amp;"!I106")</f>
        <v>0</v>
      </c>
      <c r="Q360" s="318" cm="1">
        <f t="array" aca="1" ref="Q360" ca="1">INDIRECT(Q$2&amp;"!I106")</f>
        <v>0</v>
      </c>
      <c r="R360" s="318" cm="1">
        <f t="array" aca="1" ref="R360" ca="1">INDIRECT(R$2&amp;"!I106")</f>
        <v>0</v>
      </c>
      <c r="S360" s="318" cm="1">
        <f t="array" aca="1" ref="S360" ca="1">INDIRECT(S$2&amp;"!I106")</f>
        <v>0</v>
      </c>
      <c r="T360" s="318" cm="1">
        <f t="array" aca="1" ref="T360" ca="1">INDIRECT(T$2&amp;"!I106")</f>
        <v>0</v>
      </c>
      <c r="U360" s="318" cm="1">
        <f t="array" aca="1" ref="U360" ca="1">INDIRECT(U$2&amp;"!I106")</f>
        <v>0</v>
      </c>
      <c r="V360" s="318" cm="1">
        <f t="array" aca="1" ref="V360" ca="1">INDIRECT(V$2&amp;"!I106")</f>
        <v>0</v>
      </c>
      <c r="W360" s="318" cm="1">
        <f t="array" aca="1" ref="W360" ca="1">INDIRECT(W$2&amp;"!I106")</f>
        <v>0</v>
      </c>
      <c r="X360" s="318" cm="1">
        <f t="array" aca="1" ref="X360" ca="1">INDIRECT(X$2&amp;"!I106")</f>
        <v>0</v>
      </c>
      <c r="Y360" s="318" cm="1">
        <f t="array" aca="1" ref="Y360" ca="1">INDIRECT(Y$2&amp;"!I106")</f>
        <v>0</v>
      </c>
      <c r="Z360" s="318" cm="1">
        <f t="array" aca="1" ref="Z360" ca="1">INDIRECT(Z$2&amp;"!I106")</f>
        <v>0</v>
      </c>
      <c r="AA360" s="318" cm="1">
        <f t="array" aca="1" ref="AA360" ca="1">INDIRECT(AA$2&amp;"!I106")</f>
        <v>0</v>
      </c>
      <c r="AB360" s="318" cm="1">
        <f t="array" aca="1" ref="AB360" ca="1">INDIRECT(AB$2&amp;"!I106")</f>
        <v>0</v>
      </c>
      <c r="AC360" s="318" cm="1">
        <f t="array" aca="1" ref="AC360" ca="1">INDIRECT(AC$2&amp;"!I106")</f>
        <v>0</v>
      </c>
      <c r="AD360" s="318" cm="1">
        <f t="array" aca="1" ref="AD360" ca="1">INDIRECT(AD$2&amp;"!I106")</f>
        <v>0</v>
      </c>
      <c r="AE360" s="318" cm="1">
        <f t="array" aca="1" ref="AE360" ca="1">INDIRECT(AE$2&amp;"!I106")</f>
        <v>0</v>
      </c>
      <c r="AF360" s="318" cm="1">
        <f t="array" aca="1" ref="AF360" ca="1">INDIRECT(AF$2&amp;"!I106")</f>
        <v>0</v>
      </c>
      <c r="AG360" s="318" cm="1">
        <f t="array" aca="1" ref="AG360" ca="1">INDIRECT(AG$2&amp;"!I106")</f>
        <v>0</v>
      </c>
      <c r="AH360" s="318" cm="1">
        <f t="array" aca="1" ref="AH360" ca="1">INDIRECT(AH$2&amp;"!I106")</f>
        <v>0</v>
      </c>
      <c r="AJ360" s="75" t="str">
        <f t="shared" si="64"/>
        <v>OMI_13</v>
      </c>
      <c r="AK360" s="75" t="str">
        <f t="shared" si="65"/>
        <v>I3.2</v>
      </c>
      <c r="AL360" t="s">
        <v>941</v>
      </c>
      <c r="AM360">
        <f t="shared" ca="1" si="66"/>
        <v>0</v>
      </c>
      <c r="AN360">
        <f t="shared" ca="1" si="67"/>
        <v>0</v>
      </c>
      <c r="AP360">
        <f t="shared" ca="1" si="68"/>
        <v>0</v>
      </c>
      <c r="AQ360">
        <f t="shared" ca="1" si="63"/>
        <v>0</v>
      </c>
    </row>
    <row r="361" spans="2:43" ht="16.5" thickBot="1">
      <c r="B361" s="777"/>
      <c r="C361" s="54" t="s">
        <v>609</v>
      </c>
      <c r="D361" s="48" t="s">
        <v>627</v>
      </c>
      <c r="E361" s="85" t="str" cm="1">
        <f t="array" aca="1" ref="E361" ca="1">INDIRECT(E$2&amp;"!D107")</f>
        <v>Non concerné</v>
      </c>
      <c r="F361" s="85" t="str" cm="1">
        <f t="array" aca="1" ref="F361" ca="1">INDIRECT(F$2&amp;"!D107")</f>
        <v>Non concerné</v>
      </c>
      <c r="G361" s="85" t="str" cm="1">
        <f t="array" aca="1" ref="G361" ca="1">INDIRECT(G$2&amp;"!D107")</f>
        <v>Non concerné</v>
      </c>
      <c r="H361" s="85" t="str" cm="1">
        <f t="array" aca="1" ref="H361" ca="1">INDIRECT(H$2&amp;"!D107")</f>
        <v>Non concerné</v>
      </c>
      <c r="I361" s="85" t="str" cm="1">
        <f t="array" aca="1" ref="I361" ca="1">INDIRECT(I$2&amp;"!D107")</f>
        <v>Non concerné</v>
      </c>
      <c r="J361" s="85" t="str" cm="1">
        <f t="array" aca="1" ref="J361" ca="1">INDIRECT(J$2&amp;"!D107")</f>
        <v>Non concerné</v>
      </c>
      <c r="K361" s="85" t="str" cm="1">
        <f t="array" aca="1" ref="K361" ca="1">INDIRECT(K$2&amp;"!D107")</f>
        <v>Non concerné</v>
      </c>
      <c r="L361" s="85" t="str" cm="1">
        <f t="array" aca="1" ref="L361" ca="1">INDIRECT(L$2&amp;"!D107")</f>
        <v>Non concerné</v>
      </c>
      <c r="M361" s="85" t="str" cm="1">
        <f t="array" aca="1" ref="M361" ca="1">INDIRECT(M$2&amp;"!D107")</f>
        <v>Non concerné</v>
      </c>
      <c r="N361" s="85" t="str" cm="1">
        <f t="array" aca="1" ref="N361" ca="1">INDIRECT(N$2&amp;"!D107")</f>
        <v>Non concerné</v>
      </c>
      <c r="O361" s="85" t="str" cm="1">
        <f t="array" aca="1" ref="O361" ca="1">INDIRECT(O$2&amp;"!D107")</f>
        <v>Non concerné</v>
      </c>
      <c r="P361" s="85" t="str" cm="1">
        <f t="array" aca="1" ref="P361" ca="1">INDIRECT(P$2&amp;"!D107")</f>
        <v>Non concerné</v>
      </c>
      <c r="Q361" s="85" t="str" cm="1">
        <f t="array" aca="1" ref="Q361" ca="1">INDIRECT(Q$2&amp;"!D107")</f>
        <v>Non concerné</v>
      </c>
      <c r="R361" s="85" t="str" cm="1">
        <f t="array" aca="1" ref="R361" ca="1">INDIRECT(R$2&amp;"!D107")</f>
        <v>Non concerné</v>
      </c>
      <c r="S361" s="85" t="str" cm="1">
        <f t="array" aca="1" ref="S361" ca="1">INDIRECT(S$2&amp;"!D107")</f>
        <v>Non concerné</v>
      </c>
      <c r="T361" s="85" t="str" cm="1">
        <f t="array" aca="1" ref="T361" ca="1">INDIRECT(T$2&amp;"!D107")</f>
        <v>Non concerné</v>
      </c>
      <c r="U361" s="85" t="str" cm="1">
        <f t="array" aca="1" ref="U361" ca="1">INDIRECT(U$2&amp;"!D107")</f>
        <v>Non concerné</v>
      </c>
      <c r="V361" s="85" t="str" cm="1">
        <f t="array" aca="1" ref="V361" ca="1">INDIRECT(V$2&amp;"!D107")</f>
        <v>Non concerné</v>
      </c>
      <c r="W361" s="85" t="str" cm="1">
        <f t="array" aca="1" ref="W361" ca="1">INDIRECT(W$2&amp;"!D107")</f>
        <v>Non concerné</v>
      </c>
      <c r="X361" s="85" t="str" cm="1">
        <f t="array" aca="1" ref="X361" ca="1">INDIRECT(X$2&amp;"!D107")</f>
        <v>Non concerné</v>
      </c>
      <c r="Y361" s="85" t="str" cm="1">
        <f t="array" aca="1" ref="Y361" ca="1">INDIRECT(Y$2&amp;"!D107")</f>
        <v>Non concerné</v>
      </c>
      <c r="Z361" s="85" t="str" cm="1">
        <f t="array" aca="1" ref="Z361" ca="1">INDIRECT(Z$2&amp;"!D107")</f>
        <v>Non concerné</v>
      </c>
      <c r="AA361" s="85" t="str" cm="1">
        <f t="array" aca="1" ref="AA361" ca="1">INDIRECT(AA$2&amp;"!D107")</f>
        <v>Non concerné</v>
      </c>
      <c r="AB361" s="85" t="str" cm="1">
        <f t="array" aca="1" ref="AB361" ca="1">INDIRECT(AB$2&amp;"!D107")</f>
        <v>Non concerné</v>
      </c>
      <c r="AC361" s="85" t="str" cm="1">
        <f t="array" aca="1" ref="AC361" ca="1">INDIRECT(AC$2&amp;"!D107")</f>
        <v>Non concerné</v>
      </c>
      <c r="AD361" s="85" t="str" cm="1">
        <f t="array" aca="1" ref="AD361" ca="1">INDIRECT(AD$2&amp;"!D107")</f>
        <v>Non concerné</v>
      </c>
      <c r="AE361" s="85" t="str" cm="1">
        <f t="array" aca="1" ref="AE361" ca="1">INDIRECT(AE$2&amp;"!D107")</f>
        <v>Non concerné</v>
      </c>
      <c r="AF361" s="85" t="str" cm="1">
        <f t="array" aca="1" ref="AF361" ca="1">INDIRECT(AF$2&amp;"!D107")</f>
        <v>Non concerné</v>
      </c>
      <c r="AG361" s="85" t="str" cm="1">
        <f t="array" aca="1" ref="AG361" ca="1">INDIRECT(AG$2&amp;"!D107")</f>
        <v>Non concerné</v>
      </c>
      <c r="AH361" s="85" t="str" cm="1">
        <f t="array" aca="1" ref="AH361" ca="1">INDIRECT(AH$2&amp;"!D107")</f>
        <v>Non concerné</v>
      </c>
      <c r="AJ361" s="75" t="str">
        <f t="shared" si="64"/>
        <v>OMI_14</v>
      </c>
      <c r="AK361" s="75" t="str">
        <f t="shared" si="65"/>
        <v>I1</v>
      </c>
      <c r="AL361" t="s">
        <v>738</v>
      </c>
      <c r="AM361">
        <f t="shared" ca="1" si="66"/>
        <v>0</v>
      </c>
      <c r="AN361">
        <f t="shared" ca="1" si="67"/>
        <v>0</v>
      </c>
      <c r="AP361">
        <f t="shared" ca="1" si="68"/>
        <v>0</v>
      </c>
      <c r="AQ361">
        <f t="shared" ca="1" si="63"/>
        <v>0</v>
      </c>
    </row>
    <row r="362" spans="2:43" ht="16.5" thickBot="1">
      <c r="B362" s="777"/>
      <c r="C362" s="54" t="s">
        <v>609</v>
      </c>
      <c r="D362" s="50" t="s">
        <v>628</v>
      </c>
      <c r="E362" s="85" cm="1">
        <f t="array" aca="1" ref="E362" ca="1">INDIRECT(E$2&amp;"!E107")</f>
        <v>0</v>
      </c>
      <c r="F362" s="85" cm="1">
        <f t="array" aca="1" ref="F362" ca="1">INDIRECT(F$2&amp;"!E107")</f>
        <v>0</v>
      </c>
      <c r="G362" s="85" cm="1">
        <f t="array" aca="1" ref="G362" ca="1">INDIRECT(G$2&amp;"!E107")</f>
        <v>0</v>
      </c>
      <c r="H362" s="85" cm="1">
        <f t="array" aca="1" ref="H362" ca="1">INDIRECT(H$2&amp;"!E107")</f>
        <v>0</v>
      </c>
      <c r="I362" s="85" cm="1">
        <f t="array" aca="1" ref="I362" ca="1">INDIRECT(I$2&amp;"!E107")</f>
        <v>0</v>
      </c>
      <c r="J362" s="85" cm="1">
        <f t="array" aca="1" ref="J362" ca="1">INDIRECT(J$2&amp;"!E107")</f>
        <v>0</v>
      </c>
      <c r="K362" s="85" cm="1">
        <f t="array" aca="1" ref="K362" ca="1">INDIRECT(K$2&amp;"!E107")</f>
        <v>0</v>
      </c>
      <c r="L362" s="85" cm="1">
        <f t="array" aca="1" ref="L362" ca="1">INDIRECT(L$2&amp;"!E107")</f>
        <v>0</v>
      </c>
      <c r="M362" s="85" cm="1">
        <f t="array" aca="1" ref="M362" ca="1">INDIRECT(M$2&amp;"!E107")</f>
        <v>0</v>
      </c>
      <c r="N362" s="85" cm="1">
        <f t="array" aca="1" ref="N362" ca="1">INDIRECT(N$2&amp;"!E107")</f>
        <v>0</v>
      </c>
      <c r="O362" s="85" cm="1">
        <f t="array" aca="1" ref="O362" ca="1">INDIRECT(O$2&amp;"!E107")</f>
        <v>0</v>
      </c>
      <c r="P362" s="85" cm="1">
        <f t="array" aca="1" ref="P362" ca="1">INDIRECT(P$2&amp;"!E107")</f>
        <v>0</v>
      </c>
      <c r="Q362" s="85" cm="1">
        <f t="array" aca="1" ref="Q362" ca="1">INDIRECT(Q$2&amp;"!E107")</f>
        <v>0</v>
      </c>
      <c r="R362" s="85" cm="1">
        <f t="array" aca="1" ref="R362" ca="1">INDIRECT(R$2&amp;"!E107")</f>
        <v>0</v>
      </c>
      <c r="S362" s="85" cm="1">
        <f t="array" aca="1" ref="S362" ca="1">INDIRECT(S$2&amp;"!E107")</f>
        <v>0</v>
      </c>
      <c r="T362" s="85" cm="1">
        <f t="array" aca="1" ref="T362" ca="1">INDIRECT(T$2&amp;"!E107")</f>
        <v>0</v>
      </c>
      <c r="U362" s="85" cm="1">
        <f t="array" aca="1" ref="U362" ca="1">INDIRECT(U$2&amp;"!E107")</f>
        <v>0</v>
      </c>
      <c r="V362" s="85" cm="1">
        <f t="array" aca="1" ref="V362" ca="1">INDIRECT(V$2&amp;"!E107")</f>
        <v>0</v>
      </c>
      <c r="W362" s="85" cm="1">
        <f t="array" aca="1" ref="W362" ca="1">INDIRECT(W$2&amp;"!E107")</f>
        <v>0</v>
      </c>
      <c r="X362" s="85" cm="1">
        <f t="array" aca="1" ref="X362" ca="1">INDIRECT(X$2&amp;"!E107")</f>
        <v>0</v>
      </c>
      <c r="Y362" s="85" cm="1">
        <f t="array" aca="1" ref="Y362" ca="1">INDIRECT(Y$2&amp;"!E107")</f>
        <v>0</v>
      </c>
      <c r="Z362" s="85" cm="1">
        <f t="array" aca="1" ref="Z362" ca="1">INDIRECT(Z$2&amp;"!E107")</f>
        <v>0</v>
      </c>
      <c r="AA362" s="85" cm="1">
        <f t="array" aca="1" ref="AA362" ca="1">INDIRECT(AA$2&amp;"!E107")</f>
        <v>0</v>
      </c>
      <c r="AB362" s="85" cm="1">
        <f t="array" aca="1" ref="AB362" ca="1">INDIRECT(AB$2&amp;"!E107")</f>
        <v>0</v>
      </c>
      <c r="AC362" s="85" cm="1">
        <f t="array" aca="1" ref="AC362" ca="1">INDIRECT(AC$2&amp;"!E107")</f>
        <v>0</v>
      </c>
      <c r="AD362" s="85" cm="1">
        <f t="array" aca="1" ref="AD362" ca="1">INDIRECT(AD$2&amp;"!E107")</f>
        <v>0</v>
      </c>
      <c r="AE362" s="85" cm="1">
        <f t="array" aca="1" ref="AE362" ca="1">INDIRECT(AE$2&amp;"!E107")</f>
        <v>0</v>
      </c>
      <c r="AF362" s="85" cm="1">
        <f t="array" aca="1" ref="AF362" ca="1">INDIRECT(AF$2&amp;"!E107")</f>
        <v>0</v>
      </c>
      <c r="AG362" s="85" cm="1">
        <f t="array" aca="1" ref="AG362" ca="1">INDIRECT(AG$2&amp;"!E107")</f>
        <v>0</v>
      </c>
      <c r="AH362" s="85" cm="1">
        <f t="array" aca="1" ref="AH362" ca="1">INDIRECT(AH$2&amp;"!E107")</f>
        <v>0</v>
      </c>
      <c r="AJ362" s="75" t="str">
        <f t="shared" si="64"/>
        <v>OMI_14</v>
      </c>
      <c r="AK362" s="75" t="str">
        <f t="shared" si="65"/>
        <v>I2.1</v>
      </c>
      <c r="AL362" t="s">
        <v>760</v>
      </c>
      <c r="AM362">
        <f t="shared" ca="1" si="66"/>
        <v>0</v>
      </c>
      <c r="AN362">
        <f t="shared" ca="1" si="67"/>
        <v>0</v>
      </c>
      <c r="AP362">
        <f t="shared" ca="1" si="68"/>
        <v>0</v>
      </c>
      <c r="AQ362">
        <f t="shared" ca="1" si="63"/>
        <v>0</v>
      </c>
    </row>
    <row r="363" spans="2:43" ht="16.5" thickBot="1">
      <c r="B363" s="777"/>
      <c r="C363" s="54" t="s">
        <v>609</v>
      </c>
      <c r="D363" s="50" t="s">
        <v>629</v>
      </c>
      <c r="E363" s="85" cm="1">
        <f t="array" aca="1" ref="E363" ca="1">INDIRECT(E$2&amp;"!F107")</f>
        <v>0</v>
      </c>
      <c r="F363" s="85" cm="1">
        <f t="array" aca="1" ref="F363" ca="1">INDIRECT(F$2&amp;"!F107")</f>
        <v>0</v>
      </c>
      <c r="G363" s="85" cm="1">
        <f t="array" aca="1" ref="G363" ca="1">INDIRECT(G$2&amp;"!F107")</f>
        <v>0</v>
      </c>
      <c r="H363" s="85" cm="1">
        <f t="array" aca="1" ref="H363" ca="1">INDIRECT(H$2&amp;"!F107")</f>
        <v>0</v>
      </c>
      <c r="I363" s="85" cm="1">
        <f t="array" aca="1" ref="I363" ca="1">INDIRECT(I$2&amp;"!F107")</f>
        <v>0</v>
      </c>
      <c r="J363" s="85" cm="1">
        <f t="array" aca="1" ref="J363" ca="1">INDIRECT(J$2&amp;"!F107")</f>
        <v>0</v>
      </c>
      <c r="K363" s="85" cm="1">
        <f t="array" aca="1" ref="K363" ca="1">INDIRECT(K$2&amp;"!F107")</f>
        <v>0</v>
      </c>
      <c r="L363" s="85" cm="1">
        <f t="array" aca="1" ref="L363" ca="1">INDIRECT(L$2&amp;"!F107")</f>
        <v>0</v>
      </c>
      <c r="M363" s="85" cm="1">
        <f t="array" aca="1" ref="M363" ca="1">INDIRECT(M$2&amp;"!F107")</f>
        <v>0</v>
      </c>
      <c r="N363" s="85" cm="1">
        <f t="array" aca="1" ref="N363" ca="1">INDIRECT(N$2&amp;"!F107")</f>
        <v>0</v>
      </c>
      <c r="O363" s="85" cm="1">
        <f t="array" aca="1" ref="O363" ca="1">INDIRECT(O$2&amp;"!F107")</f>
        <v>0</v>
      </c>
      <c r="P363" s="85" cm="1">
        <f t="array" aca="1" ref="P363" ca="1">INDIRECT(P$2&amp;"!F107")</f>
        <v>0</v>
      </c>
      <c r="Q363" s="85" cm="1">
        <f t="array" aca="1" ref="Q363" ca="1">INDIRECT(Q$2&amp;"!F107")</f>
        <v>0</v>
      </c>
      <c r="R363" s="85" cm="1">
        <f t="array" aca="1" ref="R363" ca="1">INDIRECT(R$2&amp;"!F107")</f>
        <v>0</v>
      </c>
      <c r="S363" s="85" cm="1">
        <f t="array" aca="1" ref="S363" ca="1">INDIRECT(S$2&amp;"!F107")</f>
        <v>0</v>
      </c>
      <c r="T363" s="85" cm="1">
        <f t="array" aca="1" ref="T363" ca="1">INDIRECT(T$2&amp;"!F107")</f>
        <v>0</v>
      </c>
      <c r="U363" s="85" cm="1">
        <f t="array" aca="1" ref="U363" ca="1">INDIRECT(U$2&amp;"!F107")</f>
        <v>0</v>
      </c>
      <c r="V363" s="85" cm="1">
        <f t="array" aca="1" ref="V363" ca="1">INDIRECT(V$2&amp;"!F107")</f>
        <v>0</v>
      </c>
      <c r="W363" s="85" cm="1">
        <f t="array" aca="1" ref="W363" ca="1">INDIRECT(W$2&amp;"!F107")</f>
        <v>0</v>
      </c>
      <c r="X363" s="85" cm="1">
        <f t="array" aca="1" ref="X363" ca="1">INDIRECT(X$2&amp;"!F107")</f>
        <v>0</v>
      </c>
      <c r="Y363" s="85" cm="1">
        <f t="array" aca="1" ref="Y363" ca="1">INDIRECT(Y$2&amp;"!F107")</f>
        <v>0</v>
      </c>
      <c r="Z363" s="85" cm="1">
        <f t="array" aca="1" ref="Z363" ca="1">INDIRECT(Z$2&amp;"!F107")</f>
        <v>0</v>
      </c>
      <c r="AA363" s="85" cm="1">
        <f t="array" aca="1" ref="AA363" ca="1">INDIRECT(AA$2&amp;"!F107")</f>
        <v>0</v>
      </c>
      <c r="AB363" s="85" cm="1">
        <f t="array" aca="1" ref="AB363" ca="1">INDIRECT(AB$2&amp;"!F107")</f>
        <v>0</v>
      </c>
      <c r="AC363" s="85" cm="1">
        <f t="array" aca="1" ref="AC363" ca="1">INDIRECT(AC$2&amp;"!F107")</f>
        <v>0</v>
      </c>
      <c r="AD363" s="85" cm="1">
        <f t="array" aca="1" ref="AD363" ca="1">INDIRECT(AD$2&amp;"!F107")</f>
        <v>0</v>
      </c>
      <c r="AE363" s="85" cm="1">
        <f t="array" aca="1" ref="AE363" ca="1">INDIRECT(AE$2&amp;"!F107")</f>
        <v>0</v>
      </c>
      <c r="AF363" s="85" cm="1">
        <f t="array" aca="1" ref="AF363" ca="1">INDIRECT(AF$2&amp;"!F107")</f>
        <v>0</v>
      </c>
      <c r="AG363" s="85" cm="1">
        <f t="array" aca="1" ref="AG363" ca="1">INDIRECT(AG$2&amp;"!F107")</f>
        <v>0</v>
      </c>
      <c r="AH363" s="85" cm="1">
        <f t="array" aca="1" ref="AH363" ca="1">INDIRECT(AH$2&amp;"!F107")</f>
        <v>0</v>
      </c>
      <c r="AJ363" s="75" t="str">
        <f t="shared" si="64"/>
        <v>OMI_14</v>
      </c>
      <c r="AK363" s="75" t="str">
        <f t="shared" si="65"/>
        <v>I2.2</v>
      </c>
      <c r="AL363" t="s">
        <v>942</v>
      </c>
      <c r="AM363">
        <f t="shared" ca="1" si="66"/>
        <v>0</v>
      </c>
      <c r="AN363">
        <f t="shared" ca="1" si="67"/>
        <v>0</v>
      </c>
      <c r="AP363">
        <f t="shared" ca="1" si="68"/>
        <v>0</v>
      </c>
      <c r="AQ363">
        <f t="shared" ca="1" si="63"/>
        <v>0</v>
      </c>
    </row>
    <row r="364" spans="2:43" ht="16.5" thickBot="1">
      <c r="B364" s="777"/>
      <c r="C364" s="54" t="s">
        <v>609</v>
      </c>
      <c r="D364" s="50" t="s">
        <v>630</v>
      </c>
      <c r="E364" s="85" cm="1">
        <f t="array" aca="1" ref="E364" ca="1">INDIRECT(E$2&amp;"!G107")</f>
        <v>0</v>
      </c>
      <c r="F364" s="85" cm="1">
        <f t="array" aca="1" ref="F364" ca="1">INDIRECT(F$2&amp;"!G107")</f>
        <v>0</v>
      </c>
      <c r="G364" s="85" cm="1">
        <f t="array" aca="1" ref="G364" ca="1">INDIRECT(G$2&amp;"!G107")</f>
        <v>0</v>
      </c>
      <c r="H364" s="85" cm="1">
        <f t="array" aca="1" ref="H364" ca="1">INDIRECT(H$2&amp;"!G107")</f>
        <v>0</v>
      </c>
      <c r="I364" s="85" cm="1">
        <f t="array" aca="1" ref="I364" ca="1">INDIRECT(I$2&amp;"!G107")</f>
        <v>0</v>
      </c>
      <c r="J364" s="85" cm="1">
        <f t="array" aca="1" ref="J364" ca="1">INDIRECT(J$2&amp;"!G107")</f>
        <v>0</v>
      </c>
      <c r="K364" s="85" cm="1">
        <f t="array" aca="1" ref="K364" ca="1">INDIRECT(K$2&amp;"!G107")</f>
        <v>0</v>
      </c>
      <c r="L364" s="85" cm="1">
        <f t="array" aca="1" ref="L364" ca="1">INDIRECT(L$2&amp;"!G107")</f>
        <v>0</v>
      </c>
      <c r="M364" s="85" cm="1">
        <f t="array" aca="1" ref="M364" ca="1">INDIRECT(M$2&amp;"!G107")</f>
        <v>0</v>
      </c>
      <c r="N364" s="85" cm="1">
        <f t="array" aca="1" ref="N364" ca="1">INDIRECT(N$2&amp;"!G107")</f>
        <v>0</v>
      </c>
      <c r="O364" s="85" cm="1">
        <f t="array" aca="1" ref="O364" ca="1">INDIRECT(O$2&amp;"!G107")</f>
        <v>0</v>
      </c>
      <c r="P364" s="85" cm="1">
        <f t="array" aca="1" ref="P364" ca="1">INDIRECT(P$2&amp;"!G107")</f>
        <v>0</v>
      </c>
      <c r="Q364" s="85" cm="1">
        <f t="array" aca="1" ref="Q364" ca="1">INDIRECT(Q$2&amp;"!G107")</f>
        <v>0</v>
      </c>
      <c r="R364" s="85" cm="1">
        <f t="array" aca="1" ref="R364" ca="1">INDIRECT(R$2&amp;"!G107")</f>
        <v>0</v>
      </c>
      <c r="S364" s="85" cm="1">
        <f t="array" aca="1" ref="S364" ca="1">INDIRECT(S$2&amp;"!G107")</f>
        <v>0</v>
      </c>
      <c r="T364" s="85" cm="1">
        <f t="array" aca="1" ref="T364" ca="1">INDIRECT(T$2&amp;"!G107")</f>
        <v>0</v>
      </c>
      <c r="U364" s="85" cm="1">
        <f t="array" aca="1" ref="U364" ca="1">INDIRECT(U$2&amp;"!G107")</f>
        <v>0</v>
      </c>
      <c r="V364" s="85" cm="1">
        <f t="array" aca="1" ref="V364" ca="1">INDIRECT(V$2&amp;"!G107")</f>
        <v>0</v>
      </c>
      <c r="W364" s="85" cm="1">
        <f t="array" aca="1" ref="W364" ca="1">INDIRECT(W$2&amp;"!G107")</f>
        <v>0</v>
      </c>
      <c r="X364" s="85" cm="1">
        <f t="array" aca="1" ref="X364" ca="1">INDIRECT(X$2&amp;"!G107")</f>
        <v>0</v>
      </c>
      <c r="Y364" s="85" cm="1">
        <f t="array" aca="1" ref="Y364" ca="1">INDIRECT(Y$2&amp;"!G107")</f>
        <v>0</v>
      </c>
      <c r="Z364" s="85" cm="1">
        <f t="array" aca="1" ref="Z364" ca="1">INDIRECT(Z$2&amp;"!G107")</f>
        <v>0</v>
      </c>
      <c r="AA364" s="85" cm="1">
        <f t="array" aca="1" ref="AA364" ca="1">INDIRECT(AA$2&amp;"!G107")</f>
        <v>0</v>
      </c>
      <c r="AB364" s="85" cm="1">
        <f t="array" aca="1" ref="AB364" ca="1">INDIRECT(AB$2&amp;"!G107")</f>
        <v>0</v>
      </c>
      <c r="AC364" s="85" cm="1">
        <f t="array" aca="1" ref="AC364" ca="1">INDIRECT(AC$2&amp;"!G107")</f>
        <v>0</v>
      </c>
      <c r="AD364" s="85" cm="1">
        <f t="array" aca="1" ref="AD364" ca="1">INDIRECT(AD$2&amp;"!G107")</f>
        <v>0</v>
      </c>
      <c r="AE364" s="85" cm="1">
        <f t="array" aca="1" ref="AE364" ca="1">INDIRECT(AE$2&amp;"!G107")</f>
        <v>0</v>
      </c>
      <c r="AF364" s="85" cm="1">
        <f t="array" aca="1" ref="AF364" ca="1">INDIRECT(AF$2&amp;"!G107")</f>
        <v>0</v>
      </c>
      <c r="AG364" s="85" cm="1">
        <f t="array" aca="1" ref="AG364" ca="1">INDIRECT(AG$2&amp;"!G107")</f>
        <v>0</v>
      </c>
      <c r="AH364" s="85" cm="1">
        <f t="array" aca="1" ref="AH364" ca="1">INDIRECT(AH$2&amp;"!G107")</f>
        <v>0</v>
      </c>
      <c r="AJ364" s="75" t="str">
        <f t="shared" si="64"/>
        <v>OMI_14</v>
      </c>
      <c r="AK364" s="75" t="str">
        <f t="shared" si="65"/>
        <v>I2.3</v>
      </c>
      <c r="AL364" t="s">
        <v>943</v>
      </c>
      <c r="AM364">
        <f t="shared" ca="1" si="66"/>
        <v>0</v>
      </c>
      <c r="AN364">
        <f t="shared" ca="1" si="67"/>
        <v>0</v>
      </c>
      <c r="AP364">
        <f ca="1">COUNTIFS(E364:AH364,"Oui",E362:AH362,"Non",E361:AH361,"Oui")</f>
        <v>0</v>
      </c>
      <c r="AQ364">
        <f t="shared" ca="1" si="63"/>
        <v>0</v>
      </c>
    </row>
    <row r="365" spans="2:43" ht="16.5" thickBot="1">
      <c r="B365" s="777"/>
      <c r="C365" s="54" t="s">
        <v>609</v>
      </c>
      <c r="D365" s="50" t="s">
        <v>631</v>
      </c>
      <c r="E365" s="85" cm="1">
        <f t="array" aca="1" ref="E365" ca="1">INDIRECT(E$2&amp;"!H107")</f>
        <v>0</v>
      </c>
      <c r="F365" s="85" cm="1">
        <f t="array" aca="1" ref="F365" ca="1">INDIRECT(F$2&amp;"!H107")</f>
        <v>0</v>
      </c>
      <c r="G365" s="85" cm="1">
        <f t="array" aca="1" ref="G365" ca="1">INDIRECT(G$2&amp;"!H107")</f>
        <v>0</v>
      </c>
      <c r="H365" s="85" cm="1">
        <f t="array" aca="1" ref="H365" ca="1">INDIRECT(H$2&amp;"!H107")</f>
        <v>0</v>
      </c>
      <c r="I365" s="85" cm="1">
        <f t="array" aca="1" ref="I365" ca="1">INDIRECT(I$2&amp;"!H107")</f>
        <v>0</v>
      </c>
      <c r="J365" s="85" cm="1">
        <f t="array" aca="1" ref="J365" ca="1">INDIRECT(J$2&amp;"!H107")</f>
        <v>0</v>
      </c>
      <c r="K365" s="85" cm="1">
        <f t="array" aca="1" ref="K365" ca="1">INDIRECT(K$2&amp;"!H107")</f>
        <v>0</v>
      </c>
      <c r="L365" s="85" cm="1">
        <f t="array" aca="1" ref="L365" ca="1">INDIRECT(L$2&amp;"!H107")</f>
        <v>0</v>
      </c>
      <c r="M365" s="85" cm="1">
        <f t="array" aca="1" ref="M365" ca="1">INDIRECT(M$2&amp;"!H107")</f>
        <v>0</v>
      </c>
      <c r="N365" s="85" cm="1">
        <f t="array" aca="1" ref="N365" ca="1">INDIRECT(N$2&amp;"!H107")</f>
        <v>0</v>
      </c>
      <c r="O365" s="85" cm="1">
        <f t="array" aca="1" ref="O365" ca="1">INDIRECT(O$2&amp;"!H107")</f>
        <v>0</v>
      </c>
      <c r="P365" s="85" cm="1">
        <f t="array" aca="1" ref="P365" ca="1">INDIRECT(P$2&amp;"!H107")</f>
        <v>0</v>
      </c>
      <c r="Q365" s="85" cm="1">
        <f t="array" aca="1" ref="Q365" ca="1">INDIRECT(Q$2&amp;"!H107")</f>
        <v>0</v>
      </c>
      <c r="R365" s="85" cm="1">
        <f t="array" aca="1" ref="R365" ca="1">INDIRECT(R$2&amp;"!H107")</f>
        <v>0</v>
      </c>
      <c r="S365" s="85" cm="1">
        <f t="array" aca="1" ref="S365" ca="1">INDIRECT(S$2&amp;"!H107")</f>
        <v>0</v>
      </c>
      <c r="T365" s="85" cm="1">
        <f t="array" aca="1" ref="T365" ca="1">INDIRECT(T$2&amp;"!H107")</f>
        <v>0</v>
      </c>
      <c r="U365" s="85" cm="1">
        <f t="array" aca="1" ref="U365" ca="1">INDIRECT(U$2&amp;"!H107")</f>
        <v>0</v>
      </c>
      <c r="V365" s="85" cm="1">
        <f t="array" aca="1" ref="V365" ca="1">INDIRECT(V$2&amp;"!H107")</f>
        <v>0</v>
      </c>
      <c r="W365" s="85" cm="1">
        <f t="array" aca="1" ref="W365" ca="1">INDIRECT(W$2&amp;"!H107")</f>
        <v>0</v>
      </c>
      <c r="X365" s="85" cm="1">
        <f t="array" aca="1" ref="X365" ca="1">INDIRECT(X$2&amp;"!H107")</f>
        <v>0</v>
      </c>
      <c r="Y365" s="85" cm="1">
        <f t="array" aca="1" ref="Y365" ca="1">INDIRECT(Y$2&amp;"!H107")</f>
        <v>0</v>
      </c>
      <c r="Z365" s="85" cm="1">
        <f t="array" aca="1" ref="Z365" ca="1">INDIRECT(Z$2&amp;"!H107")</f>
        <v>0</v>
      </c>
      <c r="AA365" s="85" cm="1">
        <f t="array" aca="1" ref="AA365" ca="1">INDIRECT(AA$2&amp;"!H107")</f>
        <v>0</v>
      </c>
      <c r="AB365" s="85" cm="1">
        <f t="array" aca="1" ref="AB365" ca="1">INDIRECT(AB$2&amp;"!H107")</f>
        <v>0</v>
      </c>
      <c r="AC365" s="85" cm="1">
        <f t="array" aca="1" ref="AC365" ca="1">INDIRECT(AC$2&amp;"!H107")</f>
        <v>0</v>
      </c>
      <c r="AD365" s="85" cm="1">
        <f t="array" aca="1" ref="AD365" ca="1">INDIRECT(AD$2&amp;"!H107")</f>
        <v>0</v>
      </c>
      <c r="AE365" s="85" cm="1">
        <f t="array" aca="1" ref="AE365" ca="1">INDIRECT(AE$2&amp;"!H107")</f>
        <v>0</v>
      </c>
      <c r="AF365" s="85" cm="1">
        <f t="array" aca="1" ref="AF365" ca="1">INDIRECT(AF$2&amp;"!H107")</f>
        <v>0</v>
      </c>
      <c r="AG365" s="85" cm="1">
        <f t="array" aca="1" ref="AG365" ca="1">INDIRECT(AG$2&amp;"!H107")</f>
        <v>0</v>
      </c>
      <c r="AH365" s="85" cm="1">
        <f t="array" aca="1" ref="AH365" ca="1">INDIRECT(AH$2&amp;"!H107")</f>
        <v>0</v>
      </c>
      <c r="AJ365" s="75" t="str">
        <f t="shared" si="64"/>
        <v>OMI_14</v>
      </c>
      <c r="AK365" s="75" t="str">
        <f t="shared" si="65"/>
        <v>I3.1</v>
      </c>
      <c r="AL365" t="s">
        <v>781</v>
      </c>
      <c r="AM365">
        <f t="shared" ca="1" si="66"/>
        <v>0</v>
      </c>
      <c r="AN365">
        <f t="shared" ca="1" si="67"/>
        <v>0</v>
      </c>
      <c r="AP365">
        <f t="shared" ca="1" si="68"/>
        <v>0</v>
      </c>
      <c r="AQ365">
        <f t="shared" ca="1" si="63"/>
        <v>0</v>
      </c>
    </row>
    <row r="366" spans="2:43" ht="16.5" thickBot="1">
      <c r="B366" s="777"/>
      <c r="C366" s="54" t="s">
        <v>609</v>
      </c>
      <c r="D366" s="53" t="s">
        <v>632</v>
      </c>
      <c r="E366" s="85" cm="1">
        <f t="array" aca="1" ref="E366" ca="1">INDIRECT(E$2&amp;"!I107")</f>
        <v>0</v>
      </c>
      <c r="F366" s="85" cm="1">
        <f t="array" aca="1" ref="F366" ca="1">INDIRECT(F$2&amp;"!I107")</f>
        <v>0</v>
      </c>
      <c r="G366" s="85" cm="1">
        <f t="array" aca="1" ref="G366" ca="1">INDIRECT(G$2&amp;"!I107")</f>
        <v>0</v>
      </c>
      <c r="H366" s="85" cm="1">
        <f t="array" aca="1" ref="H366" ca="1">INDIRECT(H$2&amp;"!I107")</f>
        <v>0</v>
      </c>
      <c r="I366" s="85" cm="1">
        <f t="array" aca="1" ref="I366" ca="1">INDIRECT(I$2&amp;"!I107")</f>
        <v>0</v>
      </c>
      <c r="J366" s="85" cm="1">
        <f t="array" aca="1" ref="J366" ca="1">INDIRECT(J$2&amp;"!I107")</f>
        <v>0</v>
      </c>
      <c r="K366" s="85" cm="1">
        <f t="array" aca="1" ref="K366" ca="1">INDIRECT(K$2&amp;"!I107")</f>
        <v>0</v>
      </c>
      <c r="L366" s="85" cm="1">
        <f t="array" aca="1" ref="L366" ca="1">INDIRECT(L$2&amp;"!I107")</f>
        <v>0</v>
      </c>
      <c r="M366" s="85" cm="1">
        <f t="array" aca="1" ref="M366" ca="1">INDIRECT(M$2&amp;"!I107")</f>
        <v>0</v>
      </c>
      <c r="N366" s="85" cm="1">
        <f t="array" aca="1" ref="N366" ca="1">INDIRECT(N$2&amp;"!I107")</f>
        <v>0</v>
      </c>
      <c r="O366" s="85" cm="1">
        <f t="array" aca="1" ref="O366" ca="1">INDIRECT(O$2&amp;"!I107")</f>
        <v>0</v>
      </c>
      <c r="P366" s="85" cm="1">
        <f t="array" aca="1" ref="P366" ca="1">INDIRECT(P$2&amp;"!I107")</f>
        <v>0</v>
      </c>
      <c r="Q366" s="85" cm="1">
        <f t="array" aca="1" ref="Q366" ca="1">INDIRECT(Q$2&amp;"!I107")</f>
        <v>0</v>
      </c>
      <c r="R366" s="85" cm="1">
        <f t="array" aca="1" ref="R366" ca="1">INDIRECT(R$2&amp;"!I107")</f>
        <v>0</v>
      </c>
      <c r="S366" s="85" cm="1">
        <f t="array" aca="1" ref="S366" ca="1">INDIRECT(S$2&amp;"!I107")</f>
        <v>0</v>
      </c>
      <c r="T366" s="85" cm="1">
        <f t="array" aca="1" ref="T366" ca="1">INDIRECT(T$2&amp;"!I107")</f>
        <v>0</v>
      </c>
      <c r="U366" s="85" cm="1">
        <f t="array" aca="1" ref="U366" ca="1">INDIRECT(U$2&amp;"!I107")</f>
        <v>0</v>
      </c>
      <c r="V366" s="85" cm="1">
        <f t="array" aca="1" ref="V366" ca="1">INDIRECT(V$2&amp;"!I107")</f>
        <v>0</v>
      </c>
      <c r="W366" s="85" cm="1">
        <f t="array" aca="1" ref="W366" ca="1">INDIRECT(W$2&amp;"!I107")</f>
        <v>0</v>
      </c>
      <c r="X366" s="85" cm="1">
        <f t="array" aca="1" ref="X366" ca="1">INDIRECT(X$2&amp;"!I107")</f>
        <v>0</v>
      </c>
      <c r="Y366" s="85" cm="1">
        <f t="array" aca="1" ref="Y366" ca="1">INDIRECT(Y$2&amp;"!I107")</f>
        <v>0</v>
      </c>
      <c r="Z366" s="85" cm="1">
        <f t="array" aca="1" ref="Z366" ca="1">INDIRECT(Z$2&amp;"!I107")</f>
        <v>0</v>
      </c>
      <c r="AA366" s="85" cm="1">
        <f t="array" aca="1" ref="AA366" ca="1">INDIRECT(AA$2&amp;"!I107")</f>
        <v>0</v>
      </c>
      <c r="AB366" s="85" cm="1">
        <f t="array" aca="1" ref="AB366" ca="1">INDIRECT(AB$2&amp;"!I107")</f>
        <v>0</v>
      </c>
      <c r="AC366" s="85" cm="1">
        <f t="array" aca="1" ref="AC366" ca="1">INDIRECT(AC$2&amp;"!I107")</f>
        <v>0</v>
      </c>
      <c r="AD366" s="85" cm="1">
        <f t="array" aca="1" ref="AD366" ca="1">INDIRECT(AD$2&amp;"!I107")</f>
        <v>0</v>
      </c>
      <c r="AE366" s="85" cm="1">
        <f t="array" aca="1" ref="AE366" ca="1">INDIRECT(AE$2&amp;"!I107")</f>
        <v>0</v>
      </c>
      <c r="AF366" s="85" cm="1">
        <f t="array" aca="1" ref="AF366" ca="1">INDIRECT(AF$2&amp;"!I107")</f>
        <v>0</v>
      </c>
      <c r="AG366" s="85" cm="1">
        <f t="array" aca="1" ref="AG366" ca="1">INDIRECT(AG$2&amp;"!I107")</f>
        <v>0</v>
      </c>
      <c r="AH366" s="85" cm="1">
        <f t="array" aca="1" ref="AH366" ca="1">INDIRECT(AH$2&amp;"!I107")</f>
        <v>0</v>
      </c>
      <c r="AJ366" s="75" t="str">
        <f t="shared" si="64"/>
        <v>OMI_14</v>
      </c>
      <c r="AK366" s="75" t="str">
        <f t="shared" si="65"/>
        <v>I3.2</v>
      </c>
      <c r="AL366" t="s">
        <v>944</v>
      </c>
      <c r="AM366">
        <f t="shared" ca="1" si="66"/>
        <v>0</v>
      </c>
      <c r="AN366">
        <f t="shared" ca="1" si="67"/>
        <v>0</v>
      </c>
      <c r="AP366">
        <f t="shared" ca="1" si="68"/>
        <v>0</v>
      </c>
      <c r="AQ366">
        <f t="shared" ca="1" si="63"/>
        <v>0</v>
      </c>
    </row>
    <row r="367" spans="2:43" ht="16.5" thickBot="1">
      <c r="B367" s="777"/>
      <c r="C367" s="54" t="s">
        <v>610</v>
      </c>
      <c r="D367" s="48" t="s">
        <v>627</v>
      </c>
      <c r="E367" s="318" t="str" cm="1">
        <f t="array" aca="1" ref="E367" ca="1">INDIRECT(E$2&amp;"!D108")</f>
        <v>Non concerné</v>
      </c>
      <c r="F367" s="318" t="str" cm="1">
        <f t="array" aca="1" ref="F367" ca="1">INDIRECT(F$2&amp;"!D108")</f>
        <v>Non concerné</v>
      </c>
      <c r="G367" s="318" t="str" cm="1">
        <f t="array" aca="1" ref="G367" ca="1">INDIRECT(G$2&amp;"!D108")</f>
        <v>Non concerné</v>
      </c>
      <c r="H367" s="318" t="str" cm="1">
        <f t="array" aca="1" ref="H367" ca="1">INDIRECT(H$2&amp;"!D108")</f>
        <v>Non concerné</v>
      </c>
      <c r="I367" s="318" t="str" cm="1">
        <f t="array" aca="1" ref="I367" ca="1">INDIRECT(I$2&amp;"!D108")</f>
        <v>Non concerné</v>
      </c>
      <c r="J367" s="318" t="str" cm="1">
        <f t="array" aca="1" ref="J367" ca="1">INDIRECT(J$2&amp;"!D108")</f>
        <v>Non concerné</v>
      </c>
      <c r="K367" s="318" t="str" cm="1">
        <f t="array" aca="1" ref="K367" ca="1">INDIRECT(K$2&amp;"!D108")</f>
        <v>Non concerné</v>
      </c>
      <c r="L367" s="318" t="str" cm="1">
        <f t="array" aca="1" ref="L367" ca="1">INDIRECT(L$2&amp;"!D108")</f>
        <v>Non concerné</v>
      </c>
      <c r="M367" s="318" t="str" cm="1">
        <f t="array" aca="1" ref="M367" ca="1">INDIRECT(M$2&amp;"!D108")</f>
        <v>Non concerné</v>
      </c>
      <c r="N367" s="318" t="str" cm="1">
        <f t="array" aca="1" ref="N367" ca="1">INDIRECT(N$2&amp;"!D108")</f>
        <v>Non concerné</v>
      </c>
      <c r="O367" s="318" t="str" cm="1">
        <f t="array" aca="1" ref="O367" ca="1">INDIRECT(O$2&amp;"!D108")</f>
        <v>Non concerné</v>
      </c>
      <c r="P367" s="318" t="str" cm="1">
        <f t="array" aca="1" ref="P367" ca="1">INDIRECT(P$2&amp;"!D108")</f>
        <v>Non concerné</v>
      </c>
      <c r="Q367" s="318" t="str" cm="1">
        <f t="array" aca="1" ref="Q367" ca="1">INDIRECT(Q$2&amp;"!D108")</f>
        <v>Non concerné</v>
      </c>
      <c r="R367" s="318" t="str" cm="1">
        <f t="array" aca="1" ref="R367" ca="1">INDIRECT(R$2&amp;"!D108")</f>
        <v>Non concerné</v>
      </c>
      <c r="S367" s="318" t="str" cm="1">
        <f t="array" aca="1" ref="S367" ca="1">INDIRECT(S$2&amp;"!D108")</f>
        <v>Non concerné</v>
      </c>
      <c r="T367" s="318" t="str" cm="1">
        <f t="array" aca="1" ref="T367" ca="1">INDIRECT(T$2&amp;"!D108")</f>
        <v>Non concerné</v>
      </c>
      <c r="U367" s="318" t="str" cm="1">
        <f t="array" aca="1" ref="U367" ca="1">INDIRECT(U$2&amp;"!D108")</f>
        <v>Non concerné</v>
      </c>
      <c r="V367" s="318" t="str" cm="1">
        <f t="array" aca="1" ref="V367" ca="1">INDIRECT(V$2&amp;"!D108")</f>
        <v>Non concerné</v>
      </c>
      <c r="W367" s="318" t="str" cm="1">
        <f t="array" aca="1" ref="W367" ca="1">INDIRECT(W$2&amp;"!D108")</f>
        <v>Non concerné</v>
      </c>
      <c r="X367" s="318" t="str" cm="1">
        <f t="array" aca="1" ref="X367" ca="1">INDIRECT(X$2&amp;"!D108")</f>
        <v>Non concerné</v>
      </c>
      <c r="Y367" s="318" t="str" cm="1">
        <f t="array" aca="1" ref="Y367" ca="1">INDIRECT(Y$2&amp;"!D108")</f>
        <v>Non concerné</v>
      </c>
      <c r="Z367" s="318" t="str" cm="1">
        <f t="array" aca="1" ref="Z367" ca="1">INDIRECT(Z$2&amp;"!D108")</f>
        <v>Non concerné</v>
      </c>
      <c r="AA367" s="318" t="str" cm="1">
        <f t="array" aca="1" ref="AA367" ca="1">INDIRECT(AA$2&amp;"!D108")</f>
        <v>Non concerné</v>
      </c>
      <c r="AB367" s="318" t="str" cm="1">
        <f t="array" aca="1" ref="AB367" ca="1">INDIRECT(AB$2&amp;"!D108")</f>
        <v>Non concerné</v>
      </c>
      <c r="AC367" s="318" t="str" cm="1">
        <f t="array" aca="1" ref="AC367" ca="1">INDIRECT(AC$2&amp;"!D108")</f>
        <v>Non concerné</v>
      </c>
      <c r="AD367" s="318" t="str" cm="1">
        <f t="array" aca="1" ref="AD367" ca="1">INDIRECT(AD$2&amp;"!D108")</f>
        <v>Non concerné</v>
      </c>
      <c r="AE367" s="318" t="str" cm="1">
        <f t="array" aca="1" ref="AE367" ca="1">INDIRECT(AE$2&amp;"!D108")</f>
        <v>Non concerné</v>
      </c>
      <c r="AF367" s="318" t="str" cm="1">
        <f t="array" aca="1" ref="AF367" ca="1">INDIRECT(AF$2&amp;"!D108")</f>
        <v>Non concerné</v>
      </c>
      <c r="AG367" s="318" t="str" cm="1">
        <f t="array" aca="1" ref="AG367" ca="1">INDIRECT(AG$2&amp;"!D108")</f>
        <v>Non concerné</v>
      </c>
      <c r="AH367" s="318" t="str" cm="1">
        <f t="array" aca="1" ref="AH367" ca="1">INDIRECT(AH$2&amp;"!D108")</f>
        <v>Non concerné</v>
      </c>
      <c r="AJ367" s="75" t="str">
        <f t="shared" si="64"/>
        <v>OMI_15</v>
      </c>
      <c r="AK367" s="75" t="str">
        <f t="shared" si="65"/>
        <v>I1</v>
      </c>
      <c r="AL367" t="s">
        <v>739</v>
      </c>
      <c r="AM367">
        <f t="shared" ca="1" si="66"/>
        <v>0</v>
      </c>
      <c r="AN367">
        <f t="shared" ca="1" si="67"/>
        <v>0</v>
      </c>
      <c r="AP367">
        <f t="shared" ca="1" si="68"/>
        <v>0</v>
      </c>
      <c r="AQ367">
        <f t="shared" ca="1" si="63"/>
        <v>0</v>
      </c>
    </row>
    <row r="368" spans="2:43" ht="16.5" thickBot="1">
      <c r="B368" s="777"/>
      <c r="C368" s="54" t="s">
        <v>610</v>
      </c>
      <c r="D368" s="50" t="s">
        <v>628</v>
      </c>
      <c r="E368" s="318" cm="1">
        <f t="array" aca="1" ref="E368" ca="1">INDIRECT(E$2&amp;"!E108")</f>
        <v>0</v>
      </c>
      <c r="F368" s="318" cm="1">
        <f t="array" aca="1" ref="F368" ca="1">INDIRECT(F$2&amp;"!E108")</f>
        <v>0</v>
      </c>
      <c r="G368" s="318" cm="1">
        <f t="array" aca="1" ref="G368" ca="1">INDIRECT(G$2&amp;"!E108")</f>
        <v>0</v>
      </c>
      <c r="H368" s="318" cm="1">
        <f t="array" aca="1" ref="H368" ca="1">INDIRECT(H$2&amp;"!E108")</f>
        <v>0</v>
      </c>
      <c r="I368" s="318" cm="1">
        <f t="array" aca="1" ref="I368" ca="1">INDIRECT(I$2&amp;"!E108")</f>
        <v>0</v>
      </c>
      <c r="J368" s="318" cm="1">
        <f t="array" aca="1" ref="J368" ca="1">INDIRECT(J$2&amp;"!E108")</f>
        <v>0</v>
      </c>
      <c r="K368" s="318" cm="1">
        <f t="array" aca="1" ref="K368" ca="1">INDIRECT(K$2&amp;"!E108")</f>
        <v>0</v>
      </c>
      <c r="L368" s="318" cm="1">
        <f t="array" aca="1" ref="L368" ca="1">INDIRECT(L$2&amp;"!E108")</f>
        <v>0</v>
      </c>
      <c r="M368" s="318" cm="1">
        <f t="array" aca="1" ref="M368" ca="1">INDIRECT(M$2&amp;"!E108")</f>
        <v>0</v>
      </c>
      <c r="N368" s="318" cm="1">
        <f t="array" aca="1" ref="N368" ca="1">INDIRECT(N$2&amp;"!E108")</f>
        <v>0</v>
      </c>
      <c r="O368" s="318" cm="1">
        <f t="array" aca="1" ref="O368" ca="1">INDIRECT(O$2&amp;"!E108")</f>
        <v>0</v>
      </c>
      <c r="P368" s="318" cm="1">
        <f t="array" aca="1" ref="P368" ca="1">INDIRECT(P$2&amp;"!E108")</f>
        <v>0</v>
      </c>
      <c r="Q368" s="318" cm="1">
        <f t="array" aca="1" ref="Q368" ca="1">INDIRECT(Q$2&amp;"!E108")</f>
        <v>0</v>
      </c>
      <c r="R368" s="318" cm="1">
        <f t="array" aca="1" ref="R368" ca="1">INDIRECT(R$2&amp;"!E108")</f>
        <v>0</v>
      </c>
      <c r="S368" s="318" cm="1">
        <f t="array" aca="1" ref="S368" ca="1">INDIRECT(S$2&amp;"!E108")</f>
        <v>0</v>
      </c>
      <c r="T368" s="318" cm="1">
        <f t="array" aca="1" ref="T368" ca="1">INDIRECT(T$2&amp;"!E108")</f>
        <v>0</v>
      </c>
      <c r="U368" s="318" cm="1">
        <f t="array" aca="1" ref="U368" ca="1">INDIRECT(U$2&amp;"!E108")</f>
        <v>0</v>
      </c>
      <c r="V368" s="318" cm="1">
        <f t="array" aca="1" ref="V368" ca="1">INDIRECT(V$2&amp;"!E108")</f>
        <v>0</v>
      </c>
      <c r="W368" s="318" cm="1">
        <f t="array" aca="1" ref="W368" ca="1">INDIRECT(W$2&amp;"!E108")</f>
        <v>0</v>
      </c>
      <c r="X368" s="318" cm="1">
        <f t="array" aca="1" ref="X368" ca="1">INDIRECT(X$2&amp;"!E108")</f>
        <v>0</v>
      </c>
      <c r="Y368" s="318" cm="1">
        <f t="array" aca="1" ref="Y368" ca="1">INDIRECT(Y$2&amp;"!E108")</f>
        <v>0</v>
      </c>
      <c r="Z368" s="318" cm="1">
        <f t="array" aca="1" ref="Z368" ca="1">INDIRECT(Z$2&amp;"!E108")</f>
        <v>0</v>
      </c>
      <c r="AA368" s="318" cm="1">
        <f t="array" aca="1" ref="AA368" ca="1">INDIRECT(AA$2&amp;"!E108")</f>
        <v>0</v>
      </c>
      <c r="AB368" s="318" cm="1">
        <f t="array" aca="1" ref="AB368" ca="1">INDIRECT(AB$2&amp;"!E108")</f>
        <v>0</v>
      </c>
      <c r="AC368" s="318" cm="1">
        <f t="array" aca="1" ref="AC368" ca="1">INDIRECT(AC$2&amp;"!E108")</f>
        <v>0</v>
      </c>
      <c r="AD368" s="318" cm="1">
        <f t="array" aca="1" ref="AD368" ca="1">INDIRECT(AD$2&amp;"!E108")</f>
        <v>0</v>
      </c>
      <c r="AE368" s="318" cm="1">
        <f t="array" aca="1" ref="AE368" ca="1">INDIRECT(AE$2&amp;"!E108")</f>
        <v>0</v>
      </c>
      <c r="AF368" s="318" cm="1">
        <f t="array" aca="1" ref="AF368" ca="1">INDIRECT(AF$2&amp;"!E108")</f>
        <v>0</v>
      </c>
      <c r="AG368" s="318" cm="1">
        <f t="array" aca="1" ref="AG368" ca="1">INDIRECT(AG$2&amp;"!E108")</f>
        <v>0</v>
      </c>
      <c r="AH368" s="318" cm="1">
        <f t="array" aca="1" ref="AH368" ca="1">INDIRECT(AH$2&amp;"!E108")</f>
        <v>0</v>
      </c>
      <c r="AJ368" s="75" t="str">
        <f t="shared" si="64"/>
        <v>OMI_15</v>
      </c>
      <c r="AK368" s="75" t="str">
        <f t="shared" si="65"/>
        <v>I2.1</v>
      </c>
      <c r="AL368" t="s">
        <v>762</v>
      </c>
      <c r="AM368">
        <f t="shared" ca="1" si="66"/>
        <v>0</v>
      </c>
      <c r="AN368">
        <f t="shared" ca="1" si="67"/>
        <v>0</v>
      </c>
      <c r="AP368">
        <f t="shared" ca="1" si="68"/>
        <v>0</v>
      </c>
      <c r="AQ368">
        <f t="shared" ca="1" si="63"/>
        <v>0</v>
      </c>
    </row>
    <row r="369" spans="2:43" ht="16.5" thickBot="1">
      <c r="B369" s="777"/>
      <c r="C369" s="54" t="s">
        <v>610</v>
      </c>
      <c r="D369" s="50" t="s">
        <v>629</v>
      </c>
      <c r="E369" s="318" cm="1">
        <f t="array" aca="1" ref="E369" ca="1">INDIRECT(E$2&amp;"!F108")</f>
        <v>0</v>
      </c>
      <c r="F369" s="318" cm="1">
        <f t="array" aca="1" ref="F369" ca="1">INDIRECT(F$2&amp;"!F108")</f>
        <v>0</v>
      </c>
      <c r="G369" s="318" cm="1">
        <f t="array" aca="1" ref="G369" ca="1">INDIRECT(G$2&amp;"!F108")</f>
        <v>0</v>
      </c>
      <c r="H369" s="318" cm="1">
        <f t="array" aca="1" ref="H369" ca="1">INDIRECT(H$2&amp;"!F108")</f>
        <v>0</v>
      </c>
      <c r="I369" s="318" cm="1">
        <f t="array" aca="1" ref="I369" ca="1">INDIRECT(I$2&amp;"!F108")</f>
        <v>0</v>
      </c>
      <c r="J369" s="318" cm="1">
        <f t="array" aca="1" ref="J369" ca="1">INDIRECT(J$2&amp;"!F108")</f>
        <v>0</v>
      </c>
      <c r="K369" s="318" cm="1">
        <f t="array" aca="1" ref="K369" ca="1">INDIRECT(K$2&amp;"!F108")</f>
        <v>0</v>
      </c>
      <c r="L369" s="318" cm="1">
        <f t="array" aca="1" ref="L369" ca="1">INDIRECT(L$2&amp;"!F108")</f>
        <v>0</v>
      </c>
      <c r="M369" s="318" cm="1">
        <f t="array" aca="1" ref="M369" ca="1">INDIRECT(M$2&amp;"!F108")</f>
        <v>0</v>
      </c>
      <c r="N369" s="318" cm="1">
        <f t="array" aca="1" ref="N369" ca="1">INDIRECT(N$2&amp;"!F108")</f>
        <v>0</v>
      </c>
      <c r="O369" s="318" cm="1">
        <f t="array" aca="1" ref="O369" ca="1">INDIRECT(O$2&amp;"!F108")</f>
        <v>0</v>
      </c>
      <c r="P369" s="318" cm="1">
        <f t="array" aca="1" ref="P369" ca="1">INDIRECT(P$2&amp;"!F108")</f>
        <v>0</v>
      </c>
      <c r="Q369" s="318" cm="1">
        <f t="array" aca="1" ref="Q369" ca="1">INDIRECT(Q$2&amp;"!F108")</f>
        <v>0</v>
      </c>
      <c r="R369" s="318" cm="1">
        <f t="array" aca="1" ref="R369" ca="1">INDIRECT(R$2&amp;"!F108")</f>
        <v>0</v>
      </c>
      <c r="S369" s="318" cm="1">
        <f t="array" aca="1" ref="S369" ca="1">INDIRECT(S$2&amp;"!F108")</f>
        <v>0</v>
      </c>
      <c r="T369" s="318" cm="1">
        <f t="array" aca="1" ref="T369" ca="1">INDIRECT(T$2&amp;"!F108")</f>
        <v>0</v>
      </c>
      <c r="U369" s="318" cm="1">
        <f t="array" aca="1" ref="U369" ca="1">INDIRECT(U$2&amp;"!F108")</f>
        <v>0</v>
      </c>
      <c r="V369" s="318" cm="1">
        <f t="array" aca="1" ref="V369" ca="1">INDIRECT(V$2&amp;"!F108")</f>
        <v>0</v>
      </c>
      <c r="W369" s="318" cm="1">
        <f t="array" aca="1" ref="W369" ca="1">INDIRECT(W$2&amp;"!F108")</f>
        <v>0</v>
      </c>
      <c r="X369" s="318" cm="1">
        <f t="array" aca="1" ref="X369" ca="1">INDIRECT(X$2&amp;"!F108")</f>
        <v>0</v>
      </c>
      <c r="Y369" s="318" cm="1">
        <f t="array" aca="1" ref="Y369" ca="1">INDIRECT(Y$2&amp;"!F108")</f>
        <v>0</v>
      </c>
      <c r="Z369" s="318" cm="1">
        <f t="array" aca="1" ref="Z369" ca="1">INDIRECT(Z$2&amp;"!F108")</f>
        <v>0</v>
      </c>
      <c r="AA369" s="318" cm="1">
        <f t="array" aca="1" ref="AA369" ca="1">INDIRECT(AA$2&amp;"!F108")</f>
        <v>0</v>
      </c>
      <c r="AB369" s="318" cm="1">
        <f t="array" aca="1" ref="AB369" ca="1">INDIRECT(AB$2&amp;"!F108")</f>
        <v>0</v>
      </c>
      <c r="AC369" s="318" cm="1">
        <f t="array" aca="1" ref="AC369" ca="1">INDIRECT(AC$2&amp;"!F108")</f>
        <v>0</v>
      </c>
      <c r="AD369" s="318" cm="1">
        <f t="array" aca="1" ref="AD369" ca="1">INDIRECT(AD$2&amp;"!F108")</f>
        <v>0</v>
      </c>
      <c r="AE369" s="318" cm="1">
        <f t="array" aca="1" ref="AE369" ca="1">INDIRECT(AE$2&amp;"!F108")</f>
        <v>0</v>
      </c>
      <c r="AF369" s="318" cm="1">
        <f t="array" aca="1" ref="AF369" ca="1">INDIRECT(AF$2&amp;"!F108")</f>
        <v>0</v>
      </c>
      <c r="AG369" s="318" cm="1">
        <f t="array" aca="1" ref="AG369" ca="1">INDIRECT(AG$2&amp;"!F108")</f>
        <v>0</v>
      </c>
      <c r="AH369" s="318" cm="1">
        <f t="array" aca="1" ref="AH369" ca="1">INDIRECT(AH$2&amp;"!F108")</f>
        <v>0</v>
      </c>
      <c r="AJ369" s="75" t="str">
        <f t="shared" si="64"/>
        <v>OMI_15</v>
      </c>
      <c r="AK369" s="75" t="str">
        <f t="shared" si="65"/>
        <v>I2.2</v>
      </c>
      <c r="AL369" t="s">
        <v>945</v>
      </c>
      <c r="AM369">
        <f t="shared" ca="1" si="66"/>
        <v>0</v>
      </c>
      <c r="AN369">
        <f t="shared" ca="1" si="67"/>
        <v>0</v>
      </c>
      <c r="AP369">
        <f t="shared" ca="1" si="68"/>
        <v>0</v>
      </c>
      <c r="AQ369">
        <f t="shared" ca="1" si="63"/>
        <v>0</v>
      </c>
    </row>
    <row r="370" spans="2:43" ht="16.5" thickBot="1">
      <c r="B370" s="777"/>
      <c r="C370" s="54" t="s">
        <v>610</v>
      </c>
      <c r="D370" s="50" t="s">
        <v>630</v>
      </c>
      <c r="E370" s="318" cm="1">
        <f t="array" aca="1" ref="E370" ca="1">INDIRECT(E$2&amp;"!G108")</f>
        <v>0</v>
      </c>
      <c r="F370" s="318" cm="1">
        <f t="array" aca="1" ref="F370" ca="1">INDIRECT(F$2&amp;"!G108")</f>
        <v>0</v>
      </c>
      <c r="G370" s="318" cm="1">
        <f t="array" aca="1" ref="G370" ca="1">INDIRECT(G$2&amp;"!G108")</f>
        <v>0</v>
      </c>
      <c r="H370" s="318" cm="1">
        <f t="array" aca="1" ref="H370" ca="1">INDIRECT(H$2&amp;"!G108")</f>
        <v>0</v>
      </c>
      <c r="I370" s="318" cm="1">
        <f t="array" aca="1" ref="I370" ca="1">INDIRECT(I$2&amp;"!G108")</f>
        <v>0</v>
      </c>
      <c r="J370" s="318" cm="1">
        <f t="array" aca="1" ref="J370" ca="1">INDIRECT(J$2&amp;"!G108")</f>
        <v>0</v>
      </c>
      <c r="K370" s="318" cm="1">
        <f t="array" aca="1" ref="K370" ca="1">INDIRECT(K$2&amp;"!G108")</f>
        <v>0</v>
      </c>
      <c r="L370" s="318" cm="1">
        <f t="array" aca="1" ref="L370" ca="1">INDIRECT(L$2&amp;"!G108")</f>
        <v>0</v>
      </c>
      <c r="M370" s="318" cm="1">
        <f t="array" aca="1" ref="M370" ca="1">INDIRECT(M$2&amp;"!G108")</f>
        <v>0</v>
      </c>
      <c r="N370" s="318" cm="1">
        <f t="array" aca="1" ref="N370" ca="1">INDIRECT(N$2&amp;"!G108")</f>
        <v>0</v>
      </c>
      <c r="O370" s="318" cm="1">
        <f t="array" aca="1" ref="O370" ca="1">INDIRECT(O$2&amp;"!G108")</f>
        <v>0</v>
      </c>
      <c r="P370" s="318" cm="1">
        <f t="array" aca="1" ref="P370" ca="1">INDIRECT(P$2&amp;"!G108")</f>
        <v>0</v>
      </c>
      <c r="Q370" s="318" cm="1">
        <f t="array" aca="1" ref="Q370" ca="1">INDIRECT(Q$2&amp;"!G108")</f>
        <v>0</v>
      </c>
      <c r="R370" s="318" cm="1">
        <f t="array" aca="1" ref="R370" ca="1">INDIRECT(R$2&amp;"!G108")</f>
        <v>0</v>
      </c>
      <c r="S370" s="318" cm="1">
        <f t="array" aca="1" ref="S370" ca="1">INDIRECT(S$2&amp;"!G108")</f>
        <v>0</v>
      </c>
      <c r="T370" s="318" cm="1">
        <f t="array" aca="1" ref="T370" ca="1">INDIRECT(T$2&amp;"!G108")</f>
        <v>0</v>
      </c>
      <c r="U370" s="318" cm="1">
        <f t="array" aca="1" ref="U370" ca="1">INDIRECT(U$2&amp;"!G108")</f>
        <v>0</v>
      </c>
      <c r="V370" s="318" cm="1">
        <f t="array" aca="1" ref="V370" ca="1">INDIRECT(V$2&amp;"!G108")</f>
        <v>0</v>
      </c>
      <c r="W370" s="318" cm="1">
        <f t="array" aca="1" ref="W370" ca="1">INDIRECT(W$2&amp;"!G108")</f>
        <v>0</v>
      </c>
      <c r="X370" s="318" cm="1">
        <f t="array" aca="1" ref="X370" ca="1">INDIRECT(X$2&amp;"!G108")</f>
        <v>0</v>
      </c>
      <c r="Y370" s="318" cm="1">
        <f t="array" aca="1" ref="Y370" ca="1">INDIRECT(Y$2&amp;"!G108")</f>
        <v>0</v>
      </c>
      <c r="Z370" s="318" cm="1">
        <f t="array" aca="1" ref="Z370" ca="1">INDIRECT(Z$2&amp;"!G108")</f>
        <v>0</v>
      </c>
      <c r="AA370" s="318" cm="1">
        <f t="array" aca="1" ref="AA370" ca="1">INDIRECT(AA$2&amp;"!G108")</f>
        <v>0</v>
      </c>
      <c r="AB370" s="318" cm="1">
        <f t="array" aca="1" ref="AB370" ca="1">INDIRECT(AB$2&amp;"!G108")</f>
        <v>0</v>
      </c>
      <c r="AC370" s="318" cm="1">
        <f t="array" aca="1" ref="AC370" ca="1">INDIRECT(AC$2&amp;"!G108")</f>
        <v>0</v>
      </c>
      <c r="AD370" s="318" cm="1">
        <f t="array" aca="1" ref="AD370" ca="1">INDIRECT(AD$2&amp;"!G108")</f>
        <v>0</v>
      </c>
      <c r="AE370" s="318" cm="1">
        <f t="array" aca="1" ref="AE370" ca="1">INDIRECT(AE$2&amp;"!G108")</f>
        <v>0</v>
      </c>
      <c r="AF370" s="318" cm="1">
        <f t="array" aca="1" ref="AF370" ca="1">INDIRECT(AF$2&amp;"!G108")</f>
        <v>0</v>
      </c>
      <c r="AG370" s="318" cm="1">
        <f t="array" aca="1" ref="AG370" ca="1">INDIRECT(AG$2&amp;"!G108")</f>
        <v>0</v>
      </c>
      <c r="AH370" s="318" cm="1">
        <f t="array" aca="1" ref="AH370" ca="1">INDIRECT(AH$2&amp;"!G108")</f>
        <v>0</v>
      </c>
      <c r="AJ370" s="75" t="str">
        <f t="shared" si="64"/>
        <v>OMI_15</v>
      </c>
      <c r="AK370" s="75" t="str">
        <f t="shared" si="65"/>
        <v>I2.3</v>
      </c>
      <c r="AL370" t="s">
        <v>946</v>
      </c>
      <c r="AM370">
        <f t="shared" ca="1" si="66"/>
        <v>0</v>
      </c>
      <c r="AN370">
        <f t="shared" ca="1" si="67"/>
        <v>0</v>
      </c>
      <c r="AP370">
        <f ca="1">COUNTIFS(E370:AH370,"Oui",E368:AH368,"Non",E367:AH367,"Oui")</f>
        <v>0</v>
      </c>
      <c r="AQ370">
        <f t="shared" ca="1" si="63"/>
        <v>0</v>
      </c>
    </row>
    <row r="371" spans="2:43" ht="16.5" thickBot="1">
      <c r="B371" s="777"/>
      <c r="C371" s="54" t="s">
        <v>610</v>
      </c>
      <c r="D371" s="50" t="s">
        <v>631</v>
      </c>
      <c r="E371" s="318" cm="1">
        <f t="array" aca="1" ref="E371" ca="1">INDIRECT(E$2&amp;"!H108")</f>
        <v>0</v>
      </c>
      <c r="F371" s="318" cm="1">
        <f t="array" aca="1" ref="F371" ca="1">INDIRECT(F$2&amp;"!H108")</f>
        <v>0</v>
      </c>
      <c r="G371" s="318" cm="1">
        <f t="array" aca="1" ref="G371" ca="1">INDIRECT(G$2&amp;"!H108")</f>
        <v>0</v>
      </c>
      <c r="H371" s="318" cm="1">
        <f t="array" aca="1" ref="H371" ca="1">INDIRECT(H$2&amp;"!H108")</f>
        <v>0</v>
      </c>
      <c r="I371" s="318" cm="1">
        <f t="array" aca="1" ref="I371" ca="1">INDIRECT(I$2&amp;"!H108")</f>
        <v>0</v>
      </c>
      <c r="J371" s="318" cm="1">
        <f t="array" aca="1" ref="J371" ca="1">INDIRECT(J$2&amp;"!H108")</f>
        <v>0</v>
      </c>
      <c r="K371" s="318" cm="1">
        <f t="array" aca="1" ref="K371" ca="1">INDIRECT(K$2&amp;"!H108")</f>
        <v>0</v>
      </c>
      <c r="L371" s="318" cm="1">
        <f t="array" aca="1" ref="L371" ca="1">INDIRECT(L$2&amp;"!H108")</f>
        <v>0</v>
      </c>
      <c r="M371" s="318" cm="1">
        <f t="array" aca="1" ref="M371" ca="1">INDIRECT(M$2&amp;"!H108")</f>
        <v>0</v>
      </c>
      <c r="N371" s="318" cm="1">
        <f t="array" aca="1" ref="N371" ca="1">INDIRECT(N$2&amp;"!H108")</f>
        <v>0</v>
      </c>
      <c r="O371" s="318" cm="1">
        <f t="array" aca="1" ref="O371" ca="1">INDIRECT(O$2&amp;"!H108")</f>
        <v>0</v>
      </c>
      <c r="P371" s="318" cm="1">
        <f t="array" aca="1" ref="P371" ca="1">INDIRECT(P$2&amp;"!H108")</f>
        <v>0</v>
      </c>
      <c r="Q371" s="318" cm="1">
        <f t="array" aca="1" ref="Q371" ca="1">INDIRECT(Q$2&amp;"!H108")</f>
        <v>0</v>
      </c>
      <c r="R371" s="318" cm="1">
        <f t="array" aca="1" ref="R371" ca="1">INDIRECT(R$2&amp;"!H108")</f>
        <v>0</v>
      </c>
      <c r="S371" s="318" cm="1">
        <f t="array" aca="1" ref="S371" ca="1">INDIRECT(S$2&amp;"!H108")</f>
        <v>0</v>
      </c>
      <c r="T371" s="318" cm="1">
        <f t="array" aca="1" ref="T371" ca="1">INDIRECT(T$2&amp;"!H108")</f>
        <v>0</v>
      </c>
      <c r="U371" s="318" cm="1">
        <f t="array" aca="1" ref="U371" ca="1">INDIRECT(U$2&amp;"!H108")</f>
        <v>0</v>
      </c>
      <c r="V371" s="318" cm="1">
        <f t="array" aca="1" ref="V371" ca="1">INDIRECT(V$2&amp;"!H108")</f>
        <v>0</v>
      </c>
      <c r="W371" s="318" cm="1">
        <f t="array" aca="1" ref="W371" ca="1">INDIRECT(W$2&amp;"!H108")</f>
        <v>0</v>
      </c>
      <c r="X371" s="318" cm="1">
        <f t="array" aca="1" ref="X371" ca="1">INDIRECT(X$2&amp;"!H108")</f>
        <v>0</v>
      </c>
      <c r="Y371" s="318" cm="1">
        <f t="array" aca="1" ref="Y371" ca="1">INDIRECT(Y$2&amp;"!H108")</f>
        <v>0</v>
      </c>
      <c r="Z371" s="318" cm="1">
        <f t="array" aca="1" ref="Z371" ca="1">INDIRECT(Z$2&amp;"!H108")</f>
        <v>0</v>
      </c>
      <c r="AA371" s="318" cm="1">
        <f t="array" aca="1" ref="AA371" ca="1">INDIRECT(AA$2&amp;"!H108")</f>
        <v>0</v>
      </c>
      <c r="AB371" s="318" cm="1">
        <f t="array" aca="1" ref="AB371" ca="1">INDIRECT(AB$2&amp;"!H108")</f>
        <v>0</v>
      </c>
      <c r="AC371" s="318" cm="1">
        <f t="array" aca="1" ref="AC371" ca="1">INDIRECT(AC$2&amp;"!H108")</f>
        <v>0</v>
      </c>
      <c r="AD371" s="318" cm="1">
        <f t="array" aca="1" ref="AD371" ca="1">INDIRECT(AD$2&amp;"!H108")</f>
        <v>0</v>
      </c>
      <c r="AE371" s="318" cm="1">
        <f t="array" aca="1" ref="AE371" ca="1">INDIRECT(AE$2&amp;"!H108")</f>
        <v>0</v>
      </c>
      <c r="AF371" s="318" cm="1">
        <f t="array" aca="1" ref="AF371" ca="1">INDIRECT(AF$2&amp;"!H108")</f>
        <v>0</v>
      </c>
      <c r="AG371" s="318" cm="1">
        <f t="array" aca="1" ref="AG371" ca="1">INDIRECT(AG$2&amp;"!H108")</f>
        <v>0</v>
      </c>
      <c r="AH371" s="318" cm="1">
        <f t="array" aca="1" ref="AH371" ca="1">INDIRECT(AH$2&amp;"!H108")</f>
        <v>0</v>
      </c>
      <c r="AJ371" s="75" t="str">
        <f t="shared" si="64"/>
        <v>OMI_15</v>
      </c>
      <c r="AK371" s="75" t="str">
        <f t="shared" si="65"/>
        <v>I3.1</v>
      </c>
      <c r="AL371" t="s">
        <v>782</v>
      </c>
      <c r="AM371">
        <f t="shared" ca="1" si="66"/>
        <v>0</v>
      </c>
      <c r="AN371">
        <f t="shared" ca="1" si="67"/>
        <v>0</v>
      </c>
      <c r="AP371">
        <f t="shared" ca="1" si="68"/>
        <v>0</v>
      </c>
      <c r="AQ371">
        <f t="shared" ca="1" si="63"/>
        <v>0</v>
      </c>
    </row>
    <row r="372" spans="2:43" ht="16.5" thickBot="1">
      <c r="B372" s="777"/>
      <c r="C372" s="54" t="s">
        <v>610</v>
      </c>
      <c r="D372" s="53" t="s">
        <v>632</v>
      </c>
      <c r="E372" s="318" cm="1">
        <f t="array" aca="1" ref="E372" ca="1">INDIRECT(E$2&amp;"!I108")</f>
        <v>0</v>
      </c>
      <c r="F372" s="318" cm="1">
        <f t="array" aca="1" ref="F372" ca="1">INDIRECT(F$2&amp;"!I108")</f>
        <v>0</v>
      </c>
      <c r="G372" s="318" cm="1">
        <f t="array" aca="1" ref="G372" ca="1">INDIRECT(G$2&amp;"!I108")</f>
        <v>0</v>
      </c>
      <c r="H372" s="318" cm="1">
        <f t="array" aca="1" ref="H372" ca="1">INDIRECT(H$2&amp;"!I108")</f>
        <v>0</v>
      </c>
      <c r="I372" s="318" cm="1">
        <f t="array" aca="1" ref="I372" ca="1">INDIRECT(I$2&amp;"!I108")</f>
        <v>0</v>
      </c>
      <c r="J372" s="318" cm="1">
        <f t="array" aca="1" ref="J372" ca="1">INDIRECT(J$2&amp;"!I108")</f>
        <v>0</v>
      </c>
      <c r="K372" s="318" cm="1">
        <f t="array" aca="1" ref="K372" ca="1">INDIRECT(K$2&amp;"!I108")</f>
        <v>0</v>
      </c>
      <c r="L372" s="318" cm="1">
        <f t="array" aca="1" ref="L372" ca="1">INDIRECT(L$2&amp;"!I108")</f>
        <v>0</v>
      </c>
      <c r="M372" s="318" cm="1">
        <f t="array" aca="1" ref="M372" ca="1">INDIRECT(M$2&amp;"!I108")</f>
        <v>0</v>
      </c>
      <c r="N372" s="318" cm="1">
        <f t="array" aca="1" ref="N372" ca="1">INDIRECT(N$2&amp;"!I108")</f>
        <v>0</v>
      </c>
      <c r="O372" s="318" cm="1">
        <f t="array" aca="1" ref="O372" ca="1">INDIRECT(O$2&amp;"!I108")</f>
        <v>0</v>
      </c>
      <c r="P372" s="318" cm="1">
        <f t="array" aca="1" ref="P372" ca="1">INDIRECT(P$2&amp;"!I108")</f>
        <v>0</v>
      </c>
      <c r="Q372" s="318" cm="1">
        <f t="array" aca="1" ref="Q372" ca="1">INDIRECT(Q$2&amp;"!I108")</f>
        <v>0</v>
      </c>
      <c r="R372" s="318" cm="1">
        <f t="array" aca="1" ref="R372" ca="1">INDIRECT(R$2&amp;"!I108")</f>
        <v>0</v>
      </c>
      <c r="S372" s="318" cm="1">
        <f t="array" aca="1" ref="S372" ca="1">INDIRECT(S$2&amp;"!I108")</f>
        <v>0</v>
      </c>
      <c r="T372" s="318" cm="1">
        <f t="array" aca="1" ref="T372" ca="1">INDIRECT(T$2&amp;"!I108")</f>
        <v>0</v>
      </c>
      <c r="U372" s="318" cm="1">
        <f t="array" aca="1" ref="U372" ca="1">INDIRECT(U$2&amp;"!I108")</f>
        <v>0</v>
      </c>
      <c r="V372" s="318" cm="1">
        <f t="array" aca="1" ref="V372" ca="1">INDIRECT(V$2&amp;"!I108")</f>
        <v>0</v>
      </c>
      <c r="W372" s="318" cm="1">
        <f t="array" aca="1" ref="W372" ca="1">INDIRECT(W$2&amp;"!I108")</f>
        <v>0</v>
      </c>
      <c r="X372" s="318" cm="1">
        <f t="array" aca="1" ref="X372" ca="1">INDIRECT(X$2&amp;"!I108")</f>
        <v>0</v>
      </c>
      <c r="Y372" s="318" cm="1">
        <f t="array" aca="1" ref="Y372" ca="1">INDIRECT(Y$2&amp;"!I108")</f>
        <v>0</v>
      </c>
      <c r="Z372" s="318" cm="1">
        <f t="array" aca="1" ref="Z372" ca="1">INDIRECT(Z$2&amp;"!I108")</f>
        <v>0</v>
      </c>
      <c r="AA372" s="318" cm="1">
        <f t="array" aca="1" ref="AA372" ca="1">INDIRECT(AA$2&amp;"!I108")</f>
        <v>0</v>
      </c>
      <c r="AB372" s="318" cm="1">
        <f t="array" aca="1" ref="AB372" ca="1">INDIRECT(AB$2&amp;"!I108")</f>
        <v>0</v>
      </c>
      <c r="AC372" s="318" cm="1">
        <f t="array" aca="1" ref="AC372" ca="1">INDIRECT(AC$2&amp;"!I108")</f>
        <v>0</v>
      </c>
      <c r="AD372" s="318" cm="1">
        <f t="array" aca="1" ref="AD372" ca="1">INDIRECT(AD$2&amp;"!I108")</f>
        <v>0</v>
      </c>
      <c r="AE372" s="318" cm="1">
        <f t="array" aca="1" ref="AE372" ca="1">INDIRECT(AE$2&amp;"!I108")</f>
        <v>0</v>
      </c>
      <c r="AF372" s="318" cm="1">
        <f t="array" aca="1" ref="AF372" ca="1">INDIRECT(AF$2&amp;"!I108")</f>
        <v>0</v>
      </c>
      <c r="AG372" s="318" cm="1">
        <f t="array" aca="1" ref="AG372" ca="1">INDIRECT(AG$2&amp;"!I108")</f>
        <v>0</v>
      </c>
      <c r="AH372" s="318" cm="1">
        <f t="array" aca="1" ref="AH372" ca="1">INDIRECT(AH$2&amp;"!I108")</f>
        <v>0</v>
      </c>
      <c r="AJ372" s="75" t="str">
        <f t="shared" si="64"/>
        <v>OMI_15</v>
      </c>
      <c r="AK372" s="75" t="str">
        <f t="shared" si="65"/>
        <v>I3.2</v>
      </c>
      <c r="AL372" t="s">
        <v>947</v>
      </c>
      <c r="AM372">
        <f t="shared" ca="1" si="66"/>
        <v>0</v>
      </c>
      <c r="AN372">
        <f t="shared" ca="1" si="67"/>
        <v>0</v>
      </c>
      <c r="AP372">
        <f t="shared" ca="1" si="68"/>
        <v>0</v>
      </c>
      <c r="AQ372">
        <f t="shared" ca="1" si="63"/>
        <v>0</v>
      </c>
    </row>
    <row r="373" spans="2:43" ht="16.5" thickBot="1">
      <c r="B373" s="777"/>
      <c r="C373" s="54" t="s">
        <v>612</v>
      </c>
      <c r="D373" s="48" t="s">
        <v>627</v>
      </c>
      <c r="E373" s="85" t="str" cm="1">
        <f t="array" aca="1" ref="E373" ca="1">INDIRECT(E$2&amp;"!D109")</f>
        <v>Non concerné</v>
      </c>
      <c r="F373" s="85" t="str" cm="1">
        <f t="array" aca="1" ref="F373" ca="1">INDIRECT(F$2&amp;"!D109")</f>
        <v>Non concerné</v>
      </c>
      <c r="G373" s="85" t="str" cm="1">
        <f t="array" aca="1" ref="G373" ca="1">INDIRECT(G$2&amp;"!D109")</f>
        <v>Non concerné</v>
      </c>
      <c r="H373" s="85" t="str" cm="1">
        <f t="array" aca="1" ref="H373" ca="1">INDIRECT(H$2&amp;"!D109")</f>
        <v>Non concerné</v>
      </c>
      <c r="I373" s="85" t="str" cm="1">
        <f t="array" aca="1" ref="I373" ca="1">INDIRECT(I$2&amp;"!D109")</f>
        <v>Non concerné</v>
      </c>
      <c r="J373" s="85" t="str" cm="1">
        <f t="array" aca="1" ref="J373" ca="1">INDIRECT(J$2&amp;"!D109")</f>
        <v>Non concerné</v>
      </c>
      <c r="K373" s="85" t="str" cm="1">
        <f t="array" aca="1" ref="K373" ca="1">INDIRECT(K$2&amp;"!D109")</f>
        <v>Non concerné</v>
      </c>
      <c r="L373" s="85" t="str" cm="1">
        <f t="array" aca="1" ref="L373" ca="1">INDIRECT(L$2&amp;"!D109")</f>
        <v>Non concerné</v>
      </c>
      <c r="M373" s="85" t="str" cm="1">
        <f t="array" aca="1" ref="M373" ca="1">INDIRECT(M$2&amp;"!D109")</f>
        <v>Non concerné</v>
      </c>
      <c r="N373" s="85" t="str" cm="1">
        <f t="array" aca="1" ref="N373" ca="1">INDIRECT(N$2&amp;"!D109")</f>
        <v>Non concerné</v>
      </c>
      <c r="O373" s="85" t="str" cm="1">
        <f t="array" aca="1" ref="O373" ca="1">INDIRECT(O$2&amp;"!D109")</f>
        <v>Non concerné</v>
      </c>
      <c r="P373" s="85" t="str" cm="1">
        <f t="array" aca="1" ref="P373" ca="1">INDIRECT(P$2&amp;"!D109")</f>
        <v>Non concerné</v>
      </c>
      <c r="Q373" s="85" t="str" cm="1">
        <f t="array" aca="1" ref="Q373" ca="1">INDIRECT(Q$2&amp;"!D109")</f>
        <v>Non concerné</v>
      </c>
      <c r="R373" s="85" t="str" cm="1">
        <f t="array" aca="1" ref="R373" ca="1">INDIRECT(R$2&amp;"!D109")</f>
        <v>Non concerné</v>
      </c>
      <c r="S373" s="85" t="str" cm="1">
        <f t="array" aca="1" ref="S373" ca="1">INDIRECT(S$2&amp;"!D109")</f>
        <v>Non concerné</v>
      </c>
      <c r="T373" s="85" t="str" cm="1">
        <f t="array" aca="1" ref="T373" ca="1">INDIRECT(T$2&amp;"!D109")</f>
        <v>Non concerné</v>
      </c>
      <c r="U373" s="85" t="str" cm="1">
        <f t="array" aca="1" ref="U373" ca="1">INDIRECT(U$2&amp;"!D109")</f>
        <v>Non concerné</v>
      </c>
      <c r="V373" s="85" t="str" cm="1">
        <f t="array" aca="1" ref="V373" ca="1">INDIRECT(V$2&amp;"!D109")</f>
        <v>Non concerné</v>
      </c>
      <c r="W373" s="85" t="str" cm="1">
        <f t="array" aca="1" ref="W373" ca="1">INDIRECT(W$2&amp;"!D109")</f>
        <v>Non concerné</v>
      </c>
      <c r="X373" s="85" t="str" cm="1">
        <f t="array" aca="1" ref="X373" ca="1">INDIRECT(X$2&amp;"!D109")</f>
        <v>Non concerné</v>
      </c>
      <c r="Y373" s="85" t="str" cm="1">
        <f t="array" aca="1" ref="Y373" ca="1">INDIRECT(Y$2&amp;"!D109")</f>
        <v>Non concerné</v>
      </c>
      <c r="Z373" s="85" t="str" cm="1">
        <f t="array" aca="1" ref="Z373" ca="1">INDIRECT(Z$2&amp;"!D109")</f>
        <v>Non concerné</v>
      </c>
      <c r="AA373" s="85" t="str" cm="1">
        <f t="array" aca="1" ref="AA373" ca="1">INDIRECT(AA$2&amp;"!D109")</f>
        <v>Non concerné</v>
      </c>
      <c r="AB373" s="85" t="str" cm="1">
        <f t="array" aca="1" ref="AB373" ca="1">INDIRECT(AB$2&amp;"!D109")</f>
        <v>Non concerné</v>
      </c>
      <c r="AC373" s="85" t="str" cm="1">
        <f t="array" aca="1" ref="AC373" ca="1">INDIRECT(AC$2&amp;"!D109")</f>
        <v>Non concerné</v>
      </c>
      <c r="AD373" s="85" t="str" cm="1">
        <f t="array" aca="1" ref="AD373" ca="1">INDIRECT(AD$2&amp;"!D109")</f>
        <v>Non concerné</v>
      </c>
      <c r="AE373" s="85" t="str" cm="1">
        <f t="array" aca="1" ref="AE373" ca="1">INDIRECT(AE$2&amp;"!D109")</f>
        <v>Non concerné</v>
      </c>
      <c r="AF373" s="85" t="str" cm="1">
        <f t="array" aca="1" ref="AF373" ca="1">INDIRECT(AF$2&amp;"!D109")</f>
        <v>Non concerné</v>
      </c>
      <c r="AG373" s="85" t="str" cm="1">
        <f t="array" aca="1" ref="AG373" ca="1">INDIRECT(AG$2&amp;"!D109")</f>
        <v>Non concerné</v>
      </c>
      <c r="AH373" s="85" t="str" cm="1">
        <f t="array" aca="1" ref="AH373" ca="1">INDIRECT(AH$2&amp;"!D109")</f>
        <v>Non concerné</v>
      </c>
      <c r="AJ373" s="75" t="str">
        <f t="shared" si="64"/>
        <v>OMI_16</v>
      </c>
      <c r="AK373" s="75" t="str">
        <f t="shared" si="65"/>
        <v>I1</v>
      </c>
      <c r="AL373" t="s">
        <v>740</v>
      </c>
      <c r="AM373">
        <f t="shared" ca="1" si="66"/>
        <v>0</v>
      </c>
      <c r="AN373">
        <f t="shared" ca="1" si="67"/>
        <v>0</v>
      </c>
      <c r="AP373">
        <f t="shared" ca="1" si="68"/>
        <v>0</v>
      </c>
      <c r="AQ373">
        <f t="shared" ca="1" si="63"/>
        <v>0</v>
      </c>
    </row>
    <row r="374" spans="2:43" ht="16.5" thickBot="1">
      <c r="B374" s="777"/>
      <c r="C374" s="54" t="s">
        <v>612</v>
      </c>
      <c r="D374" s="50" t="s">
        <v>628</v>
      </c>
      <c r="E374" s="85" cm="1">
        <f t="array" aca="1" ref="E374" ca="1">INDIRECT(E$2&amp;"!E109")</f>
        <v>0</v>
      </c>
      <c r="F374" s="85" cm="1">
        <f t="array" aca="1" ref="F374" ca="1">INDIRECT(F$2&amp;"!E109")</f>
        <v>0</v>
      </c>
      <c r="G374" s="85" cm="1">
        <f t="array" aca="1" ref="G374" ca="1">INDIRECT(G$2&amp;"!E109")</f>
        <v>0</v>
      </c>
      <c r="H374" s="85" cm="1">
        <f t="array" aca="1" ref="H374" ca="1">INDIRECT(H$2&amp;"!E109")</f>
        <v>0</v>
      </c>
      <c r="I374" s="85" cm="1">
        <f t="array" aca="1" ref="I374" ca="1">INDIRECT(I$2&amp;"!E109")</f>
        <v>0</v>
      </c>
      <c r="J374" s="85" cm="1">
        <f t="array" aca="1" ref="J374" ca="1">INDIRECT(J$2&amp;"!E109")</f>
        <v>0</v>
      </c>
      <c r="K374" s="85" cm="1">
        <f t="array" aca="1" ref="K374" ca="1">INDIRECT(K$2&amp;"!E109")</f>
        <v>0</v>
      </c>
      <c r="L374" s="85" cm="1">
        <f t="array" aca="1" ref="L374" ca="1">INDIRECT(L$2&amp;"!E109")</f>
        <v>0</v>
      </c>
      <c r="M374" s="85" cm="1">
        <f t="array" aca="1" ref="M374" ca="1">INDIRECT(M$2&amp;"!E109")</f>
        <v>0</v>
      </c>
      <c r="N374" s="85" cm="1">
        <f t="array" aca="1" ref="N374" ca="1">INDIRECT(N$2&amp;"!E109")</f>
        <v>0</v>
      </c>
      <c r="O374" s="85" cm="1">
        <f t="array" aca="1" ref="O374" ca="1">INDIRECT(O$2&amp;"!E109")</f>
        <v>0</v>
      </c>
      <c r="P374" s="85" cm="1">
        <f t="array" aca="1" ref="P374" ca="1">INDIRECT(P$2&amp;"!E109")</f>
        <v>0</v>
      </c>
      <c r="Q374" s="85" cm="1">
        <f t="array" aca="1" ref="Q374" ca="1">INDIRECT(Q$2&amp;"!E109")</f>
        <v>0</v>
      </c>
      <c r="R374" s="85" cm="1">
        <f t="array" aca="1" ref="R374" ca="1">INDIRECT(R$2&amp;"!E109")</f>
        <v>0</v>
      </c>
      <c r="S374" s="85" cm="1">
        <f t="array" aca="1" ref="S374" ca="1">INDIRECT(S$2&amp;"!E109")</f>
        <v>0</v>
      </c>
      <c r="T374" s="85" cm="1">
        <f t="array" aca="1" ref="T374" ca="1">INDIRECT(T$2&amp;"!E109")</f>
        <v>0</v>
      </c>
      <c r="U374" s="85" cm="1">
        <f t="array" aca="1" ref="U374" ca="1">INDIRECT(U$2&amp;"!E109")</f>
        <v>0</v>
      </c>
      <c r="V374" s="85" cm="1">
        <f t="array" aca="1" ref="V374" ca="1">INDIRECT(V$2&amp;"!E109")</f>
        <v>0</v>
      </c>
      <c r="W374" s="85" cm="1">
        <f t="array" aca="1" ref="W374" ca="1">INDIRECT(W$2&amp;"!E109")</f>
        <v>0</v>
      </c>
      <c r="X374" s="85" cm="1">
        <f t="array" aca="1" ref="X374" ca="1">INDIRECT(X$2&amp;"!E109")</f>
        <v>0</v>
      </c>
      <c r="Y374" s="85" cm="1">
        <f t="array" aca="1" ref="Y374" ca="1">INDIRECT(Y$2&amp;"!E109")</f>
        <v>0</v>
      </c>
      <c r="Z374" s="85" cm="1">
        <f t="array" aca="1" ref="Z374" ca="1">INDIRECT(Z$2&amp;"!E109")</f>
        <v>0</v>
      </c>
      <c r="AA374" s="85" cm="1">
        <f t="array" aca="1" ref="AA374" ca="1">INDIRECT(AA$2&amp;"!E109")</f>
        <v>0</v>
      </c>
      <c r="AB374" s="85" cm="1">
        <f t="array" aca="1" ref="AB374" ca="1">INDIRECT(AB$2&amp;"!E109")</f>
        <v>0</v>
      </c>
      <c r="AC374" s="85" cm="1">
        <f t="array" aca="1" ref="AC374" ca="1">INDIRECT(AC$2&amp;"!E109")</f>
        <v>0</v>
      </c>
      <c r="AD374" s="85" cm="1">
        <f t="array" aca="1" ref="AD374" ca="1">INDIRECT(AD$2&amp;"!E109")</f>
        <v>0</v>
      </c>
      <c r="AE374" s="85" cm="1">
        <f t="array" aca="1" ref="AE374" ca="1">INDIRECT(AE$2&amp;"!E109")</f>
        <v>0</v>
      </c>
      <c r="AF374" s="85" cm="1">
        <f t="array" aca="1" ref="AF374" ca="1">INDIRECT(AF$2&amp;"!E109")</f>
        <v>0</v>
      </c>
      <c r="AG374" s="85" cm="1">
        <f t="array" aca="1" ref="AG374" ca="1">INDIRECT(AG$2&amp;"!E109")</f>
        <v>0</v>
      </c>
      <c r="AH374" s="85" cm="1">
        <f t="array" aca="1" ref="AH374" ca="1">INDIRECT(AH$2&amp;"!E109")</f>
        <v>0</v>
      </c>
      <c r="AJ374" s="75" t="str">
        <f t="shared" si="64"/>
        <v>OMI_16</v>
      </c>
      <c r="AK374" s="75" t="str">
        <f t="shared" si="65"/>
        <v>I2.1</v>
      </c>
      <c r="AL374" t="s">
        <v>761</v>
      </c>
      <c r="AM374">
        <f t="shared" ca="1" si="66"/>
        <v>0</v>
      </c>
      <c r="AN374">
        <f t="shared" ca="1" si="67"/>
        <v>0</v>
      </c>
      <c r="AP374">
        <f t="shared" ca="1" si="68"/>
        <v>0</v>
      </c>
      <c r="AQ374">
        <f t="shared" ca="1" si="63"/>
        <v>0</v>
      </c>
    </row>
    <row r="375" spans="2:43" ht="16.5" thickBot="1">
      <c r="B375" s="777"/>
      <c r="C375" s="54" t="s">
        <v>612</v>
      </c>
      <c r="D375" s="50" t="s">
        <v>629</v>
      </c>
      <c r="E375" s="85" cm="1">
        <f t="array" aca="1" ref="E375" ca="1">INDIRECT(E$2&amp;"!F109")</f>
        <v>0</v>
      </c>
      <c r="F375" s="85" cm="1">
        <f t="array" aca="1" ref="F375" ca="1">INDIRECT(F$2&amp;"!F109")</f>
        <v>0</v>
      </c>
      <c r="G375" s="85" cm="1">
        <f t="array" aca="1" ref="G375" ca="1">INDIRECT(G$2&amp;"!F109")</f>
        <v>0</v>
      </c>
      <c r="H375" s="85" cm="1">
        <f t="array" aca="1" ref="H375" ca="1">INDIRECT(H$2&amp;"!F109")</f>
        <v>0</v>
      </c>
      <c r="I375" s="85" cm="1">
        <f t="array" aca="1" ref="I375" ca="1">INDIRECT(I$2&amp;"!F109")</f>
        <v>0</v>
      </c>
      <c r="J375" s="85" cm="1">
        <f t="array" aca="1" ref="J375" ca="1">INDIRECT(J$2&amp;"!F109")</f>
        <v>0</v>
      </c>
      <c r="K375" s="85" cm="1">
        <f t="array" aca="1" ref="K375" ca="1">INDIRECT(K$2&amp;"!F109")</f>
        <v>0</v>
      </c>
      <c r="L375" s="85" cm="1">
        <f t="array" aca="1" ref="L375" ca="1">INDIRECT(L$2&amp;"!F109")</f>
        <v>0</v>
      </c>
      <c r="M375" s="85" cm="1">
        <f t="array" aca="1" ref="M375" ca="1">INDIRECT(M$2&amp;"!F109")</f>
        <v>0</v>
      </c>
      <c r="N375" s="85" cm="1">
        <f t="array" aca="1" ref="N375" ca="1">INDIRECT(N$2&amp;"!F109")</f>
        <v>0</v>
      </c>
      <c r="O375" s="85" cm="1">
        <f t="array" aca="1" ref="O375" ca="1">INDIRECT(O$2&amp;"!F109")</f>
        <v>0</v>
      </c>
      <c r="P375" s="85" cm="1">
        <f t="array" aca="1" ref="P375" ca="1">INDIRECT(P$2&amp;"!F109")</f>
        <v>0</v>
      </c>
      <c r="Q375" s="85" cm="1">
        <f t="array" aca="1" ref="Q375" ca="1">INDIRECT(Q$2&amp;"!F109")</f>
        <v>0</v>
      </c>
      <c r="R375" s="85" cm="1">
        <f t="array" aca="1" ref="R375" ca="1">INDIRECT(R$2&amp;"!F109")</f>
        <v>0</v>
      </c>
      <c r="S375" s="85" cm="1">
        <f t="array" aca="1" ref="S375" ca="1">INDIRECT(S$2&amp;"!F109")</f>
        <v>0</v>
      </c>
      <c r="T375" s="85" cm="1">
        <f t="array" aca="1" ref="T375" ca="1">INDIRECT(T$2&amp;"!F109")</f>
        <v>0</v>
      </c>
      <c r="U375" s="85" cm="1">
        <f t="array" aca="1" ref="U375" ca="1">INDIRECT(U$2&amp;"!F109")</f>
        <v>0</v>
      </c>
      <c r="V375" s="85" cm="1">
        <f t="array" aca="1" ref="V375" ca="1">INDIRECT(V$2&amp;"!F109")</f>
        <v>0</v>
      </c>
      <c r="W375" s="85" cm="1">
        <f t="array" aca="1" ref="W375" ca="1">INDIRECT(W$2&amp;"!F109")</f>
        <v>0</v>
      </c>
      <c r="X375" s="85" cm="1">
        <f t="array" aca="1" ref="X375" ca="1">INDIRECT(X$2&amp;"!F109")</f>
        <v>0</v>
      </c>
      <c r="Y375" s="85" cm="1">
        <f t="array" aca="1" ref="Y375" ca="1">INDIRECT(Y$2&amp;"!F109")</f>
        <v>0</v>
      </c>
      <c r="Z375" s="85" cm="1">
        <f t="array" aca="1" ref="Z375" ca="1">INDIRECT(Z$2&amp;"!F109")</f>
        <v>0</v>
      </c>
      <c r="AA375" s="85" cm="1">
        <f t="array" aca="1" ref="AA375" ca="1">INDIRECT(AA$2&amp;"!F109")</f>
        <v>0</v>
      </c>
      <c r="AB375" s="85" cm="1">
        <f t="array" aca="1" ref="AB375" ca="1">INDIRECT(AB$2&amp;"!F109")</f>
        <v>0</v>
      </c>
      <c r="AC375" s="85" cm="1">
        <f t="array" aca="1" ref="AC375" ca="1">INDIRECT(AC$2&amp;"!F109")</f>
        <v>0</v>
      </c>
      <c r="AD375" s="85" cm="1">
        <f t="array" aca="1" ref="AD375" ca="1">INDIRECT(AD$2&amp;"!F109")</f>
        <v>0</v>
      </c>
      <c r="AE375" s="85" cm="1">
        <f t="array" aca="1" ref="AE375" ca="1">INDIRECT(AE$2&amp;"!F109")</f>
        <v>0</v>
      </c>
      <c r="AF375" s="85" cm="1">
        <f t="array" aca="1" ref="AF375" ca="1">INDIRECT(AF$2&amp;"!F109")</f>
        <v>0</v>
      </c>
      <c r="AG375" s="85" cm="1">
        <f t="array" aca="1" ref="AG375" ca="1">INDIRECT(AG$2&amp;"!F109")</f>
        <v>0</v>
      </c>
      <c r="AH375" s="85" cm="1">
        <f t="array" aca="1" ref="AH375" ca="1">INDIRECT(AH$2&amp;"!F109")</f>
        <v>0</v>
      </c>
      <c r="AJ375" s="75" t="str">
        <f t="shared" si="64"/>
        <v>OMI_16</v>
      </c>
      <c r="AK375" s="75" t="str">
        <f t="shared" si="65"/>
        <v>I2.2</v>
      </c>
      <c r="AL375" t="s">
        <v>948</v>
      </c>
      <c r="AM375">
        <f t="shared" ca="1" si="66"/>
        <v>0</v>
      </c>
      <c r="AN375">
        <f t="shared" ca="1" si="67"/>
        <v>0</v>
      </c>
      <c r="AP375">
        <f t="shared" ca="1" si="68"/>
        <v>0</v>
      </c>
      <c r="AQ375">
        <f t="shared" ref="AQ375" ca="1" si="69">COUNTIFS(E375:AH375,"Acceptée",E371:AH371,"Oui",E372:AH372,"Oui")</f>
        <v>0</v>
      </c>
    </row>
    <row r="376" spans="2:43" ht="16.5" thickBot="1">
      <c r="B376" s="777"/>
      <c r="C376" s="54" t="s">
        <v>612</v>
      </c>
      <c r="D376" s="50" t="s">
        <v>630</v>
      </c>
      <c r="E376" s="85" cm="1">
        <f t="array" aca="1" ref="E376" ca="1">INDIRECT(E$2&amp;"!G109")</f>
        <v>0</v>
      </c>
      <c r="F376" s="85" cm="1">
        <f t="array" aca="1" ref="F376" ca="1">INDIRECT(F$2&amp;"!G109")</f>
        <v>0</v>
      </c>
      <c r="G376" s="85" cm="1">
        <f t="array" aca="1" ref="G376" ca="1">INDIRECT(G$2&amp;"!G109")</f>
        <v>0</v>
      </c>
      <c r="H376" s="85" cm="1">
        <f t="array" aca="1" ref="H376" ca="1">INDIRECT(H$2&amp;"!G109")</f>
        <v>0</v>
      </c>
      <c r="I376" s="85" cm="1">
        <f t="array" aca="1" ref="I376" ca="1">INDIRECT(I$2&amp;"!G109")</f>
        <v>0</v>
      </c>
      <c r="J376" s="85" cm="1">
        <f t="array" aca="1" ref="J376" ca="1">INDIRECT(J$2&amp;"!G109")</f>
        <v>0</v>
      </c>
      <c r="K376" s="85" cm="1">
        <f t="array" aca="1" ref="K376" ca="1">INDIRECT(K$2&amp;"!G109")</f>
        <v>0</v>
      </c>
      <c r="L376" s="85" cm="1">
        <f t="array" aca="1" ref="L376" ca="1">INDIRECT(L$2&amp;"!G109")</f>
        <v>0</v>
      </c>
      <c r="M376" s="85" cm="1">
        <f t="array" aca="1" ref="M376" ca="1">INDIRECT(M$2&amp;"!G109")</f>
        <v>0</v>
      </c>
      <c r="N376" s="85" cm="1">
        <f t="array" aca="1" ref="N376" ca="1">INDIRECT(N$2&amp;"!G109")</f>
        <v>0</v>
      </c>
      <c r="O376" s="85" cm="1">
        <f t="array" aca="1" ref="O376" ca="1">INDIRECT(O$2&amp;"!G109")</f>
        <v>0</v>
      </c>
      <c r="P376" s="85" cm="1">
        <f t="array" aca="1" ref="P376" ca="1">INDIRECT(P$2&amp;"!G109")</f>
        <v>0</v>
      </c>
      <c r="Q376" s="85" cm="1">
        <f t="array" aca="1" ref="Q376" ca="1">INDIRECT(Q$2&amp;"!G109")</f>
        <v>0</v>
      </c>
      <c r="R376" s="85" cm="1">
        <f t="array" aca="1" ref="R376" ca="1">INDIRECT(R$2&amp;"!G109")</f>
        <v>0</v>
      </c>
      <c r="S376" s="85" cm="1">
        <f t="array" aca="1" ref="S376" ca="1">INDIRECT(S$2&amp;"!G109")</f>
        <v>0</v>
      </c>
      <c r="T376" s="85" cm="1">
        <f t="array" aca="1" ref="T376" ca="1">INDIRECT(T$2&amp;"!G109")</f>
        <v>0</v>
      </c>
      <c r="U376" s="85" cm="1">
        <f t="array" aca="1" ref="U376" ca="1">INDIRECT(U$2&amp;"!G109")</f>
        <v>0</v>
      </c>
      <c r="V376" s="85" cm="1">
        <f t="array" aca="1" ref="V376" ca="1">INDIRECT(V$2&amp;"!G109")</f>
        <v>0</v>
      </c>
      <c r="W376" s="85" cm="1">
        <f t="array" aca="1" ref="W376" ca="1">INDIRECT(W$2&amp;"!G109")</f>
        <v>0</v>
      </c>
      <c r="X376" s="85" cm="1">
        <f t="array" aca="1" ref="X376" ca="1">INDIRECT(X$2&amp;"!G109")</f>
        <v>0</v>
      </c>
      <c r="Y376" s="85" cm="1">
        <f t="array" aca="1" ref="Y376" ca="1">INDIRECT(Y$2&amp;"!G109")</f>
        <v>0</v>
      </c>
      <c r="Z376" s="85" cm="1">
        <f t="array" aca="1" ref="Z376" ca="1">INDIRECT(Z$2&amp;"!G109")</f>
        <v>0</v>
      </c>
      <c r="AA376" s="85" cm="1">
        <f t="array" aca="1" ref="AA376" ca="1">INDIRECT(AA$2&amp;"!G109")</f>
        <v>0</v>
      </c>
      <c r="AB376" s="85" cm="1">
        <f t="array" aca="1" ref="AB376" ca="1">INDIRECT(AB$2&amp;"!G109")</f>
        <v>0</v>
      </c>
      <c r="AC376" s="85" cm="1">
        <f t="array" aca="1" ref="AC376" ca="1">INDIRECT(AC$2&amp;"!G109")</f>
        <v>0</v>
      </c>
      <c r="AD376" s="85" cm="1">
        <f t="array" aca="1" ref="AD376" ca="1">INDIRECT(AD$2&amp;"!G109")</f>
        <v>0</v>
      </c>
      <c r="AE376" s="85" cm="1">
        <f t="array" aca="1" ref="AE376" ca="1">INDIRECT(AE$2&amp;"!G109")</f>
        <v>0</v>
      </c>
      <c r="AF376" s="85" cm="1">
        <f t="array" aca="1" ref="AF376" ca="1">INDIRECT(AF$2&amp;"!G109")</f>
        <v>0</v>
      </c>
      <c r="AG376" s="85" cm="1">
        <f t="array" aca="1" ref="AG376" ca="1">INDIRECT(AG$2&amp;"!G109")</f>
        <v>0</v>
      </c>
      <c r="AH376" s="85" cm="1">
        <f t="array" aca="1" ref="AH376" ca="1">INDIRECT(AH$2&amp;"!G109")</f>
        <v>0</v>
      </c>
      <c r="AJ376" s="75" t="str">
        <f t="shared" si="64"/>
        <v>OMI_16</v>
      </c>
      <c r="AK376" s="75" t="str">
        <f t="shared" si="65"/>
        <v>I2.3</v>
      </c>
      <c r="AL376" t="s">
        <v>949</v>
      </c>
      <c r="AM376">
        <f t="shared" ca="1" si="66"/>
        <v>0</v>
      </c>
      <c r="AN376">
        <f t="shared" ca="1" si="67"/>
        <v>0</v>
      </c>
      <c r="AP376">
        <f ca="1">COUNTIFS(E376:AH376,"Oui",E374:AH374,"Non",E373:AH373,"Oui")</f>
        <v>0</v>
      </c>
      <c r="AQ376">
        <f ca="1">COUNTIFS(E376:AH376,"Acceptée",E372:AH372,"Oui",E373:AH373,"Oui")</f>
        <v>0</v>
      </c>
    </row>
    <row r="377" spans="2:43" ht="16.5" thickBot="1">
      <c r="B377" s="777"/>
      <c r="C377" s="54" t="s">
        <v>612</v>
      </c>
      <c r="D377" s="50" t="s">
        <v>631</v>
      </c>
      <c r="E377" s="85" cm="1">
        <f t="array" aca="1" ref="E377" ca="1">INDIRECT(E$2&amp;"!H109")</f>
        <v>0</v>
      </c>
      <c r="F377" s="85" cm="1">
        <f t="array" aca="1" ref="F377" ca="1">INDIRECT(F$2&amp;"!H109")</f>
        <v>0</v>
      </c>
      <c r="G377" s="85" cm="1">
        <f t="array" aca="1" ref="G377" ca="1">INDIRECT(G$2&amp;"!H109")</f>
        <v>0</v>
      </c>
      <c r="H377" s="85" cm="1">
        <f t="array" aca="1" ref="H377" ca="1">INDIRECT(H$2&amp;"!H109")</f>
        <v>0</v>
      </c>
      <c r="I377" s="85" cm="1">
        <f t="array" aca="1" ref="I377" ca="1">INDIRECT(I$2&amp;"!H109")</f>
        <v>0</v>
      </c>
      <c r="J377" s="85" cm="1">
        <f t="array" aca="1" ref="J377" ca="1">INDIRECT(J$2&amp;"!H109")</f>
        <v>0</v>
      </c>
      <c r="K377" s="85" cm="1">
        <f t="array" aca="1" ref="K377" ca="1">INDIRECT(K$2&amp;"!H109")</f>
        <v>0</v>
      </c>
      <c r="L377" s="85" cm="1">
        <f t="array" aca="1" ref="L377" ca="1">INDIRECT(L$2&amp;"!H109")</f>
        <v>0</v>
      </c>
      <c r="M377" s="85" cm="1">
        <f t="array" aca="1" ref="M377" ca="1">INDIRECT(M$2&amp;"!H109")</f>
        <v>0</v>
      </c>
      <c r="N377" s="85" cm="1">
        <f t="array" aca="1" ref="N377" ca="1">INDIRECT(N$2&amp;"!H109")</f>
        <v>0</v>
      </c>
      <c r="O377" s="85" cm="1">
        <f t="array" aca="1" ref="O377" ca="1">INDIRECT(O$2&amp;"!H109")</f>
        <v>0</v>
      </c>
      <c r="P377" s="85" cm="1">
        <f t="array" aca="1" ref="P377" ca="1">INDIRECT(P$2&amp;"!H109")</f>
        <v>0</v>
      </c>
      <c r="Q377" s="85" cm="1">
        <f t="array" aca="1" ref="Q377" ca="1">INDIRECT(Q$2&amp;"!H109")</f>
        <v>0</v>
      </c>
      <c r="R377" s="85" cm="1">
        <f t="array" aca="1" ref="R377" ca="1">INDIRECT(R$2&amp;"!H109")</f>
        <v>0</v>
      </c>
      <c r="S377" s="85" cm="1">
        <f t="array" aca="1" ref="S377" ca="1">INDIRECT(S$2&amp;"!H109")</f>
        <v>0</v>
      </c>
      <c r="T377" s="85" cm="1">
        <f t="array" aca="1" ref="T377" ca="1">INDIRECT(T$2&amp;"!H109")</f>
        <v>0</v>
      </c>
      <c r="U377" s="85" cm="1">
        <f t="array" aca="1" ref="U377" ca="1">INDIRECT(U$2&amp;"!H109")</f>
        <v>0</v>
      </c>
      <c r="V377" s="85" cm="1">
        <f t="array" aca="1" ref="V377" ca="1">INDIRECT(V$2&amp;"!H109")</f>
        <v>0</v>
      </c>
      <c r="W377" s="85" cm="1">
        <f t="array" aca="1" ref="W377" ca="1">INDIRECT(W$2&amp;"!H109")</f>
        <v>0</v>
      </c>
      <c r="X377" s="85" cm="1">
        <f t="array" aca="1" ref="X377" ca="1">INDIRECT(X$2&amp;"!H109")</f>
        <v>0</v>
      </c>
      <c r="Y377" s="85" cm="1">
        <f t="array" aca="1" ref="Y377" ca="1">INDIRECT(Y$2&amp;"!H109")</f>
        <v>0</v>
      </c>
      <c r="Z377" s="85" cm="1">
        <f t="array" aca="1" ref="Z377" ca="1">INDIRECT(Z$2&amp;"!H109")</f>
        <v>0</v>
      </c>
      <c r="AA377" s="85" cm="1">
        <f t="array" aca="1" ref="AA377" ca="1">INDIRECT(AA$2&amp;"!H109")</f>
        <v>0</v>
      </c>
      <c r="AB377" s="85" cm="1">
        <f t="array" aca="1" ref="AB377" ca="1">INDIRECT(AB$2&amp;"!H109")</f>
        <v>0</v>
      </c>
      <c r="AC377" s="85" cm="1">
        <f t="array" aca="1" ref="AC377" ca="1">INDIRECT(AC$2&amp;"!H109")</f>
        <v>0</v>
      </c>
      <c r="AD377" s="85" cm="1">
        <f t="array" aca="1" ref="AD377" ca="1">INDIRECT(AD$2&amp;"!H109")</f>
        <v>0</v>
      </c>
      <c r="AE377" s="85" cm="1">
        <f t="array" aca="1" ref="AE377" ca="1">INDIRECT(AE$2&amp;"!H109")</f>
        <v>0</v>
      </c>
      <c r="AF377" s="85" cm="1">
        <f t="array" aca="1" ref="AF377" ca="1">INDIRECT(AF$2&amp;"!H109")</f>
        <v>0</v>
      </c>
      <c r="AG377" s="85" cm="1">
        <f t="array" aca="1" ref="AG377" ca="1">INDIRECT(AG$2&amp;"!H109")</f>
        <v>0</v>
      </c>
      <c r="AH377" s="85" cm="1">
        <f t="array" aca="1" ref="AH377" ca="1">INDIRECT(AH$2&amp;"!H109")</f>
        <v>0</v>
      </c>
      <c r="AJ377" s="75" t="str">
        <f t="shared" si="64"/>
        <v>OMI_16</v>
      </c>
      <c r="AK377" s="75" t="str">
        <f t="shared" si="65"/>
        <v>I3.1</v>
      </c>
      <c r="AL377" t="s">
        <v>783</v>
      </c>
      <c r="AM377">
        <f t="shared" ca="1" si="66"/>
        <v>0</v>
      </c>
      <c r="AN377">
        <f t="shared" ca="1" si="67"/>
        <v>0</v>
      </c>
      <c r="AP377">
        <f t="shared" ca="1" si="68"/>
        <v>0</v>
      </c>
      <c r="AQ377">
        <f t="shared" ref="AQ377:AQ393" ca="1" si="70">COUNTIFS(E377:AH377,"Acceptée",E373:AH373,"Oui",E374:AH374,"Oui")</f>
        <v>0</v>
      </c>
    </row>
    <row r="378" spans="2:43" ht="16.5" thickBot="1">
      <c r="B378" s="778"/>
      <c r="C378" s="54" t="s">
        <v>612</v>
      </c>
      <c r="D378" s="53" t="s">
        <v>632</v>
      </c>
      <c r="E378" s="85" cm="1">
        <f t="array" aca="1" ref="E378" ca="1">INDIRECT(E$2&amp;"!I109")</f>
        <v>0</v>
      </c>
      <c r="F378" s="85" cm="1">
        <f t="array" aca="1" ref="F378" ca="1">INDIRECT(F$2&amp;"!I109")</f>
        <v>0</v>
      </c>
      <c r="G378" s="85" cm="1">
        <f t="array" aca="1" ref="G378" ca="1">INDIRECT(G$2&amp;"!I109")</f>
        <v>0</v>
      </c>
      <c r="H378" s="85" cm="1">
        <f t="array" aca="1" ref="H378" ca="1">INDIRECT(H$2&amp;"!I109")</f>
        <v>0</v>
      </c>
      <c r="I378" s="85" cm="1">
        <f t="array" aca="1" ref="I378" ca="1">INDIRECT(I$2&amp;"!I109")</f>
        <v>0</v>
      </c>
      <c r="J378" s="85" cm="1">
        <f t="array" aca="1" ref="J378" ca="1">INDIRECT(J$2&amp;"!I109")</f>
        <v>0</v>
      </c>
      <c r="K378" s="85" cm="1">
        <f t="array" aca="1" ref="K378" ca="1">INDIRECT(K$2&amp;"!I109")</f>
        <v>0</v>
      </c>
      <c r="L378" s="85" cm="1">
        <f t="array" aca="1" ref="L378" ca="1">INDIRECT(L$2&amp;"!I109")</f>
        <v>0</v>
      </c>
      <c r="M378" s="85" cm="1">
        <f t="array" aca="1" ref="M378" ca="1">INDIRECT(M$2&amp;"!I109")</f>
        <v>0</v>
      </c>
      <c r="N378" s="85" cm="1">
        <f t="array" aca="1" ref="N378" ca="1">INDIRECT(N$2&amp;"!I109")</f>
        <v>0</v>
      </c>
      <c r="O378" s="85" cm="1">
        <f t="array" aca="1" ref="O378" ca="1">INDIRECT(O$2&amp;"!I109")</f>
        <v>0</v>
      </c>
      <c r="P378" s="85" cm="1">
        <f t="array" aca="1" ref="P378" ca="1">INDIRECT(P$2&amp;"!I109")</f>
        <v>0</v>
      </c>
      <c r="Q378" s="85" cm="1">
        <f t="array" aca="1" ref="Q378" ca="1">INDIRECT(Q$2&amp;"!I109")</f>
        <v>0</v>
      </c>
      <c r="R378" s="85" cm="1">
        <f t="array" aca="1" ref="R378" ca="1">INDIRECT(R$2&amp;"!I109")</f>
        <v>0</v>
      </c>
      <c r="S378" s="85" cm="1">
        <f t="array" aca="1" ref="S378" ca="1">INDIRECT(S$2&amp;"!I109")</f>
        <v>0</v>
      </c>
      <c r="T378" s="85" cm="1">
        <f t="array" aca="1" ref="T378" ca="1">INDIRECT(T$2&amp;"!I109")</f>
        <v>0</v>
      </c>
      <c r="U378" s="85" cm="1">
        <f t="array" aca="1" ref="U378" ca="1">INDIRECT(U$2&amp;"!I109")</f>
        <v>0</v>
      </c>
      <c r="V378" s="85" cm="1">
        <f t="array" aca="1" ref="V378" ca="1">INDIRECT(V$2&amp;"!I109")</f>
        <v>0</v>
      </c>
      <c r="W378" s="85" cm="1">
        <f t="array" aca="1" ref="W378" ca="1">INDIRECT(W$2&amp;"!I109")</f>
        <v>0</v>
      </c>
      <c r="X378" s="85" cm="1">
        <f t="array" aca="1" ref="X378" ca="1">INDIRECT(X$2&amp;"!I109")</f>
        <v>0</v>
      </c>
      <c r="Y378" s="85" cm="1">
        <f t="array" aca="1" ref="Y378" ca="1">INDIRECT(Y$2&amp;"!I109")</f>
        <v>0</v>
      </c>
      <c r="Z378" s="85" cm="1">
        <f t="array" aca="1" ref="Z378" ca="1">INDIRECT(Z$2&amp;"!I109")</f>
        <v>0</v>
      </c>
      <c r="AA378" s="85" cm="1">
        <f t="array" aca="1" ref="AA378" ca="1">INDIRECT(AA$2&amp;"!I109")</f>
        <v>0</v>
      </c>
      <c r="AB378" s="85" cm="1">
        <f t="array" aca="1" ref="AB378" ca="1">INDIRECT(AB$2&amp;"!I109")</f>
        <v>0</v>
      </c>
      <c r="AC378" s="85" cm="1">
        <f t="array" aca="1" ref="AC378" ca="1">INDIRECT(AC$2&amp;"!I109")</f>
        <v>0</v>
      </c>
      <c r="AD378" s="85" cm="1">
        <f t="array" aca="1" ref="AD378" ca="1">INDIRECT(AD$2&amp;"!I109")</f>
        <v>0</v>
      </c>
      <c r="AE378" s="85" cm="1">
        <f t="array" aca="1" ref="AE378" ca="1">INDIRECT(AE$2&amp;"!I109")</f>
        <v>0</v>
      </c>
      <c r="AF378" s="85" cm="1">
        <f t="array" aca="1" ref="AF378" ca="1">INDIRECT(AF$2&amp;"!I109")</f>
        <v>0</v>
      </c>
      <c r="AG378" s="85" cm="1">
        <f t="array" aca="1" ref="AG378" ca="1">INDIRECT(AG$2&amp;"!I109")</f>
        <v>0</v>
      </c>
      <c r="AH378" s="85" cm="1">
        <f t="array" aca="1" ref="AH378" ca="1">INDIRECT(AH$2&amp;"!I109")</f>
        <v>0</v>
      </c>
      <c r="AJ378" s="75" t="str">
        <f t="shared" si="64"/>
        <v>OMI_16</v>
      </c>
      <c r="AK378" s="75" t="str">
        <f t="shared" si="65"/>
        <v>I3.2</v>
      </c>
      <c r="AL378" t="s">
        <v>950</v>
      </c>
      <c r="AM378">
        <f t="shared" ca="1" si="66"/>
        <v>0</v>
      </c>
      <c r="AN378">
        <f t="shared" ca="1" si="67"/>
        <v>0</v>
      </c>
      <c r="AP378">
        <f t="shared" ca="1" si="68"/>
        <v>0</v>
      </c>
      <c r="AQ378">
        <f t="shared" ca="1" si="70"/>
        <v>0</v>
      </c>
    </row>
    <row r="379" spans="2:43" ht="16.5" thickBot="1">
      <c r="B379" s="789" t="s">
        <v>106</v>
      </c>
      <c r="C379" s="54" t="s">
        <v>613</v>
      </c>
      <c r="D379" s="48" t="s">
        <v>627</v>
      </c>
      <c r="E379" s="89" t="str" cm="1">
        <f t="array" aca="1" ref="E379" ca="1">INDIRECT(E$2&amp;"!D112")</f>
        <v>Non concerné</v>
      </c>
      <c r="F379" s="89" t="str" cm="1">
        <f t="array" aca="1" ref="F379" ca="1">INDIRECT(F$2&amp;"!D112")</f>
        <v>Non concerné</v>
      </c>
      <c r="G379" s="89" t="str" cm="1">
        <f t="array" aca="1" ref="G379" ca="1">INDIRECT(G$2&amp;"!D112")</f>
        <v>Non concerné</v>
      </c>
      <c r="H379" s="89" t="str" cm="1">
        <f t="array" aca="1" ref="H379" ca="1">INDIRECT(H$2&amp;"!D112")</f>
        <v>Non concerné</v>
      </c>
      <c r="I379" s="89" t="str" cm="1">
        <f t="array" aca="1" ref="I379" ca="1">INDIRECT(I$2&amp;"!D112")</f>
        <v>Non concerné</v>
      </c>
      <c r="J379" s="89" t="str" cm="1">
        <f t="array" aca="1" ref="J379" ca="1">INDIRECT(J$2&amp;"!D112")</f>
        <v>Non concerné</v>
      </c>
      <c r="K379" s="89" t="str" cm="1">
        <f t="array" aca="1" ref="K379" ca="1">INDIRECT(K$2&amp;"!D112")</f>
        <v>Non concerné</v>
      </c>
      <c r="L379" s="89" t="str" cm="1">
        <f t="array" aca="1" ref="L379" ca="1">INDIRECT(L$2&amp;"!D112")</f>
        <v>Non concerné</v>
      </c>
      <c r="M379" s="89" t="str" cm="1">
        <f t="array" aca="1" ref="M379" ca="1">INDIRECT(M$2&amp;"!D112")</f>
        <v>Non concerné</v>
      </c>
      <c r="N379" s="89" t="str" cm="1">
        <f t="array" aca="1" ref="N379" ca="1">INDIRECT(N$2&amp;"!D112")</f>
        <v>Non concerné</v>
      </c>
      <c r="O379" s="89" t="str" cm="1">
        <f t="array" aca="1" ref="O379" ca="1">INDIRECT(O$2&amp;"!D112")</f>
        <v>Non concerné</v>
      </c>
      <c r="P379" s="89" t="str" cm="1">
        <f t="array" aca="1" ref="P379" ca="1">INDIRECT(P$2&amp;"!D112")</f>
        <v>Non concerné</v>
      </c>
      <c r="Q379" s="89" t="str" cm="1">
        <f t="array" aca="1" ref="Q379" ca="1">INDIRECT(Q$2&amp;"!D112")</f>
        <v>Non concerné</v>
      </c>
      <c r="R379" s="89" t="str" cm="1">
        <f t="array" aca="1" ref="R379" ca="1">INDIRECT(R$2&amp;"!D112")</f>
        <v>Non concerné</v>
      </c>
      <c r="S379" s="89" t="str" cm="1">
        <f t="array" aca="1" ref="S379" ca="1">INDIRECT(S$2&amp;"!D112")</f>
        <v>Non concerné</v>
      </c>
      <c r="T379" s="89" t="str" cm="1">
        <f t="array" aca="1" ref="T379" ca="1">INDIRECT(T$2&amp;"!D112")</f>
        <v>Non concerné</v>
      </c>
      <c r="U379" s="89" t="str" cm="1">
        <f t="array" aca="1" ref="U379" ca="1">INDIRECT(U$2&amp;"!D112")</f>
        <v>Non concerné</v>
      </c>
      <c r="V379" s="89" t="str" cm="1">
        <f t="array" aca="1" ref="V379" ca="1">INDIRECT(V$2&amp;"!D112")</f>
        <v>Non concerné</v>
      </c>
      <c r="W379" s="89" t="str" cm="1">
        <f t="array" aca="1" ref="W379" ca="1">INDIRECT(W$2&amp;"!D112")</f>
        <v>Non concerné</v>
      </c>
      <c r="X379" s="89" t="str" cm="1">
        <f t="array" aca="1" ref="X379" ca="1">INDIRECT(X$2&amp;"!D112")</f>
        <v>Non concerné</v>
      </c>
      <c r="Y379" s="89" t="str" cm="1">
        <f t="array" aca="1" ref="Y379" ca="1">INDIRECT(Y$2&amp;"!D112")</f>
        <v>Non concerné</v>
      </c>
      <c r="Z379" s="89" t="str" cm="1">
        <f t="array" aca="1" ref="Z379" ca="1">INDIRECT(Z$2&amp;"!D112")</f>
        <v>Non concerné</v>
      </c>
      <c r="AA379" s="89" t="str" cm="1">
        <f t="array" aca="1" ref="AA379" ca="1">INDIRECT(AA$2&amp;"!D112")</f>
        <v>Non concerné</v>
      </c>
      <c r="AB379" s="89" t="str" cm="1">
        <f t="array" aca="1" ref="AB379" ca="1">INDIRECT(AB$2&amp;"!D112")</f>
        <v>Non concerné</v>
      </c>
      <c r="AC379" s="89" t="str" cm="1">
        <f t="array" aca="1" ref="AC379" ca="1">INDIRECT(AC$2&amp;"!D112")</f>
        <v>Non concerné</v>
      </c>
      <c r="AD379" s="89" t="str" cm="1">
        <f t="array" aca="1" ref="AD379" ca="1">INDIRECT(AD$2&amp;"!D112")</f>
        <v>Non concerné</v>
      </c>
      <c r="AE379" s="89" t="str" cm="1">
        <f t="array" aca="1" ref="AE379" ca="1">INDIRECT(AE$2&amp;"!D112")</f>
        <v>Non concerné</v>
      </c>
      <c r="AF379" s="89" t="str" cm="1">
        <f t="array" aca="1" ref="AF379" ca="1">INDIRECT(AF$2&amp;"!D112")</f>
        <v>Non concerné</v>
      </c>
      <c r="AG379" s="89" t="str" cm="1">
        <f t="array" aca="1" ref="AG379" ca="1">INDIRECT(AG$2&amp;"!D112")</f>
        <v>Non concerné</v>
      </c>
      <c r="AH379" s="89" t="str" cm="1">
        <f t="array" aca="1" ref="AH379" ca="1">INDIRECT(AH$2&amp;"!D112")</f>
        <v>Non concerné</v>
      </c>
      <c r="AJ379" s="75" t="str">
        <f t="shared" si="64"/>
        <v>OMI_17</v>
      </c>
      <c r="AK379" s="75" t="str">
        <f t="shared" si="65"/>
        <v>I1</v>
      </c>
      <c r="AL379" t="s">
        <v>741</v>
      </c>
      <c r="AM379">
        <f t="shared" ca="1" si="66"/>
        <v>0</v>
      </c>
      <c r="AN379">
        <f t="shared" ca="1" si="67"/>
        <v>0</v>
      </c>
      <c r="AP379">
        <f t="shared" ca="1" si="68"/>
        <v>0</v>
      </c>
      <c r="AQ379">
        <f t="shared" ca="1" si="70"/>
        <v>0</v>
      </c>
    </row>
    <row r="380" spans="2:43" ht="16.5" thickBot="1">
      <c r="B380" s="790"/>
      <c r="C380" s="54" t="s">
        <v>613</v>
      </c>
      <c r="D380" s="50" t="s">
        <v>628</v>
      </c>
      <c r="E380" s="89" cm="1">
        <f t="array" aca="1" ref="E380" ca="1">INDIRECT(E$2&amp;"!E112")</f>
        <v>0</v>
      </c>
      <c r="F380" s="89" cm="1">
        <f t="array" aca="1" ref="F380" ca="1">INDIRECT(F$2&amp;"!E112")</f>
        <v>0</v>
      </c>
      <c r="G380" s="89" cm="1">
        <f t="array" aca="1" ref="G380" ca="1">INDIRECT(G$2&amp;"!E112")</f>
        <v>0</v>
      </c>
      <c r="H380" s="89" cm="1">
        <f t="array" aca="1" ref="H380" ca="1">INDIRECT(H$2&amp;"!E112")</f>
        <v>0</v>
      </c>
      <c r="I380" s="89" cm="1">
        <f t="array" aca="1" ref="I380" ca="1">INDIRECT(I$2&amp;"!E112")</f>
        <v>0</v>
      </c>
      <c r="J380" s="89" cm="1">
        <f t="array" aca="1" ref="J380" ca="1">INDIRECT(J$2&amp;"!E112")</f>
        <v>0</v>
      </c>
      <c r="K380" s="89" cm="1">
        <f t="array" aca="1" ref="K380" ca="1">INDIRECT(K$2&amp;"!E112")</f>
        <v>0</v>
      </c>
      <c r="L380" s="89" cm="1">
        <f t="array" aca="1" ref="L380" ca="1">INDIRECT(L$2&amp;"!E112")</f>
        <v>0</v>
      </c>
      <c r="M380" s="89" cm="1">
        <f t="array" aca="1" ref="M380" ca="1">INDIRECT(M$2&amp;"!E112")</f>
        <v>0</v>
      </c>
      <c r="N380" s="89" cm="1">
        <f t="array" aca="1" ref="N380" ca="1">INDIRECT(N$2&amp;"!E112")</f>
        <v>0</v>
      </c>
      <c r="O380" s="89" cm="1">
        <f t="array" aca="1" ref="O380" ca="1">INDIRECT(O$2&amp;"!E112")</f>
        <v>0</v>
      </c>
      <c r="P380" s="89" cm="1">
        <f t="array" aca="1" ref="P380" ca="1">INDIRECT(P$2&amp;"!E112")</f>
        <v>0</v>
      </c>
      <c r="Q380" s="89" cm="1">
        <f t="array" aca="1" ref="Q380" ca="1">INDIRECT(Q$2&amp;"!E112")</f>
        <v>0</v>
      </c>
      <c r="R380" s="89" cm="1">
        <f t="array" aca="1" ref="R380" ca="1">INDIRECT(R$2&amp;"!E112")</f>
        <v>0</v>
      </c>
      <c r="S380" s="89" cm="1">
        <f t="array" aca="1" ref="S380" ca="1">INDIRECT(S$2&amp;"!E112")</f>
        <v>0</v>
      </c>
      <c r="T380" s="89" cm="1">
        <f t="array" aca="1" ref="T380" ca="1">INDIRECT(T$2&amp;"!E112")</f>
        <v>0</v>
      </c>
      <c r="U380" s="89" cm="1">
        <f t="array" aca="1" ref="U380" ca="1">INDIRECT(U$2&amp;"!E112")</f>
        <v>0</v>
      </c>
      <c r="V380" s="89" cm="1">
        <f t="array" aca="1" ref="V380" ca="1">INDIRECT(V$2&amp;"!E112")</f>
        <v>0</v>
      </c>
      <c r="W380" s="89" cm="1">
        <f t="array" aca="1" ref="W380" ca="1">INDIRECT(W$2&amp;"!E112")</f>
        <v>0</v>
      </c>
      <c r="X380" s="89" cm="1">
        <f t="array" aca="1" ref="X380" ca="1">INDIRECT(X$2&amp;"!E112")</f>
        <v>0</v>
      </c>
      <c r="Y380" s="89" cm="1">
        <f t="array" aca="1" ref="Y380" ca="1">INDIRECT(Y$2&amp;"!E112")</f>
        <v>0</v>
      </c>
      <c r="Z380" s="89" cm="1">
        <f t="array" aca="1" ref="Z380" ca="1">INDIRECT(Z$2&amp;"!E112")</f>
        <v>0</v>
      </c>
      <c r="AA380" s="89" cm="1">
        <f t="array" aca="1" ref="AA380" ca="1">INDIRECT(AA$2&amp;"!E112")</f>
        <v>0</v>
      </c>
      <c r="AB380" s="89" cm="1">
        <f t="array" aca="1" ref="AB380" ca="1">INDIRECT(AB$2&amp;"!E112")</f>
        <v>0</v>
      </c>
      <c r="AC380" s="89" cm="1">
        <f t="array" aca="1" ref="AC380" ca="1">INDIRECT(AC$2&amp;"!E112")</f>
        <v>0</v>
      </c>
      <c r="AD380" s="89" cm="1">
        <f t="array" aca="1" ref="AD380" ca="1">INDIRECT(AD$2&amp;"!E112")</f>
        <v>0</v>
      </c>
      <c r="AE380" s="89" cm="1">
        <f t="array" aca="1" ref="AE380" ca="1">INDIRECT(AE$2&amp;"!E112")</f>
        <v>0</v>
      </c>
      <c r="AF380" s="89" cm="1">
        <f t="array" aca="1" ref="AF380" ca="1">INDIRECT(AF$2&amp;"!E112")</f>
        <v>0</v>
      </c>
      <c r="AG380" s="89" cm="1">
        <f t="array" aca="1" ref="AG380" ca="1">INDIRECT(AG$2&amp;"!E112")</f>
        <v>0</v>
      </c>
      <c r="AH380" s="89" cm="1">
        <f t="array" aca="1" ref="AH380" ca="1">INDIRECT(AH$2&amp;"!E112")</f>
        <v>0</v>
      </c>
      <c r="AJ380" s="75" t="str">
        <f t="shared" si="64"/>
        <v>OMI_17</v>
      </c>
      <c r="AK380" s="75" t="str">
        <f t="shared" si="65"/>
        <v>I2.1</v>
      </c>
      <c r="AL380" t="s">
        <v>763</v>
      </c>
      <c r="AM380">
        <f t="shared" ca="1" si="66"/>
        <v>0</v>
      </c>
      <c r="AN380">
        <f t="shared" ca="1" si="67"/>
        <v>0</v>
      </c>
      <c r="AP380">
        <f t="shared" ca="1" si="68"/>
        <v>0</v>
      </c>
      <c r="AQ380">
        <f t="shared" ca="1" si="70"/>
        <v>0</v>
      </c>
    </row>
    <row r="381" spans="2:43" ht="16.5" thickBot="1">
      <c r="B381" s="790"/>
      <c r="C381" s="54" t="s">
        <v>613</v>
      </c>
      <c r="D381" s="50" t="s">
        <v>629</v>
      </c>
      <c r="E381" s="89" cm="1">
        <f t="array" aca="1" ref="E381" ca="1">INDIRECT(E$2&amp;"!F112")</f>
        <v>0</v>
      </c>
      <c r="F381" s="89" cm="1">
        <f t="array" aca="1" ref="F381" ca="1">INDIRECT(F$2&amp;"!F112")</f>
        <v>0</v>
      </c>
      <c r="G381" s="89" cm="1">
        <f t="array" aca="1" ref="G381" ca="1">INDIRECT(G$2&amp;"!F112")</f>
        <v>0</v>
      </c>
      <c r="H381" s="89" cm="1">
        <f t="array" aca="1" ref="H381" ca="1">INDIRECT(H$2&amp;"!F112")</f>
        <v>0</v>
      </c>
      <c r="I381" s="89" cm="1">
        <f t="array" aca="1" ref="I381" ca="1">INDIRECT(I$2&amp;"!F112")</f>
        <v>0</v>
      </c>
      <c r="J381" s="89" cm="1">
        <f t="array" aca="1" ref="J381" ca="1">INDIRECT(J$2&amp;"!F112")</f>
        <v>0</v>
      </c>
      <c r="K381" s="89" cm="1">
        <f t="array" aca="1" ref="K381" ca="1">INDIRECT(K$2&amp;"!F112")</f>
        <v>0</v>
      </c>
      <c r="L381" s="89" cm="1">
        <f t="array" aca="1" ref="L381" ca="1">INDIRECT(L$2&amp;"!F112")</f>
        <v>0</v>
      </c>
      <c r="M381" s="89" cm="1">
        <f t="array" aca="1" ref="M381" ca="1">INDIRECT(M$2&amp;"!F112")</f>
        <v>0</v>
      </c>
      <c r="N381" s="89" cm="1">
        <f t="array" aca="1" ref="N381" ca="1">INDIRECT(N$2&amp;"!F112")</f>
        <v>0</v>
      </c>
      <c r="O381" s="89" cm="1">
        <f t="array" aca="1" ref="O381" ca="1">INDIRECT(O$2&amp;"!F112")</f>
        <v>0</v>
      </c>
      <c r="P381" s="89" cm="1">
        <f t="array" aca="1" ref="P381" ca="1">INDIRECT(P$2&amp;"!F112")</f>
        <v>0</v>
      </c>
      <c r="Q381" s="89" cm="1">
        <f t="array" aca="1" ref="Q381" ca="1">INDIRECT(Q$2&amp;"!F112")</f>
        <v>0</v>
      </c>
      <c r="R381" s="89" cm="1">
        <f t="array" aca="1" ref="R381" ca="1">INDIRECT(R$2&amp;"!F112")</f>
        <v>0</v>
      </c>
      <c r="S381" s="89" cm="1">
        <f t="array" aca="1" ref="S381" ca="1">INDIRECT(S$2&amp;"!F112")</f>
        <v>0</v>
      </c>
      <c r="T381" s="89" cm="1">
        <f t="array" aca="1" ref="T381" ca="1">INDIRECT(T$2&amp;"!F112")</f>
        <v>0</v>
      </c>
      <c r="U381" s="89" cm="1">
        <f t="array" aca="1" ref="U381" ca="1">INDIRECT(U$2&amp;"!F112")</f>
        <v>0</v>
      </c>
      <c r="V381" s="89" cm="1">
        <f t="array" aca="1" ref="V381" ca="1">INDIRECT(V$2&amp;"!F112")</f>
        <v>0</v>
      </c>
      <c r="W381" s="89" cm="1">
        <f t="array" aca="1" ref="W381" ca="1">INDIRECT(W$2&amp;"!F112")</f>
        <v>0</v>
      </c>
      <c r="X381" s="89" cm="1">
        <f t="array" aca="1" ref="X381" ca="1">INDIRECT(X$2&amp;"!F112")</f>
        <v>0</v>
      </c>
      <c r="Y381" s="89" cm="1">
        <f t="array" aca="1" ref="Y381" ca="1">INDIRECT(Y$2&amp;"!F112")</f>
        <v>0</v>
      </c>
      <c r="Z381" s="89" cm="1">
        <f t="array" aca="1" ref="Z381" ca="1">INDIRECT(Z$2&amp;"!F112")</f>
        <v>0</v>
      </c>
      <c r="AA381" s="89" cm="1">
        <f t="array" aca="1" ref="AA381" ca="1">INDIRECT(AA$2&amp;"!F112")</f>
        <v>0</v>
      </c>
      <c r="AB381" s="89" cm="1">
        <f t="array" aca="1" ref="AB381" ca="1">INDIRECT(AB$2&amp;"!F112")</f>
        <v>0</v>
      </c>
      <c r="AC381" s="89" cm="1">
        <f t="array" aca="1" ref="AC381" ca="1">INDIRECT(AC$2&amp;"!F112")</f>
        <v>0</v>
      </c>
      <c r="AD381" s="89" cm="1">
        <f t="array" aca="1" ref="AD381" ca="1">INDIRECT(AD$2&amp;"!F112")</f>
        <v>0</v>
      </c>
      <c r="AE381" s="89" cm="1">
        <f t="array" aca="1" ref="AE381" ca="1">INDIRECT(AE$2&amp;"!F112")</f>
        <v>0</v>
      </c>
      <c r="AF381" s="89" cm="1">
        <f t="array" aca="1" ref="AF381" ca="1">INDIRECT(AF$2&amp;"!F112")</f>
        <v>0</v>
      </c>
      <c r="AG381" s="89" cm="1">
        <f t="array" aca="1" ref="AG381" ca="1">INDIRECT(AG$2&amp;"!F112")</f>
        <v>0</v>
      </c>
      <c r="AH381" s="89" cm="1">
        <f t="array" aca="1" ref="AH381" ca="1">INDIRECT(AH$2&amp;"!F112")</f>
        <v>0</v>
      </c>
      <c r="AJ381" s="75" t="str">
        <f t="shared" si="64"/>
        <v>OMI_17</v>
      </c>
      <c r="AK381" s="75" t="str">
        <f t="shared" si="65"/>
        <v>I2.2</v>
      </c>
      <c r="AL381" t="s">
        <v>951</v>
      </c>
      <c r="AM381">
        <f t="shared" ca="1" si="66"/>
        <v>0</v>
      </c>
      <c r="AN381">
        <f t="shared" ca="1" si="67"/>
        <v>0</v>
      </c>
      <c r="AP381">
        <f t="shared" ca="1" si="68"/>
        <v>0</v>
      </c>
      <c r="AQ381">
        <f t="shared" ca="1" si="70"/>
        <v>0</v>
      </c>
    </row>
    <row r="382" spans="2:43" ht="14.45" customHeight="1" thickBot="1">
      <c r="B382" s="790"/>
      <c r="C382" s="54" t="s">
        <v>613</v>
      </c>
      <c r="D382" s="50" t="s">
        <v>630</v>
      </c>
      <c r="E382" s="89" cm="1">
        <f t="array" aca="1" ref="E382" ca="1">INDIRECT(E$2&amp;"!G112")</f>
        <v>0</v>
      </c>
      <c r="F382" s="89" cm="1">
        <f t="array" aca="1" ref="F382" ca="1">INDIRECT(F$2&amp;"!G112")</f>
        <v>0</v>
      </c>
      <c r="G382" s="89" cm="1">
        <f t="array" aca="1" ref="G382" ca="1">INDIRECT(G$2&amp;"!G112")</f>
        <v>0</v>
      </c>
      <c r="H382" s="89" cm="1">
        <f t="array" aca="1" ref="H382" ca="1">INDIRECT(H$2&amp;"!G112")</f>
        <v>0</v>
      </c>
      <c r="I382" s="89" cm="1">
        <f t="array" aca="1" ref="I382" ca="1">INDIRECT(I$2&amp;"!G112")</f>
        <v>0</v>
      </c>
      <c r="J382" s="89" cm="1">
        <f t="array" aca="1" ref="J382" ca="1">INDIRECT(J$2&amp;"!G112")</f>
        <v>0</v>
      </c>
      <c r="K382" s="89" cm="1">
        <f t="array" aca="1" ref="K382" ca="1">INDIRECT(K$2&amp;"!G112")</f>
        <v>0</v>
      </c>
      <c r="L382" s="89" cm="1">
        <f t="array" aca="1" ref="L382" ca="1">INDIRECT(L$2&amp;"!G112")</f>
        <v>0</v>
      </c>
      <c r="M382" s="89" cm="1">
        <f t="array" aca="1" ref="M382" ca="1">INDIRECT(M$2&amp;"!G112")</f>
        <v>0</v>
      </c>
      <c r="N382" s="89" cm="1">
        <f t="array" aca="1" ref="N382" ca="1">INDIRECT(N$2&amp;"!G112")</f>
        <v>0</v>
      </c>
      <c r="O382" s="89" cm="1">
        <f t="array" aca="1" ref="O382" ca="1">INDIRECT(O$2&amp;"!G112")</f>
        <v>0</v>
      </c>
      <c r="P382" s="89" cm="1">
        <f t="array" aca="1" ref="P382" ca="1">INDIRECT(P$2&amp;"!G112")</f>
        <v>0</v>
      </c>
      <c r="Q382" s="89" cm="1">
        <f t="array" aca="1" ref="Q382" ca="1">INDIRECT(Q$2&amp;"!G112")</f>
        <v>0</v>
      </c>
      <c r="R382" s="89" cm="1">
        <f t="array" aca="1" ref="R382" ca="1">INDIRECT(R$2&amp;"!G112")</f>
        <v>0</v>
      </c>
      <c r="S382" s="89" cm="1">
        <f t="array" aca="1" ref="S382" ca="1">INDIRECT(S$2&amp;"!G112")</f>
        <v>0</v>
      </c>
      <c r="T382" s="89" cm="1">
        <f t="array" aca="1" ref="T382" ca="1">INDIRECT(T$2&amp;"!G112")</f>
        <v>0</v>
      </c>
      <c r="U382" s="89" cm="1">
        <f t="array" aca="1" ref="U382" ca="1">INDIRECT(U$2&amp;"!G112")</f>
        <v>0</v>
      </c>
      <c r="V382" s="89" cm="1">
        <f t="array" aca="1" ref="V382" ca="1">INDIRECT(V$2&amp;"!G112")</f>
        <v>0</v>
      </c>
      <c r="W382" s="89" cm="1">
        <f t="array" aca="1" ref="W382" ca="1">INDIRECT(W$2&amp;"!G112")</f>
        <v>0</v>
      </c>
      <c r="X382" s="89" cm="1">
        <f t="array" aca="1" ref="X382" ca="1">INDIRECT(X$2&amp;"!G112")</f>
        <v>0</v>
      </c>
      <c r="Y382" s="89" cm="1">
        <f t="array" aca="1" ref="Y382" ca="1">INDIRECT(Y$2&amp;"!G112")</f>
        <v>0</v>
      </c>
      <c r="Z382" s="89" cm="1">
        <f t="array" aca="1" ref="Z382" ca="1">INDIRECT(Z$2&amp;"!G112")</f>
        <v>0</v>
      </c>
      <c r="AA382" s="89" cm="1">
        <f t="array" aca="1" ref="AA382" ca="1">INDIRECT(AA$2&amp;"!G112")</f>
        <v>0</v>
      </c>
      <c r="AB382" s="89" cm="1">
        <f t="array" aca="1" ref="AB382" ca="1">INDIRECT(AB$2&amp;"!G112")</f>
        <v>0</v>
      </c>
      <c r="AC382" s="89" cm="1">
        <f t="array" aca="1" ref="AC382" ca="1">INDIRECT(AC$2&amp;"!G112")</f>
        <v>0</v>
      </c>
      <c r="AD382" s="89" cm="1">
        <f t="array" aca="1" ref="AD382" ca="1">INDIRECT(AD$2&amp;"!G112")</f>
        <v>0</v>
      </c>
      <c r="AE382" s="89" cm="1">
        <f t="array" aca="1" ref="AE382" ca="1">INDIRECT(AE$2&amp;"!G112")</f>
        <v>0</v>
      </c>
      <c r="AF382" s="89" cm="1">
        <f t="array" aca="1" ref="AF382" ca="1">INDIRECT(AF$2&amp;"!G112")</f>
        <v>0</v>
      </c>
      <c r="AG382" s="89" cm="1">
        <f t="array" aca="1" ref="AG382" ca="1">INDIRECT(AG$2&amp;"!G112")</f>
        <v>0</v>
      </c>
      <c r="AH382" s="89" cm="1">
        <f t="array" aca="1" ref="AH382" ca="1">INDIRECT(AH$2&amp;"!G112")</f>
        <v>0</v>
      </c>
      <c r="AJ382" s="75" t="str">
        <f t="shared" si="64"/>
        <v>OMI_17</v>
      </c>
      <c r="AK382" s="75" t="str">
        <f t="shared" si="65"/>
        <v>I2.3</v>
      </c>
      <c r="AL382" t="s">
        <v>952</v>
      </c>
      <c r="AM382">
        <f t="shared" ca="1" si="66"/>
        <v>0</v>
      </c>
      <c r="AN382">
        <f t="shared" ca="1" si="67"/>
        <v>0</v>
      </c>
      <c r="AP382">
        <f ca="1">COUNTIFS(E382:AH382,"Oui",E380:AH380,"Non",E379:AH379,"Oui")</f>
        <v>0</v>
      </c>
      <c r="AQ382">
        <f t="shared" ca="1" si="70"/>
        <v>0</v>
      </c>
    </row>
    <row r="383" spans="2:43" ht="16.5" thickBot="1">
      <c r="B383" s="790"/>
      <c r="C383" s="54" t="s">
        <v>613</v>
      </c>
      <c r="D383" s="50" t="s">
        <v>631</v>
      </c>
      <c r="E383" s="89" cm="1">
        <f t="array" aca="1" ref="E383" ca="1">INDIRECT(E$2&amp;"!H112")</f>
        <v>0</v>
      </c>
      <c r="F383" s="89" cm="1">
        <f t="array" aca="1" ref="F383" ca="1">INDIRECT(F$2&amp;"!H112")</f>
        <v>0</v>
      </c>
      <c r="G383" s="89" cm="1">
        <f t="array" aca="1" ref="G383" ca="1">INDIRECT(G$2&amp;"!H112")</f>
        <v>0</v>
      </c>
      <c r="H383" s="89" cm="1">
        <f t="array" aca="1" ref="H383" ca="1">INDIRECT(H$2&amp;"!H112")</f>
        <v>0</v>
      </c>
      <c r="I383" s="89" cm="1">
        <f t="array" aca="1" ref="I383" ca="1">INDIRECT(I$2&amp;"!H112")</f>
        <v>0</v>
      </c>
      <c r="J383" s="89" cm="1">
        <f t="array" aca="1" ref="J383" ca="1">INDIRECT(J$2&amp;"!H112")</f>
        <v>0</v>
      </c>
      <c r="K383" s="89" cm="1">
        <f t="array" aca="1" ref="K383" ca="1">INDIRECT(K$2&amp;"!H112")</f>
        <v>0</v>
      </c>
      <c r="L383" s="89" cm="1">
        <f t="array" aca="1" ref="L383" ca="1">INDIRECT(L$2&amp;"!H112")</f>
        <v>0</v>
      </c>
      <c r="M383" s="89" cm="1">
        <f t="array" aca="1" ref="M383" ca="1">INDIRECT(M$2&amp;"!H112")</f>
        <v>0</v>
      </c>
      <c r="N383" s="89" cm="1">
        <f t="array" aca="1" ref="N383" ca="1">INDIRECT(N$2&amp;"!H112")</f>
        <v>0</v>
      </c>
      <c r="O383" s="89" cm="1">
        <f t="array" aca="1" ref="O383" ca="1">INDIRECT(O$2&amp;"!H112")</f>
        <v>0</v>
      </c>
      <c r="P383" s="89" cm="1">
        <f t="array" aca="1" ref="P383" ca="1">INDIRECT(P$2&amp;"!H112")</f>
        <v>0</v>
      </c>
      <c r="Q383" s="89" cm="1">
        <f t="array" aca="1" ref="Q383" ca="1">INDIRECT(Q$2&amp;"!H112")</f>
        <v>0</v>
      </c>
      <c r="R383" s="89" cm="1">
        <f t="array" aca="1" ref="R383" ca="1">INDIRECT(R$2&amp;"!H112")</f>
        <v>0</v>
      </c>
      <c r="S383" s="89" cm="1">
        <f t="array" aca="1" ref="S383" ca="1">INDIRECT(S$2&amp;"!H112")</f>
        <v>0</v>
      </c>
      <c r="T383" s="89" cm="1">
        <f t="array" aca="1" ref="T383" ca="1">INDIRECT(T$2&amp;"!H112")</f>
        <v>0</v>
      </c>
      <c r="U383" s="89" cm="1">
        <f t="array" aca="1" ref="U383" ca="1">INDIRECT(U$2&amp;"!H112")</f>
        <v>0</v>
      </c>
      <c r="V383" s="89" cm="1">
        <f t="array" aca="1" ref="V383" ca="1">INDIRECT(V$2&amp;"!H112")</f>
        <v>0</v>
      </c>
      <c r="W383" s="89" cm="1">
        <f t="array" aca="1" ref="W383" ca="1">INDIRECT(W$2&amp;"!H112")</f>
        <v>0</v>
      </c>
      <c r="X383" s="89" cm="1">
        <f t="array" aca="1" ref="X383" ca="1">INDIRECT(X$2&amp;"!H112")</f>
        <v>0</v>
      </c>
      <c r="Y383" s="89" cm="1">
        <f t="array" aca="1" ref="Y383" ca="1">INDIRECT(Y$2&amp;"!H112")</f>
        <v>0</v>
      </c>
      <c r="Z383" s="89" cm="1">
        <f t="array" aca="1" ref="Z383" ca="1">INDIRECT(Z$2&amp;"!H112")</f>
        <v>0</v>
      </c>
      <c r="AA383" s="89" cm="1">
        <f t="array" aca="1" ref="AA383" ca="1">INDIRECT(AA$2&amp;"!H112")</f>
        <v>0</v>
      </c>
      <c r="AB383" s="89" cm="1">
        <f t="array" aca="1" ref="AB383" ca="1">INDIRECT(AB$2&amp;"!H112")</f>
        <v>0</v>
      </c>
      <c r="AC383" s="89" cm="1">
        <f t="array" aca="1" ref="AC383" ca="1">INDIRECT(AC$2&amp;"!H112")</f>
        <v>0</v>
      </c>
      <c r="AD383" s="89" cm="1">
        <f t="array" aca="1" ref="AD383" ca="1">INDIRECT(AD$2&amp;"!H112")</f>
        <v>0</v>
      </c>
      <c r="AE383" s="89" cm="1">
        <f t="array" aca="1" ref="AE383" ca="1">INDIRECT(AE$2&amp;"!H112")</f>
        <v>0</v>
      </c>
      <c r="AF383" s="89" cm="1">
        <f t="array" aca="1" ref="AF383" ca="1">INDIRECT(AF$2&amp;"!H112")</f>
        <v>0</v>
      </c>
      <c r="AG383" s="89" cm="1">
        <f t="array" aca="1" ref="AG383" ca="1">INDIRECT(AG$2&amp;"!H112")</f>
        <v>0</v>
      </c>
      <c r="AH383" s="89" cm="1">
        <f t="array" aca="1" ref="AH383" ca="1">INDIRECT(AH$2&amp;"!H112")</f>
        <v>0</v>
      </c>
      <c r="AJ383" s="75" t="str">
        <f t="shared" si="64"/>
        <v>OMI_17</v>
      </c>
      <c r="AK383" s="75" t="str">
        <f t="shared" si="65"/>
        <v>I3.1</v>
      </c>
      <c r="AL383" t="s">
        <v>784</v>
      </c>
      <c r="AM383">
        <f t="shared" ca="1" si="66"/>
        <v>0</v>
      </c>
      <c r="AN383">
        <f t="shared" ca="1" si="67"/>
        <v>0</v>
      </c>
      <c r="AP383">
        <f t="shared" ca="1" si="68"/>
        <v>0</v>
      </c>
      <c r="AQ383">
        <f t="shared" ca="1" si="70"/>
        <v>0</v>
      </c>
    </row>
    <row r="384" spans="2:43" ht="16.5" thickBot="1">
      <c r="B384" s="791"/>
      <c r="C384" s="54" t="s">
        <v>613</v>
      </c>
      <c r="D384" s="53" t="s">
        <v>632</v>
      </c>
      <c r="E384" s="89" cm="1">
        <f t="array" aca="1" ref="E384" ca="1">INDIRECT(E$2&amp;"!I112")</f>
        <v>0</v>
      </c>
      <c r="F384" s="89" cm="1">
        <f t="array" aca="1" ref="F384" ca="1">INDIRECT(F$2&amp;"!I112")</f>
        <v>0</v>
      </c>
      <c r="G384" s="89" cm="1">
        <f t="array" aca="1" ref="G384" ca="1">INDIRECT(G$2&amp;"!I112")</f>
        <v>0</v>
      </c>
      <c r="H384" s="89" cm="1">
        <f t="array" aca="1" ref="H384" ca="1">INDIRECT(H$2&amp;"!I112")</f>
        <v>0</v>
      </c>
      <c r="I384" s="89" cm="1">
        <f t="array" aca="1" ref="I384" ca="1">INDIRECT(I$2&amp;"!I112")</f>
        <v>0</v>
      </c>
      <c r="J384" s="89" cm="1">
        <f t="array" aca="1" ref="J384" ca="1">INDIRECT(J$2&amp;"!I112")</f>
        <v>0</v>
      </c>
      <c r="K384" s="89" cm="1">
        <f t="array" aca="1" ref="K384" ca="1">INDIRECT(K$2&amp;"!I112")</f>
        <v>0</v>
      </c>
      <c r="L384" s="89" cm="1">
        <f t="array" aca="1" ref="L384" ca="1">INDIRECT(L$2&amp;"!I112")</f>
        <v>0</v>
      </c>
      <c r="M384" s="89" cm="1">
        <f t="array" aca="1" ref="M384" ca="1">INDIRECT(M$2&amp;"!I112")</f>
        <v>0</v>
      </c>
      <c r="N384" s="89" cm="1">
        <f t="array" aca="1" ref="N384" ca="1">INDIRECT(N$2&amp;"!I112")</f>
        <v>0</v>
      </c>
      <c r="O384" s="89" cm="1">
        <f t="array" aca="1" ref="O384" ca="1">INDIRECT(O$2&amp;"!I112")</f>
        <v>0</v>
      </c>
      <c r="P384" s="89" cm="1">
        <f t="array" aca="1" ref="P384" ca="1">INDIRECT(P$2&amp;"!I112")</f>
        <v>0</v>
      </c>
      <c r="Q384" s="89" cm="1">
        <f t="array" aca="1" ref="Q384" ca="1">INDIRECT(Q$2&amp;"!I112")</f>
        <v>0</v>
      </c>
      <c r="R384" s="89" cm="1">
        <f t="array" aca="1" ref="R384" ca="1">INDIRECT(R$2&amp;"!I112")</f>
        <v>0</v>
      </c>
      <c r="S384" s="89" cm="1">
        <f t="array" aca="1" ref="S384" ca="1">INDIRECT(S$2&amp;"!I112")</f>
        <v>0</v>
      </c>
      <c r="T384" s="89" cm="1">
        <f t="array" aca="1" ref="T384" ca="1">INDIRECT(T$2&amp;"!I112")</f>
        <v>0</v>
      </c>
      <c r="U384" s="89" cm="1">
        <f t="array" aca="1" ref="U384" ca="1">INDIRECT(U$2&amp;"!I112")</f>
        <v>0</v>
      </c>
      <c r="V384" s="89" cm="1">
        <f t="array" aca="1" ref="V384" ca="1">INDIRECT(V$2&amp;"!I112")</f>
        <v>0</v>
      </c>
      <c r="W384" s="89" cm="1">
        <f t="array" aca="1" ref="W384" ca="1">INDIRECT(W$2&amp;"!I112")</f>
        <v>0</v>
      </c>
      <c r="X384" s="89" cm="1">
        <f t="array" aca="1" ref="X384" ca="1">INDIRECT(X$2&amp;"!I112")</f>
        <v>0</v>
      </c>
      <c r="Y384" s="89" cm="1">
        <f t="array" aca="1" ref="Y384" ca="1">INDIRECT(Y$2&amp;"!I112")</f>
        <v>0</v>
      </c>
      <c r="Z384" s="89" cm="1">
        <f t="array" aca="1" ref="Z384" ca="1">INDIRECT(Z$2&amp;"!I112")</f>
        <v>0</v>
      </c>
      <c r="AA384" s="89" cm="1">
        <f t="array" aca="1" ref="AA384" ca="1">INDIRECT(AA$2&amp;"!I112")</f>
        <v>0</v>
      </c>
      <c r="AB384" s="89" cm="1">
        <f t="array" aca="1" ref="AB384" ca="1">INDIRECT(AB$2&amp;"!I112")</f>
        <v>0</v>
      </c>
      <c r="AC384" s="89" cm="1">
        <f t="array" aca="1" ref="AC384" ca="1">INDIRECT(AC$2&amp;"!I112")</f>
        <v>0</v>
      </c>
      <c r="AD384" s="89" cm="1">
        <f t="array" aca="1" ref="AD384" ca="1">INDIRECT(AD$2&amp;"!I112")</f>
        <v>0</v>
      </c>
      <c r="AE384" s="89" cm="1">
        <f t="array" aca="1" ref="AE384" ca="1">INDIRECT(AE$2&amp;"!I112")</f>
        <v>0</v>
      </c>
      <c r="AF384" s="89" cm="1">
        <f t="array" aca="1" ref="AF384" ca="1">INDIRECT(AF$2&amp;"!I112")</f>
        <v>0</v>
      </c>
      <c r="AG384" s="89" cm="1">
        <f t="array" aca="1" ref="AG384" ca="1">INDIRECT(AG$2&amp;"!I112")</f>
        <v>0</v>
      </c>
      <c r="AH384" s="89" cm="1">
        <f t="array" aca="1" ref="AH384" ca="1">INDIRECT(AH$2&amp;"!I112")</f>
        <v>0</v>
      </c>
      <c r="AJ384" s="75" t="str">
        <f t="shared" si="64"/>
        <v>OMI_17</v>
      </c>
      <c r="AK384" s="75" t="str">
        <f t="shared" si="65"/>
        <v>I3.2</v>
      </c>
      <c r="AL384" t="s">
        <v>953</v>
      </c>
      <c r="AM384">
        <f t="shared" ca="1" si="66"/>
        <v>0</v>
      </c>
      <c r="AN384">
        <f t="shared" ca="1" si="67"/>
        <v>0</v>
      </c>
      <c r="AP384">
        <f t="shared" ca="1" si="68"/>
        <v>0</v>
      </c>
      <c r="AQ384">
        <f t="shared" ca="1" si="70"/>
        <v>0</v>
      </c>
    </row>
    <row r="385" spans="2:43" ht="16.5" thickBot="1">
      <c r="B385" s="792" t="s">
        <v>96</v>
      </c>
      <c r="C385" s="54" t="s">
        <v>616</v>
      </c>
      <c r="D385" s="48" t="s">
        <v>627</v>
      </c>
      <c r="E385" s="319" t="str" cm="1">
        <f t="array" aca="1" ref="E385" ca="1">INDIRECT(E$2&amp;"!D115")</f>
        <v>Non concerné</v>
      </c>
      <c r="F385" s="319" t="str" cm="1">
        <f t="array" aca="1" ref="F385" ca="1">INDIRECT(F$2&amp;"!D115")</f>
        <v>Non concerné</v>
      </c>
      <c r="G385" s="319" t="str" cm="1">
        <f t="array" aca="1" ref="G385" ca="1">INDIRECT(G$2&amp;"!D115")</f>
        <v>Non concerné</v>
      </c>
      <c r="H385" s="319" t="str" cm="1">
        <f t="array" aca="1" ref="H385" ca="1">INDIRECT(H$2&amp;"!D115")</f>
        <v>Non concerné</v>
      </c>
      <c r="I385" s="319" t="str" cm="1">
        <f t="array" aca="1" ref="I385" ca="1">INDIRECT(I$2&amp;"!D115")</f>
        <v>Non concerné</v>
      </c>
      <c r="J385" s="319" t="str" cm="1">
        <f t="array" aca="1" ref="J385" ca="1">INDIRECT(J$2&amp;"!D115")</f>
        <v>Non concerné</v>
      </c>
      <c r="K385" s="319" t="str" cm="1">
        <f t="array" aca="1" ref="K385" ca="1">INDIRECT(K$2&amp;"!D115")</f>
        <v>Non concerné</v>
      </c>
      <c r="L385" s="319" t="str" cm="1">
        <f t="array" aca="1" ref="L385" ca="1">INDIRECT(L$2&amp;"!D115")</f>
        <v>Non concerné</v>
      </c>
      <c r="M385" s="319" t="str" cm="1">
        <f t="array" aca="1" ref="M385" ca="1">INDIRECT(M$2&amp;"!D115")</f>
        <v>Non concerné</v>
      </c>
      <c r="N385" s="319" t="str" cm="1">
        <f t="array" aca="1" ref="N385" ca="1">INDIRECT(N$2&amp;"!D115")</f>
        <v>Non concerné</v>
      </c>
      <c r="O385" s="319" t="str" cm="1">
        <f t="array" aca="1" ref="O385" ca="1">INDIRECT(O$2&amp;"!D115")</f>
        <v>Non concerné</v>
      </c>
      <c r="P385" s="319" t="str" cm="1">
        <f t="array" aca="1" ref="P385" ca="1">INDIRECT(P$2&amp;"!D115")</f>
        <v>Non concerné</v>
      </c>
      <c r="Q385" s="319" t="str" cm="1">
        <f t="array" aca="1" ref="Q385" ca="1">INDIRECT(Q$2&amp;"!D115")</f>
        <v>Non concerné</v>
      </c>
      <c r="R385" s="319" t="str" cm="1">
        <f t="array" aca="1" ref="R385" ca="1">INDIRECT(R$2&amp;"!D115")</f>
        <v>Non concerné</v>
      </c>
      <c r="S385" s="319" t="str" cm="1">
        <f t="array" aca="1" ref="S385" ca="1">INDIRECT(S$2&amp;"!D115")</f>
        <v>Non concerné</v>
      </c>
      <c r="T385" s="319" t="str" cm="1">
        <f t="array" aca="1" ref="T385" ca="1">INDIRECT(T$2&amp;"!D115")</f>
        <v>Non concerné</v>
      </c>
      <c r="U385" s="319" t="str" cm="1">
        <f t="array" aca="1" ref="U385" ca="1">INDIRECT(U$2&amp;"!D115")</f>
        <v>Non concerné</v>
      </c>
      <c r="V385" s="319" t="str" cm="1">
        <f t="array" aca="1" ref="V385" ca="1">INDIRECT(V$2&amp;"!D115")</f>
        <v>Non concerné</v>
      </c>
      <c r="W385" s="319" t="str" cm="1">
        <f t="array" aca="1" ref="W385" ca="1">INDIRECT(W$2&amp;"!D115")</f>
        <v>Non concerné</v>
      </c>
      <c r="X385" s="319" t="str" cm="1">
        <f t="array" aca="1" ref="X385" ca="1">INDIRECT(X$2&amp;"!D115")</f>
        <v>Non concerné</v>
      </c>
      <c r="Y385" s="319" t="str" cm="1">
        <f t="array" aca="1" ref="Y385" ca="1">INDIRECT(Y$2&amp;"!D115")</f>
        <v>Non concerné</v>
      </c>
      <c r="Z385" s="319" t="str" cm="1">
        <f t="array" aca="1" ref="Z385" ca="1">INDIRECT(Z$2&amp;"!D115")</f>
        <v>Non concerné</v>
      </c>
      <c r="AA385" s="319" t="str" cm="1">
        <f t="array" aca="1" ref="AA385" ca="1">INDIRECT(AA$2&amp;"!D115")</f>
        <v>Non concerné</v>
      </c>
      <c r="AB385" s="319" t="str" cm="1">
        <f t="array" aca="1" ref="AB385" ca="1">INDIRECT(AB$2&amp;"!D115")</f>
        <v>Non concerné</v>
      </c>
      <c r="AC385" s="319" t="str" cm="1">
        <f t="array" aca="1" ref="AC385" ca="1">INDIRECT(AC$2&amp;"!D115")</f>
        <v>Non concerné</v>
      </c>
      <c r="AD385" s="319" t="str" cm="1">
        <f t="array" aca="1" ref="AD385" ca="1">INDIRECT(AD$2&amp;"!D115")</f>
        <v>Non concerné</v>
      </c>
      <c r="AE385" s="319" t="str" cm="1">
        <f t="array" aca="1" ref="AE385" ca="1">INDIRECT(AE$2&amp;"!D115")</f>
        <v>Non concerné</v>
      </c>
      <c r="AF385" s="319" t="str" cm="1">
        <f t="array" aca="1" ref="AF385" ca="1">INDIRECT(AF$2&amp;"!D115")</f>
        <v>Non concerné</v>
      </c>
      <c r="AG385" s="319" t="str" cm="1">
        <f t="array" aca="1" ref="AG385" ca="1">INDIRECT(AG$2&amp;"!D115")</f>
        <v>Non concerné</v>
      </c>
      <c r="AH385" s="319" t="str" cm="1">
        <f t="array" aca="1" ref="AH385" ca="1">INDIRECT(AH$2&amp;"!D115")</f>
        <v>Non concerné</v>
      </c>
      <c r="AJ385" s="75" t="str">
        <f t="shared" si="64"/>
        <v>OMI_18</v>
      </c>
      <c r="AK385" s="75" t="str">
        <f t="shared" si="65"/>
        <v>I1</v>
      </c>
      <c r="AL385" t="s">
        <v>742</v>
      </c>
      <c r="AM385">
        <f t="shared" ca="1" si="66"/>
        <v>0</v>
      </c>
      <c r="AN385">
        <f t="shared" ca="1" si="67"/>
        <v>0</v>
      </c>
      <c r="AP385">
        <f t="shared" ca="1" si="68"/>
        <v>0</v>
      </c>
      <c r="AQ385">
        <f t="shared" ca="1" si="70"/>
        <v>0</v>
      </c>
    </row>
    <row r="386" spans="2:43" ht="16.5" thickBot="1">
      <c r="B386" s="793"/>
      <c r="C386" s="54" t="s">
        <v>616</v>
      </c>
      <c r="D386" s="50" t="s">
        <v>628</v>
      </c>
      <c r="E386" s="319" cm="1">
        <f t="array" aca="1" ref="E386" ca="1">INDIRECT(E$2&amp;"!E115")</f>
        <v>0</v>
      </c>
      <c r="F386" s="319" cm="1">
        <f t="array" aca="1" ref="F386" ca="1">INDIRECT(F$2&amp;"!E115")</f>
        <v>0</v>
      </c>
      <c r="G386" s="319" cm="1">
        <f t="array" aca="1" ref="G386" ca="1">INDIRECT(G$2&amp;"!E115")</f>
        <v>0</v>
      </c>
      <c r="H386" s="319" cm="1">
        <f t="array" aca="1" ref="H386" ca="1">INDIRECT(H$2&amp;"!E115")</f>
        <v>0</v>
      </c>
      <c r="I386" s="319" cm="1">
        <f t="array" aca="1" ref="I386" ca="1">INDIRECT(I$2&amp;"!E115")</f>
        <v>0</v>
      </c>
      <c r="J386" s="319" cm="1">
        <f t="array" aca="1" ref="J386" ca="1">INDIRECT(J$2&amp;"!E115")</f>
        <v>0</v>
      </c>
      <c r="K386" s="319" cm="1">
        <f t="array" aca="1" ref="K386" ca="1">INDIRECT(K$2&amp;"!E115")</f>
        <v>0</v>
      </c>
      <c r="L386" s="319" cm="1">
        <f t="array" aca="1" ref="L386" ca="1">INDIRECT(L$2&amp;"!E115")</f>
        <v>0</v>
      </c>
      <c r="M386" s="319" cm="1">
        <f t="array" aca="1" ref="M386" ca="1">INDIRECT(M$2&amp;"!E115")</f>
        <v>0</v>
      </c>
      <c r="N386" s="319" cm="1">
        <f t="array" aca="1" ref="N386" ca="1">INDIRECT(N$2&amp;"!E115")</f>
        <v>0</v>
      </c>
      <c r="O386" s="319" cm="1">
        <f t="array" aca="1" ref="O386" ca="1">INDIRECT(O$2&amp;"!E115")</f>
        <v>0</v>
      </c>
      <c r="P386" s="319" cm="1">
        <f t="array" aca="1" ref="P386" ca="1">INDIRECT(P$2&amp;"!E115")</f>
        <v>0</v>
      </c>
      <c r="Q386" s="319" cm="1">
        <f t="array" aca="1" ref="Q386" ca="1">INDIRECT(Q$2&amp;"!E115")</f>
        <v>0</v>
      </c>
      <c r="R386" s="319" cm="1">
        <f t="array" aca="1" ref="R386" ca="1">INDIRECT(R$2&amp;"!E115")</f>
        <v>0</v>
      </c>
      <c r="S386" s="319" cm="1">
        <f t="array" aca="1" ref="S386" ca="1">INDIRECT(S$2&amp;"!E115")</f>
        <v>0</v>
      </c>
      <c r="T386" s="319" cm="1">
        <f t="array" aca="1" ref="T386" ca="1">INDIRECT(T$2&amp;"!E115")</f>
        <v>0</v>
      </c>
      <c r="U386" s="319" cm="1">
        <f t="array" aca="1" ref="U386" ca="1">INDIRECT(U$2&amp;"!E115")</f>
        <v>0</v>
      </c>
      <c r="V386" s="319" cm="1">
        <f t="array" aca="1" ref="V386" ca="1">INDIRECT(V$2&amp;"!E115")</f>
        <v>0</v>
      </c>
      <c r="W386" s="319" cm="1">
        <f t="array" aca="1" ref="W386" ca="1">INDIRECT(W$2&amp;"!E115")</f>
        <v>0</v>
      </c>
      <c r="X386" s="319" cm="1">
        <f t="array" aca="1" ref="X386" ca="1">INDIRECT(X$2&amp;"!E115")</f>
        <v>0</v>
      </c>
      <c r="Y386" s="319" cm="1">
        <f t="array" aca="1" ref="Y386" ca="1">INDIRECT(Y$2&amp;"!E115")</f>
        <v>0</v>
      </c>
      <c r="Z386" s="319" cm="1">
        <f t="array" aca="1" ref="Z386" ca="1">INDIRECT(Z$2&amp;"!E115")</f>
        <v>0</v>
      </c>
      <c r="AA386" s="319" cm="1">
        <f t="array" aca="1" ref="AA386" ca="1">INDIRECT(AA$2&amp;"!E115")</f>
        <v>0</v>
      </c>
      <c r="AB386" s="319" cm="1">
        <f t="array" aca="1" ref="AB386" ca="1">INDIRECT(AB$2&amp;"!E115")</f>
        <v>0</v>
      </c>
      <c r="AC386" s="319" cm="1">
        <f t="array" aca="1" ref="AC386" ca="1">INDIRECT(AC$2&amp;"!E115")</f>
        <v>0</v>
      </c>
      <c r="AD386" s="319" cm="1">
        <f t="array" aca="1" ref="AD386" ca="1">INDIRECT(AD$2&amp;"!E115")</f>
        <v>0</v>
      </c>
      <c r="AE386" s="319" cm="1">
        <f t="array" aca="1" ref="AE386" ca="1">INDIRECT(AE$2&amp;"!E115")</f>
        <v>0</v>
      </c>
      <c r="AF386" s="319" cm="1">
        <f t="array" aca="1" ref="AF386" ca="1">INDIRECT(AF$2&amp;"!E115")</f>
        <v>0</v>
      </c>
      <c r="AG386" s="319" cm="1">
        <f t="array" aca="1" ref="AG386" ca="1">INDIRECT(AG$2&amp;"!E115")</f>
        <v>0</v>
      </c>
      <c r="AH386" s="319" cm="1">
        <f t="array" aca="1" ref="AH386" ca="1">INDIRECT(AH$2&amp;"!E115")</f>
        <v>0</v>
      </c>
      <c r="AJ386" s="75" t="str">
        <f t="shared" si="64"/>
        <v>OMI_18</v>
      </c>
      <c r="AK386" s="75" t="str">
        <f t="shared" si="65"/>
        <v>I2.1</v>
      </c>
      <c r="AL386" t="s">
        <v>764</v>
      </c>
      <c r="AM386">
        <f t="shared" ca="1" si="66"/>
        <v>0</v>
      </c>
      <c r="AN386">
        <f t="shared" ca="1" si="67"/>
        <v>0</v>
      </c>
      <c r="AP386">
        <f t="shared" ca="1" si="68"/>
        <v>0</v>
      </c>
      <c r="AQ386">
        <f t="shared" ca="1" si="70"/>
        <v>0</v>
      </c>
    </row>
    <row r="387" spans="2:43" ht="16.5" thickBot="1">
      <c r="B387" s="793"/>
      <c r="C387" s="54" t="s">
        <v>616</v>
      </c>
      <c r="D387" s="50" t="s">
        <v>629</v>
      </c>
      <c r="E387" s="319" cm="1">
        <f t="array" aca="1" ref="E387" ca="1">INDIRECT(E$2&amp;"!F115")</f>
        <v>0</v>
      </c>
      <c r="F387" s="319" cm="1">
        <f t="array" aca="1" ref="F387" ca="1">INDIRECT(F$2&amp;"!F115")</f>
        <v>0</v>
      </c>
      <c r="G387" s="319" cm="1">
        <f t="array" aca="1" ref="G387" ca="1">INDIRECT(G$2&amp;"!F115")</f>
        <v>0</v>
      </c>
      <c r="H387" s="319" cm="1">
        <f t="array" aca="1" ref="H387" ca="1">INDIRECT(H$2&amp;"!F115")</f>
        <v>0</v>
      </c>
      <c r="I387" s="319" cm="1">
        <f t="array" aca="1" ref="I387" ca="1">INDIRECT(I$2&amp;"!F115")</f>
        <v>0</v>
      </c>
      <c r="J387" s="319" cm="1">
        <f t="array" aca="1" ref="J387" ca="1">INDIRECT(J$2&amp;"!F115")</f>
        <v>0</v>
      </c>
      <c r="K387" s="319" cm="1">
        <f t="array" aca="1" ref="K387" ca="1">INDIRECT(K$2&amp;"!F115")</f>
        <v>0</v>
      </c>
      <c r="L387" s="319" cm="1">
        <f t="array" aca="1" ref="L387" ca="1">INDIRECT(L$2&amp;"!F115")</f>
        <v>0</v>
      </c>
      <c r="M387" s="319" cm="1">
        <f t="array" aca="1" ref="M387" ca="1">INDIRECT(M$2&amp;"!F115")</f>
        <v>0</v>
      </c>
      <c r="N387" s="319" cm="1">
        <f t="array" aca="1" ref="N387" ca="1">INDIRECT(N$2&amp;"!F115")</f>
        <v>0</v>
      </c>
      <c r="O387" s="319" cm="1">
        <f t="array" aca="1" ref="O387" ca="1">INDIRECT(O$2&amp;"!F115")</f>
        <v>0</v>
      </c>
      <c r="P387" s="319" cm="1">
        <f t="array" aca="1" ref="P387" ca="1">INDIRECT(P$2&amp;"!F115")</f>
        <v>0</v>
      </c>
      <c r="Q387" s="319" cm="1">
        <f t="array" aca="1" ref="Q387" ca="1">INDIRECT(Q$2&amp;"!F115")</f>
        <v>0</v>
      </c>
      <c r="R387" s="319" cm="1">
        <f t="array" aca="1" ref="R387" ca="1">INDIRECT(R$2&amp;"!F115")</f>
        <v>0</v>
      </c>
      <c r="S387" s="319" cm="1">
        <f t="array" aca="1" ref="S387" ca="1">INDIRECT(S$2&amp;"!F115")</f>
        <v>0</v>
      </c>
      <c r="T387" s="319" cm="1">
        <f t="array" aca="1" ref="T387" ca="1">INDIRECT(T$2&amp;"!F115")</f>
        <v>0</v>
      </c>
      <c r="U387" s="319" cm="1">
        <f t="array" aca="1" ref="U387" ca="1">INDIRECT(U$2&amp;"!F115")</f>
        <v>0</v>
      </c>
      <c r="V387" s="319" cm="1">
        <f t="array" aca="1" ref="V387" ca="1">INDIRECT(V$2&amp;"!F115")</f>
        <v>0</v>
      </c>
      <c r="W387" s="319" cm="1">
        <f t="array" aca="1" ref="W387" ca="1">INDIRECT(W$2&amp;"!F115")</f>
        <v>0</v>
      </c>
      <c r="X387" s="319" cm="1">
        <f t="array" aca="1" ref="X387" ca="1">INDIRECT(X$2&amp;"!F115")</f>
        <v>0</v>
      </c>
      <c r="Y387" s="319" cm="1">
        <f t="array" aca="1" ref="Y387" ca="1">INDIRECT(Y$2&amp;"!F115")</f>
        <v>0</v>
      </c>
      <c r="Z387" s="319" cm="1">
        <f t="array" aca="1" ref="Z387" ca="1">INDIRECT(Z$2&amp;"!F115")</f>
        <v>0</v>
      </c>
      <c r="AA387" s="319" cm="1">
        <f t="array" aca="1" ref="AA387" ca="1">INDIRECT(AA$2&amp;"!F115")</f>
        <v>0</v>
      </c>
      <c r="AB387" s="319" cm="1">
        <f t="array" aca="1" ref="AB387" ca="1">INDIRECT(AB$2&amp;"!F115")</f>
        <v>0</v>
      </c>
      <c r="AC387" s="319" cm="1">
        <f t="array" aca="1" ref="AC387" ca="1">INDIRECT(AC$2&amp;"!F115")</f>
        <v>0</v>
      </c>
      <c r="AD387" s="319" cm="1">
        <f t="array" aca="1" ref="AD387" ca="1">INDIRECT(AD$2&amp;"!F115")</f>
        <v>0</v>
      </c>
      <c r="AE387" s="319" cm="1">
        <f t="array" aca="1" ref="AE387" ca="1">INDIRECT(AE$2&amp;"!F115")</f>
        <v>0</v>
      </c>
      <c r="AF387" s="319" cm="1">
        <f t="array" aca="1" ref="AF387" ca="1">INDIRECT(AF$2&amp;"!F115")</f>
        <v>0</v>
      </c>
      <c r="AG387" s="319" cm="1">
        <f t="array" aca="1" ref="AG387" ca="1">INDIRECT(AG$2&amp;"!F115")</f>
        <v>0</v>
      </c>
      <c r="AH387" s="319" cm="1">
        <f t="array" aca="1" ref="AH387" ca="1">INDIRECT(AH$2&amp;"!F115")</f>
        <v>0</v>
      </c>
      <c r="AJ387" s="75" t="str">
        <f t="shared" si="64"/>
        <v>OMI_18</v>
      </c>
      <c r="AK387" s="75" t="str">
        <f t="shared" si="65"/>
        <v>I2.2</v>
      </c>
      <c r="AL387" t="s">
        <v>954</v>
      </c>
      <c r="AM387">
        <f t="shared" ca="1" si="66"/>
        <v>0</v>
      </c>
      <c r="AN387">
        <f t="shared" ca="1" si="67"/>
        <v>0</v>
      </c>
      <c r="AP387">
        <f t="shared" ca="1" si="68"/>
        <v>0</v>
      </c>
      <c r="AQ387">
        <f t="shared" ca="1" si="70"/>
        <v>0</v>
      </c>
    </row>
    <row r="388" spans="2:43" ht="16.5" thickBot="1">
      <c r="B388" s="793"/>
      <c r="C388" s="54" t="s">
        <v>616</v>
      </c>
      <c r="D388" s="50" t="s">
        <v>630</v>
      </c>
      <c r="E388" s="319" cm="1">
        <f t="array" aca="1" ref="E388" ca="1">INDIRECT(E$2&amp;"!G115")</f>
        <v>0</v>
      </c>
      <c r="F388" s="319" cm="1">
        <f t="array" aca="1" ref="F388" ca="1">INDIRECT(F$2&amp;"!G115")</f>
        <v>0</v>
      </c>
      <c r="G388" s="319" cm="1">
        <f t="array" aca="1" ref="G388" ca="1">INDIRECT(G$2&amp;"!G115")</f>
        <v>0</v>
      </c>
      <c r="H388" s="319" cm="1">
        <f t="array" aca="1" ref="H388" ca="1">INDIRECT(H$2&amp;"!G115")</f>
        <v>0</v>
      </c>
      <c r="I388" s="319" cm="1">
        <f t="array" aca="1" ref="I388" ca="1">INDIRECT(I$2&amp;"!G115")</f>
        <v>0</v>
      </c>
      <c r="J388" s="319" cm="1">
        <f t="array" aca="1" ref="J388" ca="1">INDIRECT(J$2&amp;"!G115")</f>
        <v>0</v>
      </c>
      <c r="K388" s="319" cm="1">
        <f t="array" aca="1" ref="K388" ca="1">INDIRECT(K$2&amp;"!G115")</f>
        <v>0</v>
      </c>
      <c r="L388" s="319" cm="1">
        <f t="array" aca="1" ref="L388" ca="1">INDIRECT(L$2&amp;"!G115")</f>
        <v>0</v>
      </c>
      <c r="M388" s="319" cm="1">
        <f t="array" aca="1" ref="M388" ca="1">INDIRECT(M$2&amp;"!G115")</f>
        <v>0</v>
      </c>
      <c r="N388" s="319" cm="1">
        <f t="array" aca="1" ref="N388" ca="1">INDIRECT(N$2&amp;"!G115")</f>
        <v>0</v>
      </c>
      <c r="O388" s="319" cm="1">
        <f t="array" aca="1" ref="O388" ca="1">INDIRECT(O$2&amp;"!G115")</f>
        <v>0</v>
      </c>
      <c r="P388" s="319" cm="1">
        <f t="array" aca="1" ref="P388" ca="1">INDIRECT(P$2&amp;"!G115")</f>
        <v>0</v>
      </c>
      <c r="Q388" s="319" cm="1">
        <f t="array" aca="1" ref="Q388" ca="1">INDIRECT(Q$2&amp;"!G115")</f>
        <v>0</v>
      </c>
      <c r="R388" s="319" cm="1">
        <f t="array" aca="1" ref="R388" ca="1">INDIRECT(R$2&amp;"!G115")</f>
        <v>0</v>
      </c>
      <c r="S388" s="319" cm="1">
        <f t="array" aca="1" ref="S388" ca="1">INDIRECT(S$2&amp;"!G115")</f>
        <v>0</v>
      </c>
      <c r="T388" s="319" cm="1">
        <f t="array" aca="1" ref="T388" ca="1">INDIRECT(T$2&amp;"!G115")</f>
        <v>0</v>
      </c>
      <c r="U388" s="319" cm="1">
        <f t="array" aca="1" ref="U388" ca="1">INDIRECT(U$2&amp;"!G115")</f>
        <v>0</v>
      </c>
      <c r="V388" s="319" cm="1">
        <f t="array" aca="1" ref="V388" ca="1">INDIRECT(V$2&amp;"!G115")</f>
        <v>0</v>
      </c>
      <c r="W388" s="319" cm="1">
        <f t="array" aca="1" ref="W388" ca="1">INDIRECT(W$2&amp;"!G115")</f>
        <v>0</v>
      </c>
      <c r="X388" s="319" cm="1">
        <f t="array" aca="1" ref="X388" ca="1">INDIRECT(X$2&amp;"!G115")</f>
        <v>0</v>
      </c>
      <c r="Y388" s="319" cm="1">
        <f t="array" aca="1" ref="Y388" ca="1">INDIRECT(Y$2&amp;"!G115")</f>
        <v>0</v>
      </c>
      <c r="Z388" s="319" cm="1">
        <f t="array" aca="1" ref="Z388" ca="1">INDIRECT(Z$2&amp;"!G115")</f>
        <v>0</v>
      </c>
      <c r="AA388" s="319" cm="1">
        <f t="array" aca="1" ref="AA388" ca="1">INDIRECT(AA$2&amp;"!G115")</f>
        <v>0</v>
      </c>
      <c r="AB388" s="319" cm="1">
        <f t="array" aca="1" ref="AB388" ca="1">INDIRECT(AB$2&amp;"!G115")</f>
        <v>0</v>
      </c>
      <c r="AC388" s="319" cm="1">
        <f t="array" aca="1" ref="AC388" ca="1">INDIRECT(AC$2&amp;"!G115")</f>
        <v>0</v>
      </c>
      <c r="AD388" s="319" cm="1">
        <f t="array" aca="1" ref="AD388" ca="1">INDIRECT(AD$2&amp;"!G115")</f>
        <v>0</v>
      </c>
      <c r="AE388" s="319" cm="1">
        <f t="array" aca="1" ref="AE388" ca="1">INDIRECT(AE$2&amp;"!G115")</f>
        <v>0</v>
      </c>
      <c r="AF388" s="319" cm="1">
        <f t="array" aca="1" ref="AF388" ca="1">INDIRECT(AF$2&amp;"!G115")</f>
        <v>0</v>
      </c>
      <c r="AG388" s="319" cm="1">
        <f t="array" aca="1" ref="AG388" ca="1">INDIRECT(AG$2&amp;"!G115")</f>
        <v>0</v>
      </c>
      <c r="AH388" s="319" cm="1">
        <f t="array" aca="1" ref="AH388" ca="1">INDIRECT(AH$2&amp;"!G115")</f>
        <v>0</v>
      </c>
      <c r="AJ388" s="75" t="str">
        <f t="shared" si="64"/>
        <v>OMI_18</v>
      </c>
      <c r="AK388" s="75" t="str">
        <f t="shared" si="65"/>
        <v>I2.3</v>
      </c>
      <c r="AL388" t="s">
        <v>955</v>
      </c>
      <c r="AM388">
        <f t="shared" ca="1" si="66"/>
        <v>0</v>
      </c>
      <c r="AN388">
        <f t="shared" ca="1" si="67"/>
        <v>0</v>
      </c>
      <c r="AP388">
        <f ca="1">COUNTIFS(E388:AH388,"Oui",E386:AH386,"Non",E385:AH385,"Oui")</f>
        <v>0</v>
      </c>
      <c r="AQ388">
        <f t="shared" ca="1" si="70"/>
        <v>0</v>
      </c>
    </row>
    <row r="389" spans="2:43" ht="16.5" thickBot="1">
      <c r="B389" s="793"/>
      <c r="C389" s="54" t="s">
        <v>616</v>
      </c>
      <c r="D389" s="50" t="s">
        <v>631</v>
      </c>
      <c r="E389" s="319" cm="1">
        <f t="array" aca="1" ref="E389" ca="1">INDIRECT(E$2&amp;"!H115")</f>
        <v>0</v>
      </c>
      <c r="F389" s="319" cm="1">
        <f t="array" aca="1" ref="F389" ca="1">INDIRECT(F$2&amp;"!H115")</f>
        <v>0</v>
      </c>
      <c r="G389" s="319" cm="1">
        <f t="array" aca="1" ref="G389" ca="1">INDIRECT(G$2&amp;"!H115")</f>
        <v>0</v>
      </c>
      <c r="H389" s="319" cm="1">
        <f t="array" aca="1" ref="H389" ca="1">INDIRECT(H$2&amp;"!H115")</f>
        <v>0</v>
      </c>
      <c r="I389" s="319" cm="1">
        <f t="array" aca="1" ref="I389" ca="1">INDIRECT(I$2&amp;"!H115")</f>
        <v>0</v>
      </c>
      <c r="J389" s="319" cm="1">
        <f t="array" aca="1" ref="J389" ca="1">INDIRECT(J$2&amp;"!H115")</f>
        <v>0</v>
      </c>
      <c r="K389" s="319" cm="1">
        <f t="array" aca="1" ref="K389" ca="1">INDIRECT(K$2&amp;"!H115")</f>
        <v>0</v>
      </c>
      <c r="L389" s="319" cm="1">
        <f t="array" aca="1" ref="L389" ca="1">INDIRECT(L$2&amp;"!H115")</f>
        <v>0</v>
      </c>
      <c r="M389" s="319" cm="1">
        <f t="array" aca="1" ref="M389" ca="1">INDIRECT(M$2&amp;"!H115")</f>
        <v>0</v>
      </c>
      <c r="N389" s="319" cm="1">
        <f t="array" aca="1" ref="N389" ca="1">INDIRECT(N$2&amp;"!H115")</f>
        <v>0</v>
      </c>
      <c r="O389" s="319" cm="1">
        <f t="array" aca="1" ref="O389" ca="1">INDIRECT(O$2&amp;"!H115")</f>
        <v>0</v>
      </c>
      <c r="P389" s="319" cm="1">
        <f t="array" aca="1" ref="P389" ca="1">INDIRECT(P$2&amp;"!H115")</f>
        <v>0</v>
      </c>
      <c r="Q389" s="319" cm="1">
        <f t="array" aca="1" ref="Q389" ca="1">INDIRECT(Q$2&amp;"!H115")</f>
        <v>0</v>
      </c>
      <c r="R389" s="319" cm="1">
        <f t="array" aca="1" ref="R389" ca="1">INDIRECT(R$2&amp;"!H115")</f>
        <v>0</v>
      </c>
      <c r="S389" s="319" cm="1">
        <f t="array" aca="1" ref="S389" ca="1">INDIRECT(S$2&amp;"!H115")</f>
        <v>0</v>
      </c>
      <c r="T389" s="319" cm="1">
        <f t="array" aca="1" ref="T389" ca="1">INDIRECT(T$2&amp;"!H115")</f>
        <v>0</v>
      </c>
      <c r="U389" s="319" cm="1">
        <f t="array" aca="1" ref="U389" ca="1">INDIRECT(U$2&amp;"!H115")</f>
        <v>0</v>
      </c>
      <c r="V389" s="319" cm="1">
        <f t="array" aca="1" ref="V389" ca="1">INDIRECT(V$2&amp;"!H115")</f>
        <v>0</v>
      </c>
      <c r="W389" s="319" cm="1">
        <f t="array" aca="1" ref="W389" ca="1">INDIRECT(W$2&amp;"!H115")</f>
        <v>0</v>
      </c>
      <c r="X389" s="319" cm="1">
        <f t="array" aca="1" ref="X389" ca="1">INDIRECT(X$2&amp;"!H115")</f>
        <v>0</v>
      </c>
      <c r="Y389" s="319" cm="1">
        <f t="array" aca="1" ref="Y389" ca="1">INDIRECT(Y$2&amp;"!H115")</f>
        <v>0</v>
      </c>
      <c r="Z389" s="319" cm="1">
        <f t="array" aca="1" ref="Z389" ca="1">INDIRECT(Z$2&amp;"!H115")</f>
        <v>0</v>
      </c>
      <c r="AA389" s="319" cm="1">
        <f t="array" aca="1" ref="AA389" ca="1">INDIRECT(AA$2&amp;"!H115")</f>
        <v>0</v>
      </c>
      <c r="AB389" s="319" cm="1">
        <f t="array" aca="1" ref="AB389" ca="1">INDIRECT(AB$2&amp;"!H115")</f>
        <v>0</v>
      </c>
      <c r="AC389" s="319" cm="1">
        <f t="array" aca="1" ref="AC389" ca="1">INDIRECT(AC$2&amp;"!H115")</f>
        <v>0</v>
      </c>
      <c r="AD389" s="319" cm="1">
        <f t="array" aca="1" ref="AD389" ca="1">INDIRECT(AD$2&amp;"!H115")</f>
        <v>0</v>
      </c>
      <c r="AE389" s="319" cm="1">
        <f t="array" aca="1" ref="AE389" ca="1">INDIRECT(AE$2&amp;"!H115")</f>
        <v>0</v>
      </c>
      <c r="AF389" s="319" cm="1">
        <f t="array" aca="1" ref="AF389" ca="1">INDIRECT(AF$2&amp;"!H115")</f>
        <v>0</v>
      </c>
      <c r="AG389" s="319" cm="1">
        <f t="array" aca="1" ref="AG389" ca="1">INDIRECT(AG$2&amp;"!H115")</f>
        <v>0</v>
      </c>
      <c r="AH389" s="319" cm="1">
        <f t="array" aca="1" ref="AH389" ca="1">INDIRECT(AH$2&amp;"!H115")</f>
        <v>0</v>
      </c>
      <c r="AJ389" s="75" t="str">
        <f t="shared" si="64"/>
        <v>OMI_18</v>
      </c>
      <c r="AK389" s="75" t="str">
        <f t="shared" si="65"/>
        <v>I3.1</v>
      </c>
      <c r="AL389" t="s">
        <v>785</v>
      </c>
      <c r="AM389">
        <f t="shared" ca="1" si="66"/>
        <v>0</v>
      </c>
      <c r="AN389">
        <f t="shared" ca="1" si="67"/>
        <v>0</v>
      </c>
      <c r="AP389">
        <f t="shared" ca="1" si="68"/>
        <v>0</v>
      </c>
      <c r="AQ389">
        <f t="shared" ca="1" si="70"/>
        <v>0</v>
      </c>
    </row>
    <row r="390" spans="2:43" ht="16.5" thickBot="1">
      <c r="B390" s="793"/>
      <c r="C390" s="54" t="s">
        <v>616</v>
      </c>
      <c r="D390" s="53" t="s">
        <v>632</v>
      </c>
      <c r="E390" s="319" cm="1">
        <f t="array" aca="1" ref="E390" ca="1">INDIRECT(E$2&amp;"!I115")</f>
        <v>0</v>
      </c>
      <c r="F390" s="319" cm="1">
        <f t="array" aca="1" ref="F390" ca="1">INDIRECT(F$2&amp;"!I115")</f>
        <v>0</v>
      </c>
      <c r="G390" s="319" cm="1">
        <f t="array" aca="1" ref="G390" ca="1">INDIRECT(G$2&amp;"!I115")</f>
        <v>0</v>
      </c>
      <c r="H390" s="319" cm="1">
        <f t="array" aca="1" ref="H390" ca="1">INDIRECT(H$2&amp;"!I115")</f>
        <v>0</v>
      </c>
      <c r="I390" s="319" cm="1">
        <f t="array" aca="1" ref="I390" ca="1">INDIRECT(I$2&amp;"!I115")</f>
        <v>0</v>
      </c>
      <c r="J390" s="319" cm="1">
        <f t="array" aca="1" ref="J390" ca="1">INDIRECT(J$2&amp;"!I115")</f>
        <v>0</v>
      </c>
      <c r="K390" s="319" cm="1">
        <f t="array" aca="1" ref="K390" ca="1">INDIRECT(K$2&amp;"!I115")</f>
        <v>0</v>
      </c>
      <c r="L390" s="319" cm="1">
        <f t="array" aca="1" ref="L390" ca="1">INDIRECT(L$2&amp;"!I115")</f>
        <v>0</v>
      </c>
      <c r="M390" s="319" cm="1">
        <f t="array" aca="1" ref="M390" ca="1">INDIRECT(M$2&amp;"!I115")</f>
        <v>0</v>
      </c>
      <c r="N390" s="319" cm="1">
        <f t="array" aca="1" ref="N390" ca="1">INDIRECT(N$2&amp;"!I115")</f>
        <v>0</v>
      </c>
      <c r="O390" s="319" cm="1">
        <f t="array" aca="1" ref="O390" ca="1">INDIRECT(O$2&amp;"!I115")</f>
        <v>0</v>
      </c>
      <c r="P390" s="319" cm="1">
        <f t="array" aca="1" ref="P390" ca="1">INDIRECT(P$2&amp;"!I115")</f>
        <v>0</v>
      </c>
      <c r="Q390" s="319" cm="1">
        <f t="array" aca="1" ref="Q390" ca="1">INDIRECT(Q$2&amp;"!I115")</f>
        <v>0</v>
      </c>
      <c r="R390" s="319" cm="1">
        <f t="array" aca="1" ref="R390" ca="1">INDIRECT(R$2&amp;"!I115")</f>
        <v>0</v>
      </c>
      <c r="S390" s="319" cm="1">
        <f t="array" aca="1" ref="S390" ca="1">INDIRECT(S$2&amp;"!I115")</f>
        <v>0</v>
      </c>
      <c r="T390" s="319" cm="1">
        <f t="array" aca="1" ref="T390" ca="1">INDIRECT(T$2&amp;"!I115")</f>
        <v>0</v>
      </c>
      <c r="U390" s="319" cm="1">
        <f t="array" aca="1" ref="U390" ca="1">INDIRECT(U$2&amp;"!I115")</f>
        <v>0</v>
      </c>
      <c r="V390" s="319" cm="1">
        <f t="array" aca="1" ref="V390" ca="1">INDIRECT(V$2&amp;"!I115")</f>
        <v>0</v>
      </c>
      <c r="W390" s="319" cm="1">
        <f t="array" aca="1" ref="W390" ca="1">INDIRECT(W$2&amp;"!I115")</f>
        <v>0</v>
      </c>
      <c r="X390" s="319" cm="1">
        <f t="array" aca="1" ref="X390" ca="1">INDIRECT(X$2&amp;"!I115")</f>
        <v>0</v>
      </c>
      <c r="Y390" s="319" cm="1">
        <f t="array" aca="1" ref="Y390" ca="1">INDIRECT(Y$2&amp;"!I115")</f>
        <v>0</v>
      </c>
      <c r="Z390" s="319" cm="1">
        <f t="array" aca="1" ref="Z390" ca="1">INDIRECT(Z$2&amp;"!I115")</f>
        <v>0</v>
      </c>
      <c r="AA390" s="319" cm="1">
        <f t="array" aca="1" ref="AA390" ca="1">INDIRECT(AA$2&amp;"!I115")</f>
        <v>0</v>
      </c>
      <c r="AB390" s="319" cm="1">
        <f t="array" aca="1" ref="AB390" ca="1">INDIRECT(AB$2&amp;"!I115")</f>
        <v>0</v>
      </c>
      <c r="AC390" s="319" cm="1">
        <f t="array" aca="1" ref="AC390" ca="1">INDIRECT(AC$2&amp;"!I115")</f>
        <v>0</v>
      </c>
      <c r="AD390" s="319" cm="1">
        <f t="array" aca="1" ref="AD390" ca="1">INDIRECT(AD$2&amp;"!I115")</f>
        <v>0</v>
      </c>
      <c r="AE390" s="319" cm="1">
        <f t="array" aca="1" ref="AE390" ca="1">INDIRECT(AE$2&amp;"!I115")</f>
        <v>0</v>
      </c>
      <c r="AF390" s="319" cm="1">
        <f t="array" aca="1" ref="AF390" ca="1">INDIRECT(AF$2&amp;"!I115")</f>
        <v>0</v>
      </c>
      <c r="AG390" s="319" cm="1">
        <f t="array" aca="1" ref="AG390" ca="1">INDIRECT(AG$2&amp;"!I115")</f>
        <v>0</v>
      </c>
      <c r="AH390" s="319" cm="1">
        <f t="array" aca="1" ref="AH390" ca="1">INDIRECT(AH$2&amp;"!I115")</f>
        <v>0</v>
      </c>
      <c r="AJ390" s="75" t="str">
        <f t="shared" si="64"/>
        <v>OMI_18</v>
      </c>
      <c r="AK390" s="75" t="str">
        <f t="shared" si="65"/>
        <v>I3.2</v>
      </c>
      <c r="AL390" t="s">
        <v>956</v>
      </c>
      <c r="AM390">
        <f t="shared" ca="1" si="66"/>
        <v>0</v>
      </c>
      <c r="AN390">
        <f t="shared" ca="1" si="67"/>
        <v>0</v>
      </c>
      <c r="AP390">
        <f t="shared" ca="1" si="68"/>
        <v>0</v>
      </c>
      <c r="AQ390">
        <f t="shared" ca="1" si="70"/>
        <v>0</v>
      </c>
    </row>
    <row r="391" spans="2:43" ht="16.5" thickBot="1">
      <c r="B391" s="794" t="s">
        <v>681</v>
      </c>
      <c r="C391" s="54" t="s">
        <v>619</v>
      </c>
      <c r="D391" s="48" t="s">
        <v>627</v>
      </c>
      <c r="E391" s="327" t="str" cm="1">
        <f t="array" aca="1" ref="E391" ca="1">INDIRECT(E$2&amp;"!D118")</f>
        <v>Non concerné</v>
      </c>
      <c r="F391" s="327" t="str" cm="1">
        <f t="array" aca="1" ref="F391" ca="1">INDIRECT(F$2&amp;"!D118")</f>
        <v>Non concerné</v>
      </c>
      <c r="G391" s="327" t="str" cm="1">
        <f t="array" aca="1" ref="G391" ca="1">INDIRECT(G$2&amp;"!D118")</f>
        <v>Non concerné</v>
      </c>
      <c r="H391" s="327" t="str" cm="1">
        <f t="array" aca="1" ref="H391" ca="1">INDIRECT(H$2&amp;"!D118")</f>
        <v>Non concerné</v>
      </c>
      <c r="I391" s="327" t="str" cm="1">
        <f t="array" aca="1" ref="I391" ca="1">INDIRECT(I$2&amp;"!D118")</f>
        <v>Non concerné</v>
      </c>
      <c r="J391" s="327" t="str" cm="1">
        <f t="array" aca="1" ref="J391" ca="1">INDIRECT(J$2&amp;"!D118")</f>
        <v>Non concerné</v>
      </c>
      <c r="K391" s="327" t="str" cm="1">
        <f t="array" aca="1" ref="K391" ca="1">INDIRECT(K$2&amp;"!D118")</f>
        <v>Non concerné</v>
      </c>
      <c r="L391" s="327" t="str" cm="1">
        <f t="array" aca="1" ref="L391" ca="1">INDIRECT(L$2&amp;"!D118")</f>
        <v>Non concerné</v>
      </c>
      <c r="M391" s="327" t="str" cm="1">
        <f t="array" aca="1" ref="M391" ca="1">INDIRECT(M$2&amp;"!D118")</f>
        <v>Non concerné</v>
      </c>
      <c r="N391" s="327" t="str" cm="1">
        <f t="array" aca="1" ref="N391" ca="1">INDIRECT(N$2&amp;"!D118")</f>
        <v>Non concerné</v>
      </c>
      <c r="O391" s="327" t="str" cm="1">
        <f t="array" aca="1" ref="O391" ca="1">INDIRECT(O$2&amp;"!D118")</f>
        <v>Non concerné</v>
      </c>
      <c r="P391" s="327" t="str" cm="1">
        <f t="array" aca="1" ref="P391" ca="1">INDIRECT(P$2&amp;"!D118")</f>
        <v>Non concerné</v>
      </c>
      <c r="Q391" s="327" t="str" cm="1">
        <f t="array" aca="1" ref="Q391" ca="1">INDIRECT(Q$2&amp;"!D118")</f>
        <v>Non concerné</v>
      </c>
      <c r="R391" s="327" t="str" cm="1">
        <f t="array" aca="1" ref="R391" ca="1">INDIRECT(R$2&amp;"!D118")</f>
        <v>Non concerné</v>
      </c>
      <c r="S391" s="327" t="str" cm="1">
        <f t="array" aca="1" ref="S391" ca="1">INDIRECT(S$2&amp;"!D118")</f>
        <v>Non concerné</v>
      </c>
      <c r="T391" s="327" t="str" cm="1">
        <f t="array" aca="1" ref="T391" ca="1">INDIRECT(T$2&amp;"!D118")</f>
        <v>Non concerné</v>
      </c>
      <c r="U391" s="327" t="str" cm="1">
        <f t="array" aca="1" ref="U391" ca="1">INDIRECT(U$2&amp;"!D118")</f>
        <v>Non concerné</v>
      </c>
      <c r="V391" s="327" t="str" cm="1">
        <f t="array" aca="1" ref="V391" ca="1">INDIRECT(V$2&amp;"!D118")</f>
        <v>Non concerné</v>
      </c>
      <c r="W391" s="327" t="str" cm="1">
        <f t="array" aca="1" ref="W391" ca="1">INDIRECT(W$2&amp;"!D118")</f>
        <v>Non concerné</v>
      </c>
      <c r="X391" s="327" t="str" cm="1">
        <f t="array" aca="1" ref="X391" ca="1">INDIRECT(X$2&amp;"!D118")</f>
        <v>Non concerné</v>
      </c>
      <c r="Y391" s="327" t="str" cm="1">
        <f t="array" aca="1" ref="Y391" ca="1">INDIRECT(Y$2&amp;"!D118")</f>
        <v>Non concerné</v>
      </c>
      <c r="Z391" s="327" t="str" cm="1">
        <f t="array" aca="1" ref="Z391" ca="1">INDIRECT(Z$2&amp;"!D118")</f>
        <v>Non concerné</v>
      </c>
      <c r="AA391" s="327" t="str" cm="1">
        <f t="array" aca="1" ref="AA391" ca="1">INDIRECT(AA$2&amp;"!D118")</f>
        <v>Non concerné</v>
      </c>
      <c r="AB391" s="327" t="str" cm="1">
        <f t="array" aca="1" ref="AB391" ca="1">INDIRECT(AB$2&amp;"!D118")</f>
        <v>Non concerné</v>
      </c>
      <c r="AC391" s="327" t="str" cm="1">
        <f t="array" aca="1" ref="AC391" ca="1">INDIRECT(AC$2&amp;"!D118")</f>
        <v>Non concerné</v>
      </c>
      <c r="AD391" s="327" t="str" cm="1">
        <f t="array" aca="1" ref="AD391" ca="1">INDIRECT(AD$2&amp;"!D118")</f>
        <v>Non concerné</v>
      </c>
      <c r="AE391" s="327" t="str" cm="1">
        <f t="array" aca="1" ref="AE391" ca="1">INDIRECT(AE$2&amp;"!D118")</f>
        <v>Non concerné</v>
      </c>
      <c r="AF391" s="327" t="str" cm="1">
        <f t="array" aca="1" ref="AF391" ca="1">INDIRECT(AF$2&amp;"!D118")</f>
        <v>Non concerné</v>
      </c>
      <c r="AG391" s="327" t="str" cm="1">
        <f t="array" aca="1" ref="AG391" ca="1">INDIRECT(AG$2&amp;"!D118")</f>
        <v>Non concerné</v>
      </c>
      <c r="AH391" s="327" t="str" cm="1">
        <f t="array" aca="1" ref="AH391" ca="1">INDIRECT(AH$2&amp;"!D118")</f>
        <v>Non concerné</v>
      </c>
      <c r="AJ391" s="75" t="str">
        <f t="shared" si="64"/>
        <v>OMI_19</v>
      </c>
      <c r="AK391" s="75" t="str">
        <f t="shared" si="65"/>
        <v>I1</v>
      </c>
      <c r="AL391" t="s">
        <v>743</v>
      </c>
      <c r="AM391">
        <f t="shared" ca="1" si="66"/>
        <v>0</v>
      </c>
      <c r="AN391">
        <f t="shared" ca="1" si="67"/>
        <v>0</v>
      </c>
      <c r="AP391">
        <f t="shared" ca="1" si="68"/>
        <v>0</v>
      </c>
      <c r="AQ391">
        <f t="shared" ca="1" si="70"/>
        <v>0</v>
      </c>
    </row>
    <row r="392" spans="2:43" ht="16.5" thickBot="1">
      <c r="B392" s="794"/>
      <c r="C392" s="54" t="s">
        <v>619</v>
      </c>
      <c r="D392" s="50" t="s">
        <v>628</v>
      </c>
      <c r="E392" s="327" cm="1">
        <f t="array" aca="1" ref="E392" ca="1">INDIRECT(E$2&amp;"!E118")</f>
        <v>0</v>
      </c>
      <c r="F392" s="327" cm="1">
        <f t="array" aca="1" ref="F392" ca="1">INDIRECT(F$2&amp;"!E118")</f>
        <v>0</v>
      </c>
      <c r="G392" s="327" cm="1">
        <f t="array" aca="1" ref="G392" ca="1">INDIRECT(G$2&amp;"!E118")</f>
        <v>0</v>
      </c>
      <c r="H392" s="327" cm="1">
        <f t="array" aca="1" ref="H392" ca="1">INDIRECT(H$2&amp;"!E118")</f>
        <v>0</v>
      </c>
      <c r="I392" s="327" cm="1">
        <f t="array" aca="1" ref="I392" ca="1">INDIRECT(I$2&amp;"!E118")</f>
        <v>0</v>
      </c>
      <c r="J392" s="327" cm="1">
        <f t="array" aca="1" ref="J392" ca="1">INDIRECT(J$2&amp;"!E118")</f>
        <v>0</v>
      </c>
      <c r="K392" s="327" cm="1">
        <f t="array" aca="1" ref="K392" ca="1">INDIRECT(K$2&amp;"!E118")</f>
        <v>0</v>
      </c>
      <c r="L392" s="327" cm="1">
        <f t="array" aca="1" ref="L392" ca="1">INDIRECT(L$2&amp;"!E118")</f>
        <v>0</v>
      </c>
      <c r="M392" s="327" cm="1">
        <f t="array" aca="1" ref="M392" ca="1">INDIRECT(M$2&amp;"!E118")</f>
        <v>0</v>
      </c>
      <c r="N392" s="327" cm="1">
        <f t="array" aca="1" ref="N392" ca="1">INDIRECT(N$2&amp;"!E118")</f>
        <v>0</v>
      </c>
      <c r="O392" s="327" cm="1">
        <f t="array" aca="1" ref="O392" ca="1">INDIRECT(O$2&amp;"!E118")</f>
        <v>0</v>
      </c>
      <c r="P392" s="327" cm="1">
        <f t="array" aca="1" ref="P392" ca="1">INDIRECT(P$2&amp;"!E118")</f>
        <v>0</v>
      </c>
      <c r="Q392" s="327" cm="1">
        <f t="array" aca="1" ref="Q392" ca="1">INDIRECT(Q$2&amp;"!E118")</f>
        <v>0</v>
      </c>
      <c r="R392" s="327" cm="1">
        <f t="array" aca="1" ref="R392" ca="1">INDIRECT(R$2&amp;"!E118")</f>
        <v>0</v>
      </c>
      <c r="S392" s="327" cm="1">
        <f t="array" aca="1" ref="S392" ca="1">INDIRECT(S$2&amp;"!E118")</f>
        <v>0</v>
      </c>
      <c r="T392" s="327" cm="1">
        <f t="array" aca="1" ref="T392" ca="1">INDIRECT(T$2&amp;"!E118")</f>
        <v>0</v>
      </c>
      <c r="U392" s="327" cm="1">
        <f t="array" aca="1" ref="U392" ca="1">INDIRECT(U$2&amp;"!E118")</f>
        <v>0</v>
      </c>
      <c r="V392" s="327" cm="1">
        <f t="array" aca="1" ref="V392" ca="1">INDIRECT(V$2&amp;"!E118")</f>
        <v>0</v>
      </c>
      <c r="W392" s="327" cm="1">
        <f t="array" aca="1" ref="W392" ca="1">INDIRECT(W$2&amp;"!E118")</f>
        <v>0</v>
      </c>
      <c r="X392" s="327" cm="1">
        <f t="array" aca="1" ref="X392" ca="1">INDIRECT(X$2&amp;"!E118")</f>
        <v>0</v>
      </c>
      <c r="Y392" s="327" cm="1">
        <f t="array" aca="1" ref="Y392" ca="1">INDIRECT(Y$2&amp;"!E118")</f>
        <v>0</v>
      </c>
      <c r="Z392" s="327" cm="1">
        <f t="array" aca="1" ref="Z392" ca="1">INDIRECT(Z$2&amp;"!E118")</f>
        <v>0</v>
      </c>
      <c r="AA392" s="327" cm="1">
        <f t="array" aca="1" ref="AA392" ca="1">INDIRECT(AA$2&amp;"!E118")</f>
        <v>0</v>
      </c>
      <c r="AB392" s="327" cm="1">
        <f t="array" aca="1" ref="AB392" ca="1">INDIRECT(AB$2&amp;"!E118")</f>
        <v>0</v>
      </c>
      <c r="AC392" s="327" cm="1">
        <f t="array" aca="1" ref="AC392" ca="1">INDIRECT(AC$2&amp;"!E118")</f>
        <v>0</v>
      </c>
      <c r="AD392" s="327" cm="1">
        <f t="array" aca="1" ref="AD392" ca="1">INDIRECT(AD$2&amp;"!E118")</f>
        <v>0</v>
      </c>
      <c r="AE392" s="327" cm="1">
        <f t="array" aca="1" ref="AE392" ca="1">INDIRECT(AE$2&amp;"!E118")</f>
        <v>0</v>
      </c>
      <c r="AF392" s="327" cm="1">
        <f t="array" aca="1" ref="AF392" ca="1">INDIRECT(AF$2&amp;"!E118")</f>
        <v>0</v>
      </c>
      <c r="AG392" s="327" cm="1">
        <f t="array" aca="1" ref="AG392" ca="1">INDIRECT(AG$2&amp;"!E118")</f>
        <v>0</v>
      </c>
      <c r="AH392" s="327" cm="1">
        <f t="array" aca="1" ref="AH392" ca="1">INDIRECT(AH$2&amp;"!E118")</f>
        <v>0</v>
      </c>
      <c r="AJ392" s="75" t="str">
        <f t="shared" si="64"/>
        <v>OMI_19</v>
      </c>
      <c r="AK392" s="75" t="str">
        <f t="shared" si="65"/>
        <v>I2.1</v>
      </c>
      <c r="AL392" t="s">
        <v>765</v>
      </c>
      <c r="AM392">
        <f t="shared" ca="1" si="66"/>
        <v>0</v>
      </c>
      <c r="AN392">
        <f t="shared" ca="1" si="67"/>
        <v>0</v>
      </c>
      <c r="AP392">
        <f t="shared" ca="1" si="68"/>
        <v>0</v>
      </c>
      <c r="AQ392">
        <f t="shared" ca="1" si="70"/>
        <v>0</v>
      </c>
    </row>
    <row r="393" spans="2:43" ht="16.5" thickBot="1">
      <c r="B393" s="794"/>
      <c r="C393" s="54" t="s">
        <v>619</v>
      </c>
      <c r="D393" s="50" t="s">
        <v>629</v>
      </c>
      <c r="E393" s="327" cm="1">
        <f t="array" aca="1" ref="E393" ca="1">INDIRECT(E$2&amp;"!F118")</f>
        <v>0</v>
      </c>
      <c r="F393" s="327" cm="1">
        <f t="array" aca="1" ref="F393" ca="1">INDIRECT(F$2&amp;"!F118")</f>
        <v>0</v>
      </c>
      <c r="G393" s="327" cm="1">
        <f t="array" aca="1" ref="G393" ca="1">INDIRECT(G$2&amp;"!F118")</f>
        <v>0</v>
      </c>
      <c r="H393" s="327" cm="1">
        <f t="array" aca="1" ref="H393" ca="1">INDIRECT(H$2&amp;"!F118")</f>
        <v>0</v>
      </c>
      <c r="I393" s="327" cm="1">
        <f t="array" aca="1" ref="I393" ca="1">INDIRECT(I$2&amp;"!F118")</f>
        <v>0</v>
      </c>
      <c r="J393" s="327" cm="1">
        <f t="array" aca="1" ref="J393" ca="1">INDIRECT(J$2&amp;"!F118")</f>
        <v>0</v>
      </c>
      <c r="K393" s="327" cm="1">
        <f t="array" aca="1" ref="K393" ca="1">INDIRECT(K$2&amp;"!F118")</f>
        <v>0</v>
      </c>
      <c r="L393" s="327" cm="1">
        <f t="array" aca="1" ref="L393" ca="1">INDIRECT(L$2&amp;"!F118")</f>
        <v>0</v>
      </c>
      <c r="M393" s="327" cm="1">
        <f t="array" aca="1" ref="M393" ca="1">INDIRECT(M$2&amp;"!F118")</f>
        <v>0</v>
      </c>
      <c r="N393" s="327" cm="1">
        <f t="array" aca="1" ref="N393" ca="1">INDIRECT(N$2&amp;"!F118")</f>
        <v>0</v>
      </c>
      <c r="O393" s="327" cm="1">
        <f t="array" aca="1" ref="O393" ca="1">INDIRECT(O$2&amp;"!F118")</f>
        <v>0</v>
      </c>
      <c r="P393" s="327" cm="1">
        <f t="array" aca="1" ref="P393" ca="1">INDIRECT(P$2&amp;"!F118")</f>
        <v>0</v>
      </c>
      <c r="Q393" s="327" cm="1">
        <f t="array" aca="1" ref="Q393" ca="1">INDIRECT(Q$2&amp;"!F118")</f>
        <v>0</v>
      </c>
      <c r="R393" s="327" cm="1">
        <f t="array" aca="1" ref="R393" ca="1">INDIRECT(R$2&amp;"!F118")</f>
        <v>0</v>
      </c>
      <c r="S393" s="327" cm="1">
        <f t="array" aca="1" ref="S393" ca="1">INDIRECT(S$2&amp;"!F118")</f>
        <v>0</v>
      </c>
      <c r="T393" s="327" cm="1">
        <f t="array" aca="1" ref="T393" ca="1">INDIRECT(T$2&amp;"!F118")</f>
        <v>0</v>
      </c>
      <c r="U393" s="327" cm="1">
        <f t="array" aca="1" ref="U393" ca="1">INDIRECT(U$2&amp;"!F118")</f>
        <v>0</v>
      </c>
      <c r="V393" s="327" cm="1">
        <f t="array" aca="1" ref="V393" ca="1">INDIRECT(V$2&amp;"!F118")</f>
        <v>0</v>
      </c>
      <c r="W393" s="327" cm="1">
        <f t="array" aca="1" ref="W393" ca="1">INDIRECT(W$2&amp;"!F118")</f>
        <v>0</v>
      </c>
      <c r="X393" s="327" cm="1">
        <f t="array" aca="1" ref="X393" ca="1">INDIRECT(X$2&amp;"!F118")</f>
        <v>0</v>
      </c>
      <c r="Y393" s="327" cm="1">
        <f t="array" aca="1" ref="Y393" ca="1">INDIRECT(Y$2&amp;"!F118")</f>
        <v>0</v>
      </c>
      <c r="Z393" s="327" cm="1">
        <f t="array" aca="1" ref="Z393" ca="1">INDIRECT(Z$2&amp;"!F118")</f>
        <v>0</v>
      </c>
      <c r="AA393" s="327" cm="1">
        <f t="array" aca="1" ref="AA393" ca="1">INDIRECT(AA$2&amp;"!F118")</f>
        <v>0</v>
      </c>
      <c r="AB393" s="327" cm="1">
        <f t="array" aca="1" ref="AB393" ca="1">INDIRECT(AB$2&amp;"!F118")</f>
        <v>0</v>
      </c>
      <c r="AC393" s="327" cm="1">
        <f t="array" aca="1" ref="AC393" ca="1">INDIRECT(AC$2&amp;"!F118")</f>
        <v>0</v>
      </c>
      <c r="AD393" s="327" cm="1">
        <f t="array" aca="1" ref="AD393" ca="1">INDIRECT(AD$2&amp;"!F118")</f>
        <v>0</v>
      </c>
      <c r="AE393" s="327" cm="1">
        <f t="array" aca="1" ref="AE393" ca="1">INDIRECT(AE$2&amp;"!F118")</f>
        <v>0</v>
      </c>
      <c r="AF393" s="327" cm="1">
        <f t="array" aca="1" ref="AF393" ca="1">INDIRECT(AF$2&amp;"!F118")</f>
        <v>0</v>
      </c>
      <c r="AG393" s="327" cm="1">
        <f t="array" aca="1" ref="AG393" ca="1">INDIRECT(AG$2&amp;"!F118")</f>
        <v>0</v>
      </c>
      <c r="AH393" s="327" cm="1">
        <f t="array" aca="1" ref="AH393" ca="1">INDIRECT(AH$2&amp;"!F118")</f>
        <v>0</v>
      </c>
      <c r="AJ393" s="75" t="str">
        <f t="shared" si="64"/>
        <v>OMI_19</v>
      </c>
      <c r="AK393" s="75" t="str">
        <f t="shared" si="65"/>
        <v>I2.2</v>
      </c>
      <c r="AL393" t="s">
        <v>957</v>
      </c>
      <c r="AM393">
        <f t="shared" ca="1" si="66"/>
        <v>0</v>
      </c>
      <c r="AN393">
        <f t="shared" ca="1" si="67"/>
        <v>0</v>
      </c>
      <c r="AP393">
        <f t="shared" ca="1" si="68"/>
        <v>0</v>
      </c>
      <c r="AQ393">
        <f t="shared" ca="1" si="70"/>
        <v>0</v>
      </c>
    </row>
    <row r="394" spans="2:43" ht="16.5" thickBot="1">
      <c r="B394" s="794"/>
      <c r="C394" s="54" t="s">
        <v>619</v>
      </c>
      <c r="D394" s="50" t="s">
        <v>630</v>
      </c>
      <c r="E394" s="327" cm="1">
        <f t="array" aca="1" ref="E394" ca="1">INDIRECT(E$2&amp;"!G118")</f>
        <v>0</v>
      </c>
      <c r="F394" s="327" cm="1">
        <f t="array" aca="1" ref="F394" ca="1">INDIRECT(F$2&amp;"!G118")</f>
        <v>0</v>
      </c>
      <c r="G394" s="327" cm="1">
        <f t="array" aca="1" ref="G394" ca="1">INDIRECT(G$2&amp;"!G118")</f>
        <v>0</v>
      </c>
      <c r="H394" s="327" cm="1">
        <f t="array" aca="1" ref="H394" ca="1">INDIRECT(H$2&amp;"!G118")</f>
        <v>0</v>
      </c>
      <c r="I394" s="327" cm="1">
        <f t="array" aca="1" ref="I394" ca="1">INDIRECT(I$2&amp;"!G118")</f>
        <v>0</v>
      </c>
      <c r="J394" s="327" cm="1">
        <f t="array" aca="1" ref="J394" ca="1">INDIRECT(J$2&amp;"!G118")</f>
        <v>0</v>
      </c>
      <c r="K394" s="327" cm="1">
        <f t="array" aca="1" ref="K394" ca="1">INDIRECT(K$2&amp;"!G118")</f>
        <v>0</v>
      </c>
      <c r="L394" s="327" cm="1">
        <f t="array" aca="1" ref="L394" ca="1">INDIRECT(L$2&amp;"!G118")</f>
        <v>0</v>
      </c>
      <c r="M394" s="327" cm="1">
        <f t="array" aca="1" ref="M394" ca="1">INDIRECT(M$2&amp;"!G118")</f>
        <v>0</v>
      </c>
      <c r="N394" s="327" cm="1">
        <f t="array" aca="1" ref="N394" ca="1">INDIRECT(N$2&amp;"!G118")</f>
        <v>0</v>
      </c>
      <c r="O394" s="327" cm="1">
        <f t="array" aca="1" ref="O394" ca="1">INDIRECT(O$2&amp;"!G118")</f>
        <v>0</v>
      </c>
      <c r="P394" s="327" cm="1">
        <f t="array" aca="1" ref="P394" ca="1">INDIRECT(P$2&amp;"!G118")</f>
        <v>0</v>
      </c>
      <c r="Q394" s="327" cm="1">
        <f t="array" aca="1" ref="Q394" ca="1">INDIRECT(Q$2&amp;"!G118")</f>
        <v>0</v>
      </c>
      <c r="R394" s="327" cm="1">
        <f t="array" aca="1" ref="R394" ca="1">INDIRECT(R$2&amp;"!G118")</f>
        <v>0</v>
      </c>
      <c r="S394" s="327" cm="1">
        <f t="array" aca="1" ref="S394" ca="1">INDIRECT(S$2&amp;"!G118")</f>
        <v>0</v>
      </c>
      <c r="T394" s="327" cm="1">
        <f t="array" aca="1" ref="T394" ca="1">INDIRECT(T$2&amp;"!G118")</f>
        <v>0</v>
      </c>
      <c r="U394" s="327" cm="1">
        <f t="array" aca="1" ref="U394" ca="1">INDIRECT(U$2&amp;"!G118")</f>
        <v>0</v>
      </c>
      <c r="V394" s="327" cm="1">
        <f t="array" aca="1" ref="V394" ca="1">INDIRECT(V$2&amp;"!G118")</f>
        <v>0</v>
      </c>
      <c r="W394" s="327" cm="1">
        <f t="array" aca="1" ref="W394" ca="1">INDIRECT(W$2&amp;"!G118")</f>
        <v>0</v>
      </c>
      <c r="X394" s="327" cm="1">
        <f t="array" aca="1" ref="X394" ca="1">INDIRECT(X$2&amp;"!G118")</f>
        <v>0</v>
      </c>
      <c r="Y394" s="327" cm="1">
        <f t="array" aca="1" ref="Y394" ca="1">INDIRECT(Y$2&amp;"!G118")</f>
        <v>0</v>
      </c>
      <c r="Z394" s="327" cm="1">
        <f t="array" aca="1" ref="Z394" ca="1">INDIRECT(Z$2&amp;"!G118")</f>
        <v>0</v>
      </c>
      <c r="AA394" s="327" cm="1">
        <f t="array" aca="1" ref="AA394" ca="1">INDIRECT(AA$2&amp;"!G118")</f>
        <v>0</v>
      </c>
      <c r="AB394" s="327" cm="1">
        <f t="array" aca="1" ref="AB394" ca="1">INDIRECT(AB$2&amp;"!G118")</f>
        <v>0</v>
      </c>
      <c r="AC394" s="327" cm="1">
        <f t="array" aca="1" ref="AC394" ca="1">INDIRECT(AC$2&amp;"!G118")</f>
        <v>0</v>
      </c>
      <c r="AD394" s="327" cm="1">
        <f t="array" aca="1" ref="AD394" ca="1">INDIRECT(AD$2&amp;"!G118")</f>
        <v>0</v>
      </c>
      <c r="AE394" s="327" cm="1">
        <f t="array" aca="1" ref="AE394" ca="1">INDIRECT(AE$2&amp;"!G118")</f>
        <v>0</v>
      </c>
      <c r="AF394" s="327" cm="1">
        <f t="array" aca="1" ref="AF394" ca="1">INDIRECT(AF$2&amp;"!G118")</f>
        <v>0</v>
      </c>
      <c r="AG394" s="327" cm="1">
        <f t="array" aca="1" ref="AG394" ca="1">INDIRECT(AG$2&amp;"!G118")</f>
        <v>0</v>
      </c>
      <c r="AH394" s="327" cm="1">
        <f t="array" aca="1" ref="AH394" ca="1">INDIRECT(AH$2&amp;"!G118")</f>
        <v>0</v>
      </c>
      <c r="AJ394" s="75" t="str">
        <f t="shared" si="64"/>
        <v>OMI_19</v>
      </c>
      <c r="AK394" s="75" t="str">
        <f t="shared" si="65"/>
        <v>I2.3</v>
      </c>
      <c r="AL394" t="s">
        <v>958</v>
      </c>
      <c r="AM394">
        <f t="shared" ca="1" si="66"/>
        <v>0</v>
      </c>
      <c r="AN394">
        <f t="shared" ca="1" si="67"/>
        <v>0</v>
      </c>
      <c r="AP394">
        <f ca="1">COUNTIFS(E394:AH394,"Oui",E392:AH392,"Non",E391:AH391,"Oui")</f>
        <v>0</v>
      </c>
      <c r="AQ394">
        <f ca="1">COUNTIFS(E394:AH394,"Acceptée",E390:AH390,"Oui",E391:AH391,"Oui")</f>
        <v>0</v>
      </c>
    </row>
    <row r="395" spans="2:43" ht="16.5" thickBot="1">
      <c r="B395" s="794"/>
      <c r="C395" s="54" t="s">
        <v>619</v>
      </c>
      <c r="D395" s="50" t="s">
        <v>631</v>
      </c>
      <c r="E395" s="327" cm="1">
        <f t="array" aca="1" ref="E395" ca="1">INDIRECT(E$2&amp;"!H118")</f>
        <v>0</v>
      </c>
      <c r="F395" s="327" cm="1">
        <f t="array" aca="1" ref="F395" ca="1">INDIRECT(F$2&amp;"!H118")</f>
        <v>0</v>
      </c>
      <c r="G395" s="327" cm="1">
        <f t="array" aca="1" ref="G395" ca="1">INDIRECT(G$2&amp;"!H118")</f>
        <v>0</v>
      </c>
      <c r="H395" s="327" cm="1">
        <f t="array" aca="1" ref="H395" ca="1">INDIRECT(H$2&amp;"!H118")</f>
        <v>0</v>
      </c>
      <c r="I395" s="327" cm="1">
        <f t="array" aca="1" ref="I395" ca="1">INDIRECT(I$2&amp;"!H118")</f>
        <v>0</v>
      </c>
      <c r="J395" s="327" cm="1">
        <f t="array" aca="1" ref="J395" ca="1">INDIRECT(J$2&amp;"!H118")</f>
        <v>0</v>
      </c>
      <c r="K395" s="327" cm="1">
        <f t="array" aca="1" ref="K395" ca="1">INDIRECT(K$2&amp;"!H118")</f>
        <v>0</v>
      </c>
      <c r="L395" s="327" cm="1">
        <f t="array" aca="1" ref="L395" ca="1">INDIRECT(L$2&amp;"!H118")</f>
        <v>0</v>
      </c>
      <c r="M395" s="327" cm="1">
        <f t="array" aca="1" ref="M395" ca="1">INDIRECT(M$2&amp;"!H118")</f>
        <v>0</v>
      </c>
      <c r="N395" s="327" cm="1">
        <f t="array" aca="1" ref="N395" ca="1">INDIRECT(N$2&amp;"!H118")</f>
        <v>0</v>
      </c>
      <c r="O395" s="327" cm="1">
        <f t="array" aca="1" ref="O395" ca="1">INDIRECT(O$2&amp;"!H118")</f>
        <v>0</v>
      </c>
      <c r="P395" s="327" cm="1">
        <f t="array" aca="1" ref="P395" ca="1">INDIRECT(P$2&amp;"!H118")</f>
        <v>0</v>
      </c>
      <c r="Q395" s="327" cm="1">
        <f t="array" aca="1" ref="Q395" ca="1">INDIRECT(Q$2&amp;"!H118")</f>
        <v>0</v>
      </c>
      <c r="R395" s="327" cm="1">
        <f t="array" aca="1" ref="R395" ca="1">INDIRECT(R$2&amp;"!H118")</f>
        <v>0</v>
      </c>
      <c r="S395" s="327" cm="1">
        <f t="array" aca="1" ref="S395" ca="1">INDIRECT(S$2&amp;"!H118")</f>
        <v>0</v>
      </c>
      <c r="T395" s="327" cm="1">
        <f t="array" aca="1" ref="T395" ca="1">INDIRECT(T$2&amp;"!H118")</f>
        <v>0</v>
      </c>
      <c r="U395" s="327" cm="1">
        <f t="array" aca="1" ref="U395" ca="1">INDIRECT(U$2&amp;"!H118")</f>
        <v>0</v>
      </c>
      <c r="V395" s="327" cm="1">
        <f t="array" aca="1" ref="V395" ca="1">INDIRECT(V$2&amp;"!H118")</f>
        <v>0</v>
      </c>
      <c r="W395" s="327" cm="1">
        <f t="array" aca="1" ref="W395" ca="1">INDIRECT(W$2&amp;"!H118")</f>
        <v>0</v>
      </c>
      <c r="X395" s="327" cm="1">
        <f t="array" aca="1" ref="X395" ca="1">INDIRECT(X$2&amp;"!H118")</f>
        <v>0</v>
      </c>
      <c r="Y395" s="327" cm="1">
        <f t="array" aca="1" ref="Y395" ca="1">INDIRECT(Y$2&amp;"!H118")</f>
        <v>0</v>
      </c>
      <c r="Z395" s="327" cm="1">
        <f t="array" aca="1" ref="Z395" ca="1">INDIRECT(Z$2&amp;"!H118")</f>
        <v>0</v>
      </c>
      <c r="AA395" s="327" cm="1">
        <f t="array" aca="1" ref="AA395" ca="1">INDIRECT(AA$2&amp;"!H118")</f>
        <v>0</v>
      </c>
      <c r="AB395" s="327" cm="1">
        <f t="array" aca="1" ref="AB395" ca="1">INDIRECT(AB$2&amp;"!H118")</f>
        <v>0</v>
      </c>
      <c r="AC395" s="327" cm="1">
        <f t="array" aca="1" ref="AC395" ca="1">INDIRECT(AC$2&amp;"!H118")</f>
        <v>0</v>
      </c>
      <c r="AD395" s="327" cm="1">
        <f t="array" aca="1" ref="AD395" ca="1">INDIRECT(AD$2&amp;"!H118")</f>
        <v>0</v>
      </c>
      <c r="AE395" s="327" cm="1">
        <f t="array" aca="1" ref="AE395" ca="1">INDIRECT(AE$2&amp;"!H118")</f>
        <v>0</v>
      </c>
      <c r="AF395" s="327" cm="1">
        <f t="array" aca="1" ref="AF395" ca="1">INDIRECT(AF$2&amp;"!H118")</f>
        <v>0</v>
      </c>
      <c r="AG395" s="327" cm="1">
        <f t="array" aca="1" ref="AG395" ca="1">INDIRECT(AG$2&amp;"!H118")</f>
        <v>0</v>
      </c>
      <c r="AH395" s="327" cm="1">
        <f t="array" aca="1" ref="AH395" ca="1">INDIRECT(AH$2&amp;"!H118")</f>
        <v>0</v>
      </c>
      <c r="AJ395" s="75" t="str">
        <f t="shared" si="64"/>
        <v>OMI_19</v>
      </c>
      <c r="AK395" s="75" t="str">
        <f t="shared" si="65"/>
        <v>I3.1</v>
      </c>
      <c r="AL395" t="s">
        <v>786</v>
      </c>
      <c r="AM395">
        <f t="shared" ca="1" si="66"/>
        <v>0</v>
      </c>
      <c r="AN395">
        <f t="shared" ca="1" si="67"/>
        <v>0</v>
      </c>
      <c r="AP395">
        <f t="shared" ca="1" si="68"/>
        <v>0</v>
      </c>
      <c r="AQ395">
        <f t="shared" ref="AQ395:AQ408" ca="1" si="71">COUNTIFS(E395:AH395,"Acceptée",E391:AH391,"Oui",E392:AH392,"Oui")</f>
        <v>0</v>
      </c>
    </row>
    <row r="396" spans="2:43" ht="16.5" thickBot="1">
      <c r="B396" s="794"/>
      <c r="C396" s="54" t="s">
        <v>619</v>
      </c>
      <c r="D396" s="53" t="s">
        <v>632</v>
      </c>
      <c r="E396" s="327" cm="1">
        <f t="array" aca="1" ref="E396" ca="1">INDIRECT(E$2&amp;"!I118")</f>
        <v>0</v>
      </c>
      <c r="F396" s="327" cm="1">
        <f t="array" aca="1" ref="F396" ca="1">INDIRECT(F$2&amp;"!I118")</f>
        <v>0</v>
      </c>
      <c r="G396" s="327" cm="1">
        <f t="array" aca="1" ref="G396" ca="1">INDIRECT(G$2&amp;"!I118")</f>
        <v>0</v>
      </c>
      <c r="H396" s="327" cm="1">
        <f t="array" aca="1" ref="H396" ca="1">INDIRECT(H$2&amp;"!I118")</f>
        <v>0</v>
      </c>
      <c r="I396" s="327" cm="1">
        <f t="array" aca="1" ref="I396" ca="1">INDIRECT(I$2&amp;"!I118")</f>
        <v>0</v>
      </c>
      <c r="J396" s="327" cm="1">
        <f t="array" aca="1" ref="J396" ca="1">INDIRECT(J$2&amp;"!I118")</f>
        <v>0</v>
      </c>
      <c r="K396" s="327" cm="1">
        <f t="array" aca="1" ref="K396" ca="1">INDIRECT(K$2&amp;"!I118")</f>
        <v>0</v>
      </c>
      <c r="L396" s="327" cm="1">
        <f t="array" aca="1" ref="L396" ca="1">INDIRECT(L$2&amp;"!I118")</f>
        <v>0</v>
      </c>
      <c r="M396" s="327" cm="1">
        <f t="array" aca="1" ref="M396" ca="1">INDIRECT(M$2&amp;"!I118")</f>
        <v>0</v>
      </c>
      <c r="N396" s="327" cm="1">
        <f t="array" aca="1" ref="N396" ca="1">INDIRECT(N$2&amp;"!I118")</f>
        <v>0</v>
      </c>
      <c r="O396" s="327" cm="1">
        <f t="array" aca="1" ref="O396" ca="1">INDIRECT(O$2&amp;"!I118")</f>
        <v>0</v>
      </c>
      <c r="P396" s="327" cm="1">
        <f t="array" aca="1" ref="P396" ca="1">INDIRECT(P$2&amp;"!I118")</f>
        <v>0</v>
      </c>
      <c r="Q396" s="327" cm="1">
        <f t="array" aca="1" ref="Q396" ca="1">INDIRECT(Q$2&amp;"!I118")</f>
        <v>0</v>
      </c>
      <c r="R396" s="327" cm="1">
        <f t="array" aca="1" ref="R396" ca="1">INDIRECT(R$2&amp;"!I118")</f>
        <v>0</v>
      </c>
      <c r="S396" s="327" cm="1">
        <f t="array" aca="1" ref="S396" ca="1">INDIRECT(S$2&amp;"!I118")</f>
        <v>0</v>
      </c>
      <c r="T396" s="327" cm="1">
        <f t="array" aca="1" ref="T396" ca="1">INDIRECT(T$2&amp;"!I118")</f>
        <v>0</v>
      </c>
      <c r="U396" s="327" cm="1">
        <f t="array" aca="1" ref="U396" ca="1">INDIRECT(U$2&amp;"!I118")</f>
        <v>0</v>
      </c>
      <c r="V396" s="327" cm="1">
        <f t="array" aca="1" ref="V396" ca="1">INDIRECT(V$2&amp;"!I118")</f>
        <v>0</v>
      </c>
      <c r="W396" s="327" cm="1">
        <f t="array" aca="1" ref="W396" ca="1">INDIRECT(W$2&amp;"!I118")</f>
        <v>0</v>
      </c>
      <c r="X396" s="327" cm="1">
        <f t="array" aca="1" ref="X396" ca="1">INDIRECT(X$2&amp;"!I118")</f>
        <v>0</v>
      </c>
      <c r="Y396" s="327" cm="1">
        <f t="array" aca="1" ref="Y396" ca="1">INDIRECT(Y$2&amp;"!I118")</f>
        <v>0</v>
      </c>
      <c r="Z396" s="327" cm="1">
        <f t="array" aca="1" ref="Z396" ca="1">INDIRECT(Z$2&amp;"!I118")</f>
        <v>0</v>
      </c>
      <c r="AA396" s="327" cm="1">
        <f t="array" aca="1" ref="AA396" ca="1">INDIRECT(AA$2&amp;"!I118")</f>
        <v>0</v>
      </c>
      <c r="AB396" s="327" cm="1">
        <f t="array" aca="1" ref="AB396" ca="1">INDIRECT(AB$2&amp;"!I118")</f>
        <v>0</v>
      </c>
      <c r="AC396" s="327" cm="1">
        <f t="array" aca="1" ref="AC396" ca="1">INDIRECT(AC$2&amp;"!I118")</f>
        <v>0</v>
      </c>
      <c r="AD396" s="327" cm="1">
        <f t="array" aca="1" ref="AD396" ca="1">INDIRECT(AD$2&amp;"!I118")</f>
        <v>0</v>
      </c>
      <c r="AE396" s="327" cm="1">
        <f t="array" aca="1" ref="AE396" ca="1">INDIRECT(AE$2&amp;"!I118")</f>
        <v>0</v>
      </c>
      <c r="AF396" s="327" cm="1">
        <f t="array" aca="1" ref="AF396" ca="1">INDIRECT(AF$2&amp;"!I118")</f>
        <v>0</v>
      </c>
      <c r="AG396" s="327" cm="1">
        <f t="array" aca="1" ref="AG396" ca="1">INDIRECT(AG$2&amp;"!I118")</f>
        <v>0</v>
      </c>
      <c r="AH396" s="327" cm="1">
        <f t="array" aca="1" ref="AH396" ca="1">INDIRECT(AH$2&amp;"!I118")</f>
        <v>0</v>
      </c>
      <c r="AJ396" s="75" t="str">
        <f t="shared" si="64"/>
        <v>OMI_19</v>
      </c>
      <c r="AK396" s="75" t="str">
        <f t="shared" si="65"/>
        <v>I3.2</v>
      </c>
      <c r="AL396" t="s">
        <v>959</v>
      </c>
      <c r="AM396">
        <f t="shared" ca="1" si="66"/>
        <v>0</v>
      </c>
      <c r="AN396">
        <f t="shared" ca="1" si="67"/>
        <v>0</v>
      </c>
      <c r="AP396">
        <f t="shared" ca="1" si="68"/>
        <v>0</v>
      </c>
      <c r="AQ396">
        <f t="shared" ca="1" si="71"/>
        <v>0</v>
      </c>
    </row>
    <row r="397" spans="2:43" ht="16.5" thickBot="1">
      <c r="B397" s="794"/>
      <c r="C397" s="54" t="s">
        <v>621</v>
      </c>
      <c r="D397" s="48" t="s">
        <v>627</v>
      </c>
      <c r="E397" s="85" t="str" cm="1">
        <f t="array" aca="1" ref="E397" ca="1">INDIRECT(E$2&amp;"!D119")</f>
        <v>Non concerné</v>
      </c>
      <c r="F397" s="85" t="str" cm="1">
        <f t="array" aca="1" ref="F397" ca="1">INDIRECT(F$2&amp;"!D119")</f>
        <v>Non concerné</v>
      </c>
      <c r="G397" s="85" t="str" cm="1">
        <f t="array" aca="1" ref="G397" ca="1">INDIRECT(G$2&amp;"!D119")</f>
        <v>Non concerné</v>
      </c>
      <c r="H397" s="85" t="str" cm="1">
        <f t="array" aca="1" ref="H397" ca="1">INDIRECT(H$2&amp;"!D119")</f>
        <v>Non concerné</v>
      </c>
      <c r="I397" s="85" t="str" cm="1">
        <f t="array" aca="1" ref="I397" ca="1">INDIRECT(I$2&amp;"!D119")</f>
        <v>Non concerné</v>
      </c>
      <c r="J397" s="85" t="str" cm="1">
        <f t="array" aca="1" ref="J397" ca="1">INDIRECT(J$2&amp;"!D119")</f>
        <v>Non concerné</v>
      </c>
      <c r="K397" s="85" t="str" cm="1">
        <f t="array" aca="1" ref="K397" ca="1">INDIRECT(K$2&amp;"!D119")</f>
        <v>Non concerné</v>
      </c>
      <c r="L397" s="85" t="str" cm="1">
        <f t="array" aca="1" ref="L397" ca="1">INDIRECT(L$2&amp;"!D119")</f>
        <v>Non concerné</v>
      </c>
      <c r="M397" s="85" t="str" cm="1">
        <f t="array" aca="1" ref="M397" ca="1">INDIRECT(M$2&amp;"!D119")</f>
        <v>Non concerné</v>
      </c>
      <c r="N397" s="85" t="str" cm="1">
        <f t="array" aca="1" ref="N397" ca="1">INDIRECT(N$2&amp;"!D119")</f>
        <v>Non concerné</v>
      </c>
      <c r="O397" s="85" t="str" cm="1">
        <f t="array" aca="1" ref="O397" ca="1">INDIRECT(O$2&amp;"!D119")</f>
        <v>Non concerné</v>
      </c>
      <c r="P397" s="85" t="str" cm="1">
        <f t="array" aca="1" ref="P397" ca="1">INDIRECT(P$2&amp;"!D119")</f>
        <v>Non concerné</v>
      </c>
      <c r="Q397" s="85" t="str" cm="1">
        <f t="array" aca="1" ref="Q397" ca="1">INDIRECT(Q$2&amp;"!D119")</f>
        <v>Non concerné</v>
      </c>
      <c r="R397" s="85" t="str" cm="1">
        <f t="array" aca="1" ref="R397" ca="1">INDIRECT(R$2&amp;"!D119")</f>
        <v>Non concerné</v>
      </c>
      <c r="S397" s="85" t="str" cm="1">
        <f t="array" aca="1" ref="S397" ca="1">INDIRECT(S$2&amp;"!D119")</f>
        <v>Non concerné</v>
      </c>
      <c r="T397" s="85" t="str" cm="1">
        <f t="array" aca="1" ref="T397" ca="1">INDIRECT(T$2&amp;"!D119")</f>
        <v>Non concerné</v>
      </c>
      <c r="U397" s="85" t="str" cm="1">
        <f t="array" aca="1" ref="U397" ca="1">INDIRECT(U$2&amp;"!D119")</f>
        <v>Non concerné</v>
      </c>
      <c r="V397" s="85" t="str" cm="1">
        <f t="array" aca="1" ref="V397" ca="1">INDIRECT(V$2&amp;"!D119")</f>
        <v>Non concerné</v>
      </c>
      <c r="W397" s="85" t="str" cm="1">
        <f t="array" aca="1" ref="W397" ca="1">INDIRECT(W$2&amp;"!D119")</f>
        <v>Non concerné</v>
      </c>
      <c r="X397" s="85" t="str" cm="1">
        <f t="array" aca="1" ref="X397" ca="1">INDIRECT(X$2&amp;"!D119")</f>
        <v>Non concerné</v>
      </c>
      <c r="Y397" s="85" t="str" cm="1">
        <f t="array" aca="1" ref="Y397" ca="1">INDIRECT(Y$2&amp;"!D119")</f>
        <v>Non concerné</v>
      </c>
      <c r="Z397" s="85" t="str" cm="1">
        <f t="array" aca="1" ref="Z397" ca="1">INDIRECT(Z$2&amp;"!D119")</f>
        <v>Non concerné</v>
      </c>
      <c r="AA397" s="85" t="str" cm="1">
        <f t="array" aca="1" ref="AA397" ca="1">INDIRECT(AA$2&amp;"!D119")</f>
        <v>Non concerné</v>
      </c>
      <c r="AB397" s="85" t="str" cm="1">
        <f t="array" aca="1" ref="AB397" ca="1">INDIRECT(AB$2&amp;"!D119")</f>
        <v>Non concerné</v>
      </c>
      <c r="AC397" s="85" t="str" cm="1">
        <f t="array" aca="1" ref="AC397" ca="1">INDIRECT(AC$2&amp;"!D119")</f>
        <v>Non concerné</v>
      </c>
      <c r="AD397" s="85" t="str" cm="1">
        <f t="array" aca="1" ref="AD397" ca="1">INDIRECT(AD$2&amp;"!D119")</f>
        <v>Non concerné</v>
      </c>
      <c r="AE397" s="85" t="str" cm="1">
        <f t="array" aca="1" ref="AE397" ca="1">INDIRECT(AE$2&amp;"!D119")</f>
        <v>Non concerné</v>
      </c>
      <c r="AF397" s="85" t="str" cm="1">
        <f t="array" aca="1" ref="AF397" ca="1">INDIRECT(AF$2&amp;"!D119")</f>
        <v>Non concerné</v>
      </c>
      <c r="AG397" s="85" t="str" cm="1">
        <f t="array" aca="1" ref="AG397" ca="1">INDIRECT(AG$2&amp;"!D119")</f>
        <v>Non concerné</v>
      </c>
      <c r="AH397" s="85" t="str" cm="1">
        <f t="array" aca="1" ref="AH397" ca="1">INDIRECT(AH$2&amp;"!D119")</f>
        <v>Non concerné</v>
      </c>
      <c r="AJ397" s="75" t="str">
        <f t="shared" si="64"/>
        <v>OMI_20</v>
      </c>
      <c r="AK397" s="75" t="str">
        <f t="shared" si="65"/>
        <v>I1</v>
      </c>
      <c r="AL397" t="s">
        <v>744</v>
      </c>
      <c r="AM397">
        <f t="shared" ca="1" si="66"/>
        <v>0</v>
      </c>
      <c r="AN397">
        <f t="shared" ca="1" si="67"/>
        <v>0</v>
      </c>
      <c r="AP397">
        <f t="shared" ca="1" si="68"/>
        <v>0</v>
      </c>
      <c r="AQ397">
        <f t="shared" ca="1" si="71"/>
        <v>0</v>
      </c>
    </row>
    <row r="398" spans="2:43" ht="16.5" thickBot="1">
      <c r="B398" s="794"/>
      <c r="C398" s="54" t="s">
        <v>621</v>
      </c>
      <c r="D398" s="50" t="s">
        <v>628</v>
      </c>
      <c r="E398" s="85" cm="1">
        <f t="array" aca="1" ref="E398" ca="1">INDIRECT(E$2&amp;"!E119")</f>
        <v>0</v>
      </c>
      <c r="F398" s="85" cm="1">
        <f t="array" aca="1" ref="F398" ca="1">INDIRECT(F$2&amp;"!E119")</f>
        <v>0</v>
      </c>
      <c r="G398" s="85" cm="1">
        <f t="array" aca="1" ref="G398" ca="1">INDIRECT(G$2&amp;"!E119")</f>
        <v>0</v>
      </c>
      <c r="H398" s="85" cm="1">
        <f t="array" aca="1" ref="H398" ca="1">INDIRECT(H$2&amp;"!E119")</f>
        <v>0</v>
      </c>
      <c r="I398" s="85" cm="1">
        <f t="array" aca="1" ref="I398" ca="1">INDIRECT(I$2&amp;"!E119")</f>
        <v>0</v>
      </c>
      <c r="J398" s="85" cm="1">
        <f t="array" aca="1" ref="J398" ca="1">INDIRECT(J$2&amp;"!E119")</f>
        <v>0</v>
      </c>
      <c r="K398" s="85" cm="1">
        <f t="array" aca="1" ref="K398" ca="1">INDIRECT(K$2&amp;"!E119")</f>
        <v>0</v>
      </c>
      <c r="L398" s="85" cm="1">
        <f t="array" aca="1" ref="L398" ca="1">INDIRECT(L$2&amp;"!E119")</f>
        <v>0</v>
      </c>
      <c r="M398" s="85" cm="1">
        <f t="array" aca="1" ref="M398" ca="1">INDIRECT(M$2&amp;"!E119")</f>
        <v>0</v>
      </c>
      <c r="N398" s="85" cm="1">
        <f t="array" aca="1" ref="N398" ca="1">INDIRECT(N$2&amp;"!E119")</f>
        <v>0</v>
      </c>
      <c r="O398" s="85" cm="1">
        <f t="array" aca="1" ref="O398" ca="1">INDIRECT(O$2&amp;"!E119")</f>
        <v>0</v>
      </c>
      <c r="P398" s="85" cm="1">
        <f t="array" aca="1" ref="P398" ca="1">INDIRECT(P$2&amp;"!E119")</f>
        <v>0</v>
      </c>
      <c r="Q398" s="85" cm="1">
        <f t="array" aca="1" ref="Q398" ca="1">INDIRECT(Q$2&amp;"!E119")</f>
        <v>0</v>
      </c>
      <c r="R398" s="85" cm="1">
        <f t="array" aca="1" ref="R398" ca="1">INDIRECT(R$2&amp;"!E119")</f>
        <v>0</v>
      </c>
      <c r="S398" s="85" cm="1">
        <f t="array" aca="1" ref="S398" ca="1">INDIRECT(S$2&amp;"!E119")</f>
        <v>0</v>
      </c>
      <c r="T398" s="85" cm="1">
        <f t="array" aca="1" ref="T398" ca="1">INDIRECT(T$2&amp;"!E119")</f>
        <v>0</v>
      </c>
      <c r="U398" s="85" cm="1">
        <f t="array" aca="1" ref="U398" ca="1">INDIRECT(U$2&amp;"!E119")</f>
        <v>0</v>
      </c>
      <c r="V398" s="85" cm="1">
        <f t="array" aca="1" ref="V398" ca="1">INDIRECT(V$2&amp;"!E119")</f>
        <v>0</v>
      </c>
      <c r="W398" s="85" cm="1">
        <f t="array" aca="1" ref="W398" ca="1">INDIRECT(W$2&amp;"!E119")</f>
        <v>0</v>
      </c>
      <c r="X398" s="85" cm="1">
        <f t="array" aca="1" ref="X398" ca="1">INDIRECT(X$2&amp;"!E119")</f>
        <v>0</v>
      </c>
      <c r="Y398" s="85" cm="1">
        <f t="array" aca="1" ref="Y398" ca="1">INDIRECT(Y$2&amp;"!E119")</f>
        <v>0</v>
      </c>
      <c r="Z398" s="85" cm="1">
        <f t="array" aca="1" ref="Z398" ca="1">INDIRECT(Z$2&amp;"!E119")</f>
        <v>0</v>
      </c>
      <c r="AA398" s="85" cm="1">
        <f t="array" aca="1" ref="AA398" ca="1">INDIRECT(AA$2&amp;"!E119")</f>
        <v>0</v>
      </c>
      <c r="AB398" s="85" cm="1">
        <f t="array" aca="1" ref="AB398" ca="1">INDIRECT(AB$2&amp;"!E119")</f>
        <v>0</v>
      </c>
      <c r="AC398" s="85" cm="1">
        <f t="array" aca="1" ref="AC398" ca="1">INDIRECT(AC$2&amp;"!E119")</f>
        <v>0</v>
      </c>
      <c r="AD398" s="85" cm="1">
        <f t="array" aca="1" ref="AD398" ca="1">INDIRECT(AD$2&amp;"!E119")</f>
        <v>0</v>
      </c>
      <c r="AE398" s="85" cm="1">
        <f t="array" aca="1" ref="AE398" ca="1">INDIRECT(AE$2&amp;"!E119")</f>
        <v>0</v>
      </c>
      <c r="AF398" s="85" cm="1">
        <f t="array" aca="1" ref="AF398" ca="1">INDIRECT(AF$2&amp;"!E119")</f>
        <v>0</v>
      </c>
      <c r="AG398" s="85" cm="1">
        <f t="array" aca="1" ref="AG398" ca="1">INDIRECT(AG$2&amp;"!E119")</f>
        <v>0</v>
      </c>
      <c r="AH398" s="85" cm="1">
        <f t="array" aca="1" ref="AH398" ca="1">INDIRECT(AH$2&amp;"!E119")</f>
        <v>0</v>
      </c>
      <c r="AJ398" s="75" t="str">
        <f t="shared" si="64"/>
        <v>OMI_20</v>
      </c>
      <c r="AK398" s="75" t="str">
        <f t="shared" si="65"/>
        <v>I2.1</v>
      </c>
      <c r="AL398" t="s">
        <v>766</v>
      </c>
      <c r="AM398">
        <f t="shared" ca="1" si="66"/>
        <v>0</v>
      </c>
      <c r="AN398">
        <f t="shared" ca="1" si="67"/>
        <v>0</v>
      </c>
      <c r="AP398">
        <f t="shared" ca="1" si="68"/>
        <v>0</v>
      </c>
      <c r="AQ398">
        <f t="shared" ca="1" si="71"/>
        <v>0</v>
      </c>
    </row>
    <row r="399" spans="2:43" ht="16.5" thickBot="1">
      <c r="B399" s="794"/>
      <c r="C399" s="54" t="s">
        <v>621</v>
      </c>
      <c r="D399" s="50" t="s">
        <v>629</v>
      </c>
      <c r="E399" s="85" cm="1">
        <f t="array" aca="1" ref="E399" ca="1">INDIRECT(E$2&amp;"!F119")</f>
        <v>0</v>
      </c>
      <c r="F399" s="85" cm="1">
        <f t="array" aca="1" ref="F399" ca="1">INDIRECT(F$2&amp;"!F119")</f>
        <v>0</v>
      </c>
      <c r="G399" s="85" cm="1">
        <f t="array" aca="1" ref="G399" ca="1">INDIRECT(G$2&amp;"!F119")</f>
        <v>0</v>
      </c>
      <c r="H399" s="85" cm="1">
        <f t="array" aca="1" ref="H399" ca="1">INDIRECT(H$2&amp;"!F119")</f>
        <v>0</v>
      </c>
      <c r="I399" s="85" cm="1">
        <f t="array" aca="1" ref="I399" ca="1">INDIRECT(I$2&amp;"!F119")</f>
        <v>0</v>
      </c>
      <c r="J399" s="85" cm="1">
        <f t="array" aca="1" ref="J399" ca="1">INDIRECT(J$2&amp;"!F119")</f>
        <v>0</v>
      </c>
      <c r="K399" s="85" cm="1">
        <f t="array" aca="1" ref="K399" ca="1">INDIRECT(K$2&amp;"!F119")</f>
        <v>0</v>
      </c>
      <c r="L399" s="85" cm="1">
        <f t="array" aca="1" ref="L399" ca="1">INDIRECT(L$2&amp;"!F119")</f>
        <v>0</v>
      </c>
      <c r="M399" s="85" cm="1">
        <f t="array" aca="1" ref="M399" ca="1">INDIRECT(M$2&amp;"!F119")</f>
        <v>0</v>
      </c>
      <c r="N399" s="85" cm="1">
        <f t="array" aca="1" ref="N399" ca="1">INDIRECT(N$2&amp;"!F119")</f>
        <v>0</v>
      </c>
      <c r="O399" s="85" cm="1">
        <f t="array" aca="1" ref="O399" ca="1">INDIRECT(O$2&amp;"!F119")</f>
        <v>0</v>
      </c>
      <c r="P399" s="85" cm="1">
        <f t="array" aca="1" ref="P399" ca="1">INDIRECT(P$2&amp;"!F119")</f>
        <v>0</v>
      </c>
      <c r="Q399" s="85" cm="1">
        <f t="array" aca="1" ref="Q399" ca="1">INDIRECT(Q$2&amp;"!F119")</f>
        <v>0</v>
      </c>
      <c r="R399" s="85" cm="1">
        <f t="array" aca="1" ref="R399" ca="1">INDIRECT(R$2&amp;"!F119")</f>
        <v>0</v>
      </c>
      <c r="S399" s="85" cm="1">
        <f t="array" aca="1" ref="S399" ca="1">INDIRECT(S$2&amp;"!F119")</f>
        <v>0</v>
      </c>
      <c r="T399" s="85" cm="1">
        <f t="array" aca="1" ref="T399" ca="1">INDIRECT(T$2&amp;"!F119")</f>
        <v>0</v>
      </c>
      <c r="U399" s="85" cm="1">
        <f t="array" aca="1" ref="U399" ca="1">INDIRECT(U$2&amp;"!F119")</f>
        <v>0</v>
      </c>
      <c r="V399" s="85" cm="1">
        <f t="array" aca="1" ref="V399" ca="1">INDIRECT(V$2&amp;"!F119")</f>
        <v>0</v>
      </c>
      <c r="W399" s="85" cm="1">
        <f t="array" aca="1" ref="W399" ca="1">INDIRECT(W$2&amp;"!F119")</f>
        <v>0</v>
      </c>
      <c r="X399" s="85" cm="1">
        <f t="array" aca="1" ref="X399" ca="1">INDIRECT(X$2&amp;"!F119")</f>
        <v>0</v>
      </c>
      <c r="Y399" s="85" cm="1">
        <f t="array" aca="1" ref="Y399" ca="1">INDIRECT(Y$2&amp;"!F119")</f>
        <v>0</v>
      </c>
      <c r="Z399" s="85" cm="1">
        <f t="array" aca="1" ref="Z399" ca="1">INDIRECT(Z$2&amp;"!F119")</f>
        <v>0</v>
      </c>
      <c r="AA399" s="85" cm="1">
        <f t="array" aca="1" ref="AA399" ca="1">INDIRECT(AA$2&amp;"!F119")</f>
        <v>0</v>
      </c>
      <c r="AB399" s="85" cm="1">
        <f t="array" aca="1" ref="AB399" ca="1">INDIRECT(AB$2&amp;"!F119")</f>
        <v>0</v>
      </c>
      <c r="AC399" s="85" cm="1">
        <f t="array" aca="1" ref="AC399" ca="1">INDIRECT(AC$2&amp;"!F119")</f>
        <v>0</v>
      </c>
      <c r="AD399" s="85" cm="1">
        <f t="array" aca="1" ref="AD399" ca="1">INDIRECT(AD$2&amp;"!F119")</f>
        <v>0</v>
      </c>
      <c r="AE399" s="85" cm="1">
        <f t="array" aca="1" ref="AE399" ca="1">INDIRECT(AE$2&amp;"!F119")</f>
        <v>0</v>
      </c>
      <c r="AF399" s="85" cm="1">
        <f t="array" aca="1" ref="AF399" ca="1">INDIRECT(AF$2&amp;"!F119")</f>
        <v>0</v>
      </c>
      <c r="AG399" s="85" cm="1">
        <f t="array" aca="1" ref="AG399" ca="1">INDIRECT(AG$2&amp;"!F119")</f>
        <v>0</v>
      </c>
      <c r="AH399" s="85" cm="1">
        <f t="array" aca="1" ref="AH399" ca="1">INDIRECT(AH$2&amp;"!F119")</f>
        <v>0</v>
      </c>
      <c r="AJ399" s="75" t="str">
        <f t="shared" si="64"/>
        <v>OMI_20</v>
      </c>
      <c r="AK399" s="75" t="str">
        <f t="shared" si="65"/>
        <v>I2.2</v>
      </c>
      <c r="AL399" t="s">
        <v>960</v>
      </c>
      <c r="AM399">
        <f t="shared" ca="1" si="66"/>
        <v>0</v>
      </c>
      <c r="AN399">
        <f t="shared" ca="1" si="67"/>
        <v>0</v>
      </c>
      <c r="AP399">
        <f t="shared" ca="1" si="68"/>
        <v>0</v>
      </c>
      <c r="AQ399">
        <f t="shared" ca="1" si="71"/>
        <v>0</v>
      </c>
    </row>
    <row r="400" spans="2:43" ht="16.5" thickBot="1">
      <c r="B400" s="794"/>
      <c r="C400" s="54" t="s">
        <v>621</v>
      </c>
      <c r="D400" s="50" t="s">
        <v>630</v>
      </c>
      <c r="E400" s="85" cm="1">
        <f t="array" aca="1" ref="E400" ca="1">INDIRECT(E$2&amp;"!G119")</f>
        <v>0</v>
      </c>
      <c r="F400" s="85" cm="1">
        <f t="array" aca="1" ref="F400" ca="1">INDIRECT(F$2&amp;"!G119")</f>
        <v>0</v>
      </c>
      <c r="G400" s="85" cm="1">
        <f t="array" aca="1" ref="G400" ca="1">INDIRECT(G$2&amp;"!G119")</f>
        <v>0</v>
      </c>
      <c r="H400" s="85" cm="1">
        <f t="array" aca="1" ref="H400" ca="1">INDIRECT(H$2&amp;"!G119")</f>
        <v>0</v>
      </c>
      <c r="I400" s="85" cm="1">
        <f t="array" aca="1" ref="I400" ca="1">INDIRECT(I$2&amp;"!G119")</f>
        <v>0</v>
      </c>
      <c r="J400" s="85" cm="1">
        <f t="array" aca="1" ref="J400" ca="1">INDIRECT(J$2&amp;"!G119")</f>
        <v>0</v>
      </c>
      <c r="K400" s="85" cm="1">
        <f t="array" aca="1" ref="K400" ca="1">INDIRECT(K$2&amp;"!G119")</f>
        <v>0</v>
      </c>
      <c r="L400" s="85" cm="1">
        <f t="array" aca="1" ref="L400" ca="1">INDIRECT(L$2&amp;"!G119")</f>
        <v>0</v>
      </c>
      <c r="M400" s="85" cm="1">
        <f t="array" aca="1" ref="M400" ca="1">INDIRECT(M$2&amp;"!G119")</f>
        <v>0</v>
      </c>
      <c r="N400" s="85" cm="1">
        <f t="array" aca="1" ref="N400" ca="1">INDIRECT(N$2&amp;"!G119")</f>
        <v>0</v>
      </c>
      <c r="O400" s="85" cm="1">
        <f t="array" aca="1" ref="O400" ca="1">INDIRECT(O$2&amp;"!G119")</f>
        <v>0</v>
      </c>
      <c r="P400" s="85" cm="1">
        <f t="array" aca="1" ref="P400" ca="1">INDIRECT(P$2&amp;"!G119")</f>
        <v>0</v>
      </c>
      <c r="Q400" s="85" cm="1">
        <f t="array" aca="1" ref="Q400" ca="1">INDIRECT(Q$2&amp;"!G119")</f>
        <v>0</v>
      </c>
      <c r="R400" s="85" cm="1">
        <f t="array" aca="1" ref="R400" ca="1">INDIRECT(R$2&amp;"!G119")</f>
        <v>0</v>
      </c>
      <c r="S400" s="85" cm="1">
        <f t="array" aca="1" ref="S400" ca="1">INDIRECT(S$2&amp;"!G119")</f>
        <v>0</v>
      </c>
      <c r="T400" s="85" cm="1">
        <f t="array" aca="1" ref="T400" ca="1">INDIRECT(T$2&amp;"!G119")</f>
        <v>0</v>
      </c>
      <c r="U400" s="85" cm="1">
        <f t="array" aca="1" ref="U400" ca="1">INDIRECT(U$2&amp;"!G119")</f>
        <v>0</v>
      </c>
      <c r="V400" s="85" cm="1">
        <f t="array" aca="1" ref="V400" ca="1">INDIRECT(V$2&amp;"!G119")</f>
        <v>0</v>
      </c>
      <c r="W400" s="85" cm="1">
        <f t="array" aca="1" ref="W400" ca="1">INDIRECT(W$2&amp;"!G119")</f>
        <v>0</v>
      </c>
      <c r="X400" s="85" cm="1">
        <f t="array" aca="1" ref="X400" ca="1">INDIRECT(X$2&amp;"!G119")</f>
        <v>0</v>
      </c>
      <c r="Y400" s="85" cm="1">
        <f t="array" aca="1" ref="Y400" ca="1">INDIRECT(Y$2&amp;"!G119")</f>
        <v>0</v>
      </c>
      <c r="Z400" s="85" cm="1">
        <f t="array" aca="1" ref="Z400" ca="1">INDIRECT(Z$2&amp;"!G119")</f>
        <v>0</v>
      </c>
      <c r="AA400" s="85" cm="1">
        <f t="array" aca="1" ref="AA400" ca="1">INDIRECT(AA$2&amp;"!G119")</f>
        <v>0</v>
      </c>
      <c r="AB400" s="85" cm="1">
        <f t="array" aca="1" ref="AB400" ca="1">INDIRECT(AB$2&amp;"!G119")</f>
        <v>0</v>
      </c>
      <c r="AC400" s="85" cm="1">
        <f t="array" aca="1" ref="AC400" ca="1">INDIRECT(AC$2&amp;"!G119")</f>
        <v>0</v>
      </c>
      <c r="AD400" s="85" cm="1">
        <f t="array" aca="1" ref="AD400" ca="1">INDIRECT(AD$2&amp;"!G119")</f>
        <v>0</v>
      </c>
      <c r="AE400" s="85" cm="1">
        <f t="array" aca="1" ref="AE400" ca="1">INDIRECT(AE$2&amp;"!G119")</f>
        <v>0</v>
      </c>
      <c r="AF400" s="85" cm="1">
        <f t="array" aca="1" ref="AF400" ca="1">INDIRECT(AF$2&amp;"!G119")</f>
        <v>0</v>
      </c>
      <c r="AG400" s="85" cm="1">
        <f t="array" aca="1" ref="AG400" ca="1">INDIRECT(AG$2&amp;"!G119")</f>
        <v>0</v>
      </c>
      <c r="AH400" s="85" cm="1">
        <f t="array" aca="1" ref="AH400" ca="1">INDIRECT(AH$2&amp;"!G119")</f>
        <v>0</v>
      </c>
      <c r="AJ400" s="75" t="str">
        <f t="shared" si="64"/>
        <v>OMI_20</v>
      </c>
      <c r="AK400" s="75" t="str">
        <f t="shared" si="65"/>
        <v>I2.3</v>
      </c>
      <c r="AL400" t="s">
        <v>961</v>
      </c>
      <c r="AM400">
        <f t="shared" ca="1" si="66"/>
        <v>0</v>
      </c>
      <c r="AN400">
        <f t="shared" ca="1" si="67"/>
        <v>0</v>
      </c>
      <c r="AP400">
        <f ca="1">COUNTIFS(E400:AH400,"Oui",E398:AH398,"Non",E397:AH397,"Oui")</f>
        <v>0</v>
      </c>
      <c r="AQ400">
        <f t="shared" ca="1" si="71"/>
        <v>0</v>
      </c>
    </row>
    <row r="401" spans="1:43" ht="16.5" thickBot="1">
      <c r="B401" s="794"/>
      <c r="C401" s="54" t="s">
        <v>621</v>
      </c>
      <c r="D401" s="50" t="s">
        <v>631</v>
      </c>
      <c r="E401" s="85" cm="1">
        <f t="array" aca="1" ref="E401" ca="1">INDIRECT(E$2&amp;"!H119")</f>
        <v>0</v>
      </c>
      <c r="F401" s="85" cm="1">
        <f t="array" aca="1" ref="F401" ca="1">INDIRECT(F$2&amp;"!H119")</f>
        <v>0</v>
      </c>
      <c r="G401" s="85" cm="1">
        <f t="array" aca="1" ref="G401" ca="1">INDIRECT(G$2&amp;"!H119")</f>
        <v>0</v>
      </c>
      <c r="H401" s="85" cm="1">
        <f t="array" aca="1" ref="H401" ca="1">INDIRECT(H$2&amp;"!H119")</f>
        <v>0</v>
      </c>
      <c r="I401" s="85" cm="1">
        <f t="array" aca="1" ref="I401" ca="1">INDIRECT(I$2&amp;"!H119")</f>
        <v>0</v>
      </c>
      <c r="J401" s="85" cm="1">
        <f t="array" aca="1" ref="J401" ca="1">INDIRECT(J$2&amp;"!H119")</f>
        <v>0</v>
      </c>
      <c r="K401" s="85" cm="1">
        <f t="array" aca="1" ref="K401" ca="1">INDIRECT(K$2&amp;"!H119")</f>
        <v>0</v>
      </c>
      <c r="L401" s="85" cm="1">
        <f t="array" aca="1" ref="L401" ca="1">INDIRECT(L$2&amp;"!H119")</f>
        <v>0</v>
      </c>
      <c r="M401" s="85" cm="1">
        <f t="array" aca="1" ref="M401" ca="1">INDIRECT(M$2&amp;"!H119")</f>
        <v>0</v>
      </c>
      <c r="N401" s="85" cm="1">
        <f t="array" aca="1" ref="N401" ca="1">INDIRECT(N$2&amp;"!H119")</f>
        <v>0</v>
      </c>
      <c r="O401" s="85" cm="1">
        <f t="array" aca="1" ref="O401" ca="1">INDIRECT(O$2&amp;"!H119")</f>
        <v>0</v>
      </c>
      <c r="P401" s="85" cm="1">
        <f t="array" aca="1" ref="P401" ca="1">INDIRECT(P$2&amp;"!H119")</f>
        <v>0</v>
      </c>
      <c r="Q401" s="85" cm="1">
        <f t="array" aca="1" ref="Q401" ca="1">INDIRECT(Q$2&amp;"!H119")</f>
        <v>0</v>
      </c>
      <c r="R401" s="85" cm="1">
        <f t="array" aca="1" ref="R401" ca="1">INDIRECT(R$2&amp;"!H119")</f>
        <v>0</v>
      </c>
      <c r="S401" s="85" cm="1">
        <f t="array" aca="1" ref="S401" ca="1">INDIRECT(S$2&amp;"!H119")</f>
        <v>0</v>
      </c>
      <c r="T401" s="85" cm="1">
        <f t="array" aca="1" ref="T401" ca="1">INDIRECT(T$2&amp;"!H119")</f>
        <v>0</v>
      </c>
      <c r="U401" s="85" cm="1">
        <f t="array" aca="1" ref="U401" ca="1">INDIRECT(U$2&amp;"!H119")</f>
        <v>0</v>
      </c>
      <c r="V401" s="85" cm="1">
        <f t="array" aca="1" ref="V401" ca="1">INDIRECT(V$2&amp;"!H119")</f>
        <v>0</v>
      </c>
      <c r="W401" s="85" cm="1">
        <f t="array" aca="1" ref="W401" ca="1">INDIRECT(W$2&amp;"!H119")</f>
        <v>0</v>
      </c>
      <c r="X401" s="85" cm="1">
        <f t="array" aca="1" ref="X401" ca="1">INDIRECT(X$2&amp;"!H119")</f>
        <v>0</v>
      </c>
      <c r="Y401" s="85" cm="1">
        <f t="array" aca="1" ref="Y401" ca="1">INDIRECT(Y$2&amp;"!H119")</f>
        <v>0</v>
      </c>
      <c r="Z401" s="85" cm="1">
        <f t="array" aca="1" ref="Z401" ca="1">INDIRECT(Z$2&amp;"!H119")</f>
        <v>0</v>
      </c>
      <c r="AA401" s="85" cm="1">
        <f t="array" aca="1" ref="AA401" ca="1">INDIRECT(AA$2&amp;"!H119")</f>
        <v>0</v>
      </c>
      <c r="AB401" s="85" cm="1">
        <f t="array" aca="1" ref="AB401" ca="1">INDIRECT(AB$2&amp;"!H119")</f>
        <v>0</v>
      </c>
      <c r="AC401" s="85" cm="1">
        <f t="array" aca="1" ref="AC401" ca="1">INDIRECT(AC$2&amp;"!H119")</f>
        <v>0</v>
      </c>
      <c r="AD401" s="85" cm="1">
        <f t="array" aca="1" ref="AD401" ca="1">INDIRECT(AD$2&amp;"!H119")</f>
        <v>0</v>
      </c>
      <c r="AE401" s="85" cm="1">
        <f t="array" aca="1" ref="AE401" ca="1">INDIRECT(AE$2&amp;"!H119")</f>
        <v>0</v>
      </c>
      <c r="AF401" s="85" cm="1">
        <f t="array" aca="1" ref="AF401" ca="1">INDIRECT(AF$2&amp;"!H119")</f>
        <v>0</v>
      </c>
      <c r="AG401" s="85" cm="1">
        <f t="array" aca="1" ref="AG401" ca="1">INDIRECT(AG$2&amp;"!H119")</f>
        <v>0</v>
      </c>
      <c r="AH401" s="85" cm="1">
        <f t="array" aca="1" ref="AH401" ca="1">INDIRECT(AH$2&amp;"!H119")</f>
        <v>0</v>
      </c>
      <c r="AJ401" s="75" t="str">
        <f t="shared" si="64"/>
        <v>OMI_20</v>
      </c>
      <c r="AK401" s="75" t="str">
        <f t="shared" si="65"/>
        <v>I3.1</v>
      </c>
      <c r="AL401" t="s">
        <v>787</v>
      </c>
      <c r="AM401">
        <f t="shared" ca="1" si="66"/>
        <v>0</v>
      </c>
      <c r="AN401">
        <f t="shared" ca="1" si="67"/>
        <v>0</v>
      </c>
      <c r="AP401">
        <f t="shared" ca="1" si="68"/>
        <v>0</v>
      </c>
      <c r="AQ401">
        <f t="shared" ca="1" si="71"/>
        <v>0</v>
      </c>
    </row>
    <row r="402" spans="1:43" ht="16.5" thickBot="1">
      <c r="B402" s="794"/>
      <c r="C402" s="54" t="s">
        <v>621</v>
      </c>
      <c r="D402" s="53" t="s">
        <v>632</v>
      </c>
      <c r="E402" s="85" cm="1">
        <f t="array" aca="1" ref="E402" ca="1">INDIRECT(E$2&amp;"!I119")</f>
        <v>0</v>
      </c>
      <c r="F402" s="85" cm="1">
        <f t="array" aca="1" ref="F402" ca="1">INDIRECT(F$2&amp;"!I119")</f>
        <v>0</v>
      </c>
      <c r="G402" s="85" cm="1">
        <f t="array" aca="1" ref="G402" ca="1">INDIRECT(G$2&amp;"!I119")</f>
        <v>0</v>
      </c>
      <c r="H402" s="85" cm="1">
        <f t="array" aca="1" ref="H402" ca="1">INDIRECT(H$2&amp;"!I119")</f>
        <v>0</v>
      </c>
      <c r="I402" s="85" cm="1">
        <f t="array" aca="1" ref="I402" ca="1">INDIRECT(I$2&amp;"!I119")</f>
        <v>0</v>
      </c>
      <c r="J402" s="85" cm="1">
        <f t="array" aca="1" ref="J402" ca="1">INDIRECT(J$2&amp;"!I119")</f>
        <v>0</v>
      </c>
      <c r="K402" s="85" cm="1">
        <f t="array" aca="1" ref="K402" ca="1">INDIRECT(K$2&amp;"!I119")</f>
        <v>0</v>
      </c>
      <c r="L402" s="85" cm="1">
        <f t="array" aca="1" ref="L402" ca="1">INDIRECT(L$2&amp;"!I119")</f>
        <v>0</v>
      </c>
      <c r="M402" s="85" cm="1">
        <f t="array" aca="1" ref="M402" ca="1">INDIRECT(M$2&amp;"!I119")</f>
        <v>0</v>
      </c>
      <c r="N402" s="85" cm="1">
        <f t="array" aca="1" ref="N402" ca="1">INDIRECT(N$2&amp;"!I119")</f>
        <v>0</v>
      </c>
      <c r="O402" s="85" cm="1">
        <f t="array" aca="1" ref="O402" ca="1">INDIRECT(O$2&amp;"!I119")</f>
        <v>0</v>
      </c>
      <c r="P402" s="85" cm="1">
        <f t="array" aca="1" ref="P402" ca="1">INDIRECT(P$2&amp;"!I119")</f>
        <v>0</v>
      </c>
      <c r="Q402" s="85" cm="1">
        <f t="array" aca="1" ref="Q402" ca="1">INDIRECT(Q$2&amp;"!I119")</f>
        <v>0</v>
      </c>
      <c r="R402" s="85" cm="1">
        <f t="array" aca="1" ref="R402" ca="1">INDIRECT(R$2&amp;"!I119")</f>
        <v>0</v>
      </c>
      <c r="S402" s="85" cm="1">
        <f t="array" aca="1" ref="S402" ca="1">INDIRECT(S$2&amp;"!I119")</f>
        <v>0</v>
      </c>
      <c r="T402" s="85" cm="1">
        <f t="array" aca="1" ref="T402" ca="1">INDIRECT(T$2&amp;"!I119")</f>
        <v>0</v>
      </c>
      <c r="U402" s="85" cm="1">
        <f t="array" aca="1" ref="U402" ca="1">INDIRECT(U$2&amp;"!I119")</f>
        <v>0</v>
      </c>
      <c r="V402" s="85" cm="1">
        <f t="array" aca="1" ref="V402" ca="1">INDIRECT(V$2&amp;"!I119")</f>
        <v>0</v>
      </c>
      <c r="W402" s="85" cm="1">
        <f t="array" aca="1" ref="W402" ca="1">INDIRECT(W$2&amp;"!I119")</f>
        <v>0</v>
      </c>
      <c r="X402" s="85" cm="1">
        <f t="array" aca="1" ref="X402" ca="1">INDIRECT(X$2&amp;"!I119")</f>
        <v>0</v>
      </c>
      <c r="Y402" s="85" cm="1">
        <f t="array" aca="1" ref="Y402" ca="1">INDIRECT(Y$2&amp;"!I119")</f>
        <v>0</v>
      </c>
      <c r="Z402" s="85" cm="1">
        <f t="array" aca="1" ref="Z402" ca="1">INDIRECT(Z$2&amp;"!I119")</f>
        <v>0</v>
      </c>
      <c r="AA402" s="85" cm="1">
        <f t="array" aca="1" ref="AA402" ca="1">INDIRECT(AA$2&amp;"!I119")</f>
        <v>0</v>
      </c>
      <c r="AB402" s="85" cm="1">
        <f t="array" aca="1" ref="AB402" ca="1">INDIRECT(AB$2&amp;"!I119")</f>
        <v>0</v>
      </c>
      <c r="AC402" s="85" cm="1">
        <f t="array" aca="1" ref="AC402" ca="1">INDIRECT(AC$2&amp;"!I119")</f>
        <v>0</v>
      </c>
      <c r="AD402" s="85" cm="1">
        <f t="array" aca="1" ref="AD402" ca="1">INDIRECT(AD$2&amp;"!I119")</f>
        <v>0</v>
      </c>
      <c r="AE402" s="85" cm="1">
        <f t="array" aca="1" ref="AE402" ca="1">INDIRECT(AE$2&amp;"!I119")</f>
        <v>0</v>
      </c>
      <c r="AF402" s="85" cm="1">
        <f t="array" aca="1" ref="AF402" ca="1">INDIRECT(AF$2&amp;"!I119")</f>
        <v>0</v>
      </c>
      <c r="AG402" s="85" cm="1">
        <f t="array" aca="1" ref="AG402" ca="1">INDIRECT(AG$2&amp;"!I119")</f>
        <v>0</v>
      </c>
      <c r="AH402" s="85" cm="1">
        <f t="array" aca="1" ref="AH402" ca="1">INDIRECT(AH$2&amp;"!I119")</f>
        <v>0</v>
      </c>
      <c r="AJ402" s="75" t="str">
        <f t="shared" si="64"/>
        <v>OMI_20</v>
      </c>
      <c r="AK402" s="75" t="str">
        <f t="shared" si="65"/>
        <v>I3.2</v>
      </c>
      <c r="AL402" t="s">
        <v>962</v>
      </c>
      <c r="AM402">
        <f t="shared" ca="1" si="66"/>
        <v>0</v>
      </c>
      <c r="AN402">
        <f t="shared" ca="1" si="67"/>
        <v>0</v>
      </c>
      <c r="AP402">
        <f t="shared" ca="1" si="68"/>
        <v>0</v>
      </c>
      <c r="AQ402">
        <f t="shared" ca="1" si="71"/>
        <v>0</v>
      </c>
    </row>
    <row r="403" spans="1:43" ht="16.5" thickBot="1">
      <c r="B403" s="794"/>
      <c r="C403" s="54" t="s">
        <v>622</v>
      </c>
      <c r="D403" s="48" t="s">
        <v>627</v>
      </c>
      <c r="E403" s="328" t="str" cm="1">
        <f t="array" aca="1" ref="E403" ca="1">INDIRECT(E$2&amp;"!D120")</f>
        <v>Non concerné</v>
      </c>
      <c r="F403" s="328" t="str" cm="1">
        <f t="array" aca="1" ref="F403" ca="1">INDIRECT(F$2&amp;"!D120")</f>
        <v>Non concerné</v>
      </c>
      <c r="G403" s="328" t="str" cm="1">
        <f t="array" aca="1" ref="G403" ca="1">INDIRECT(G$2&amp;"!D120")</f>
        <v>Non concerné</v>
      </c>
      <c r="H403" s="328" t="str" cm="1">
        <f t="array" aca="1" ref="H403" ca="1">INDIRECT(H$2&amp;"!D120")</f>
        <v>Non concerné</v>
      </c>
      <c r="I403" s="328" t="str" cm="1">
        <f t="array" aca="1" ref="I403" ca="1">INDIRECT(I$2&amp;"!D120")</f>
        <v>Non concerné</v>
      </c>
      <c r="J403" s="328" t="str" cm="1">
        <f t="array" aca="1" ref="J403" ca="1">INDIRECT(J$2&amp;"!D120")</f>
        <v>Non concerné</v>
      </c>
      <c r="K403" s="328" t="str" cm="1">
        <f t="array" aca="1" ref="K403" ca="1">INDIRECT(K$2&amp;"!D120")</f>
        <v>Non concerné</v>
      </c>
      <c r="L403" s="328" t="str" cm="1">
        <f t="array" aca="1" ref="L403" ca="1">INDIRECT(L$2&amp;"!D120")</f>
        <v>Non concerné</v>
      </c>
      <c r="M403" s="328" t="str" cm="1">
        <f t="array" aca="1" ref="M403" ca="1">INDIRECT(M$2&amp;"!D120")</f>
        <v>Non concerné</v>
      </c>
      <c r="N403" s="328" t="str" cm="1">
        <f t="array" aca="1" ref="N403" ca="1">INDIRECT(N$2&amp;"!D120")</f>
        <v>Non concerné</v>
      </c>
      <c r="O403" s="328" t="str" cm="1">
        <f t="array" aca="1" ref="O403" ca="1">INDIRECT(O$2&amp;"!D120")</f>
        <v>Non concerné</v>
      </c>
      <c r="P403" s="328" t="str" cm="1">
        <f t="array" aca="1" ref="P403" ca="1">INDIRECT(P$2&amp;"!D120")</f>
        <v>Non concerné</v>
      </c>
      <c r="Q403" s="328" t="str" cm="1">
        <f t="array" aca="1" ref="Q403" ca="1">INDIRECT(Q$2&amp;"!D120")</f>
        <v>Non concerné</v>
      </c>
      <c r="R403" s="328" t="str" cm="1">
        <f t="array" aca="1" ref="R403" ca="1">INDIRECT(R$2&amp;"!D120")</f>
        <v>Non concerné</v>
      </c>
      <c r="S403" s="328" t="str" cm="1">
        <f t="array" aca="1" ref="S403" ca="1">INDIRECT(S$2&amp;"!D120")</f>
        <v>Non concerné</v>
      </c>
      <c r="T403" s="328" t="str" cm="1">
        <f t="array" aca="1" ref="T403" ca="1">INDIRECT(T$2&amp;"!D120")</f>
        <v>Non concerné</v>
      </c>
      <c r="U403" s="328" t="str" cm="1">
        <f t="array" aca="1" ref="U403" ca="1">INDIRECT(U$2&amp;"!D120")</f>
        <v>Non concerné</v>
      </c>
      <c r="V403" s="328" t="str" cm="1">
        <f t="array" aca="1" ref="V403" ca="1">INDIRECT(V$2&amp;"!D120")</f>
        <v>Non concerné</v>
      </c>
      <c r="W403" s="328" t="str" cm="1">
        <f t="array" aca="1" ref="W403" ca="1">INDIRECT(W$2&amp;"!D120")</f>
        <v>Non concerné</v>
      </c>
      <c r="X403" s="328" t="str" cm="1">
        <f t="array" aca="1" ref="X403" ca="1">INDIRECT(X$2&amp;"!D120")</f>
        <v>Non concerné</v>
      </c>
      <c r="Y403" s="328" t="str" cm="1">
        <f t="array" aca="1" ref="Y403" ca="1">INDIRECT(Y$2&amp;"!D120")</f>
        <v>Non concerné</v>
      </c>
      <c r="Z403" s="328" t="str" cm="1">
        <f t="array" aca="1" ref="Z403" ca="1">INDIRECT(Z$2&amp;"!D120")</f>
        <v>Non concerné</v>
      </c>
      <c r="AA403" s="328" t="str" cm="1">
        <f t="array" aca="1" ref="AA403" ca="1">INDIRECT(AA$2&amp;"!D120")</f>
        <v>Non concerné</v>
      </c>
      <c r="AB403" s="328" t="str" cm="1">
        <f t="array" aca="1" ref="AB403" ca="1">INDIRECT(AB$2&amp;"!D120")</f>
        <v>Non concerné</v>
      </c>
      <c r="AC403" s="328" t="str" cm="1">
        <f t="array" aca="1" ref="AC403" ca="1">INDIRECT(AC$2&amp;"!D120")</f>
        <v>Non concerné</v>
      </c>
      <c r="AD403" s="328" t="str" cm="1">
        <f t="array" aca="1" ref="AD403" ca="1">INDIRECT(AD$2&amp;"!D120")</f>
        <v>Non concerné</v>
      </c>
      <c r="AE403" s="328" t="str" cm="1">
        <f t="array" aca="1" ref="AE403" ca="1">INDIRECT(AE$2&amp;"!D120")</f>
        <v>Non concerné</v>
      </c>
      <c r="AF403" s="328" t="str" cm="1">
        <f t="array" aca="1" ref="AF403" ca="1">INDIRECT(AF$2&amp;"!D120")</f>
        <v>Non concerné</v>
      </c>
      <c r="AG403" s="328" t="str" cm="1">
        <f t="array" aca="1" ref="AG403" ca="1">INDIRECT(AG$2&amp;"!D120")</f>
        <v>Non concerné</v>
      </c>
      <c r="AH403" s="328" t="str" cm="1">
        <f t="array" aca="1" ref="AH403" ca="1">INDIRECT(AH$2&amp;"!D120")</f>
        <v>Non concerné</v>
      </c>
      <c r="AJ403" s="75" t="str">
        <f t="shared" si="64"/>
        <v>OMI_21</v>
      </c>
      <c r="AK403" s="75" t="str">
        <f t="shared" si="65"/>
        <v>I1</v>
      </c>
      <c r="AL403" t="s">
        <v>745</v>
      </c>
      <c r="AM403">
        <f t="shared" ca="1" si="66"/>
        <v>0</v>
      </c>
      <c r="AN403">
        <f t="shared" ca="1" si="67"/>
        <v>0</v>
      </c>
      <c r="AP403">
        <f t="shared" ca="1" si="68"/>
        <v>0</v>
      </c>
      <c r="AQ403">
        <f t="shared" ca="1" si="71"/>
        <v>0</v>
      </c>
    </row>
    <row r="404" spans="1:43" ht="16.5" thickBot="1">
      <c r="B404" s="794"/>
      <c r="C404" s="54" t="s">
        <v>622</v>
      </c>
      <c r="D404" s="50" t="s">
        <v>628</v>
      </c>
      <c r="E404" s="328" cm="1">
        <f t="array" aca="1" ref="E404" ca="1">INDIRECT(E$2&amp;"!E120")</f>
        <v>0</v>
      </c>
      <c r="F404" s="328" cm="1">
        <f t="array" aca="1" ref="F404" ca="1">INDIRECT(F$2&amp;"!E120")</f>
        <v>0</v>
      </c>
      <c r="G404" s="328" cm="1">
        <f t="array" aca="1" ref="G404" ca="1">INDIRECT(G$2&amp;"!E120")</f>
        <v>0</v>
      </c>
      <c r="H404" s="328" cm="1">
        <f t="array" aca="1" ref="H404" ca="1">INDIRECT(H$2&amp;"!E120")</f>
        <v>0</v>
      </c>
      <c r="I404" s="328" cm="1">
        <f t="array" aca="1" ref="I404" ca="1">INDIRECT(I$2&amp;"!E120")</f>
        <v>0</v>
      </c>
      <c r="J404" s="328" cm="1">
        <f t="array" aca="1" ref="J404" ca="1">INDIRECT(J$2&amp;"!E120")</f>
        <v>0</v>
      </c>
      <c r="K404" s="328" cm="1">
        <f t="array" aca="1" ref="K404" ca="1">INDIRECT(K$2&amp;"!E120")</f>
        <v>0</v>
      </c>
      <c r="L404" s="328" cm="1">
        <f t="array" aca="1" ref="L404" ca="1">INDIRECT(L$2&amp;"!E120")</f>
        <v>0</v>
      </c>
      <c r="M404" s="328" cm="1">
        <f t="array" aca="1" ref="M404" ca="1">INDIRECT(M$2&amp;"!E120")</f>
        <v>0</v>
      </c>
      <c r="N404" s="328" cm="1">
        <f t="array" aca="1" ref="N404" ca="1">INDIRECT(N$2&amp;"!E120")</f>
        <v>0</v>
      </c>
      <c r="O404" s="328" cm="1">
        <f t="array" aca="1" ref="O404" ca="1">INDIRECT(O$2&amp;"!E120")</f>
        <v>0</v>
      </c>
      <c r="P404" s="328" cm="1">
        <f t="array" aca="1" ref="P404" ca="1">INDIRECT(P$2&amp;"!E120")</f>
        <v>0</v>
      </c>
      <c r="Q404" s="328" cm="1">
        <f t="array" aca="1" ref="Q404" ca="1">INDIRECT(Q$2&amp;"!E120")</f>
        <v>0</v>
      </c>
      <c r="R404" s="328" cm="1">
        <f t="array" aca="1" ref="R404" ca="1">INDIRECT(R$2&amp;"!E120")</f>
        <v>0</v>
      </c>
      <c r="S404" s="328" cm="1">
        <f t="array" aca="1" ref="S404" ca="1">INDIRECT(S$2&amp;"!E120")</f>
        <v>0</v>
      </c>
      <c r="T404" s="328" cm="1">
        <f t="array" aca="1" ref="T404" ca="1">INDIRECT(T$2&amp;"!E120")</f>
        <v>0</v>
      </c>
      <c r="U404" s="328" cm="1">
        <f t="array" aca="1" ref="U404" ca="1">INDIRECT(U$2&amp;"!E120")</f>
        <v>0</v>
      </c>
      <c r="V404" s="328" cm="1">
        <f t="array" aca="1" ref="V404" ca="1">INDIRECT(V$2&amp;"!E120")</f>
        <v>0</v>
      </c>
      <c r="W404" s="328" cm="1">
        <f t="array" aca="1" ref="W404" ca="1">INDIRECT(W$2&amp;"!E120")</f>
        <v>0</v>
      </c>
      <c r="X404" s="328" cm="1">
        <f t="array" aca="1" ref="X404" ca="1">INDIRECT(X$2&amp;"!E120")</f>
        <v>0</v>
      </c>
      <c r="Y404" s="328" cm="1">
        <f t="array" aca="1" ref="Y404" ca="1">INDIRECT(Y$2&amp;"!E120")</f>
        <v>0</v>
      </c>
      <c r="Z404" s="328" cm="1">
        <f t="array" aca="1" ref="Z404" ca="1">INDIRECT(Z$2&amp;"!E120")</f>
        <v>0</v>
      </c>
      <c r="AA404" s="328" cm="1">
        <f t="array" aca="1" ref="AA404" ca="1">INDIRECT(AA$2&amp;"!E120")</f>
        <v>0</v>
      </c>
      <c r="AB404" s="328" cm="1">
        <f t="array" aca="1" ref="AB404" ca="1">INDIRECT(AB$2&amp;"!E120")</f>
        <v>0</v>
      </c>
      <c r="AC404" s="328" cm="1">
        <f t="array" aca="1" ref="AC404" ca="1">INDIRECT(AC$2&amp;"!E120")</f>
        <v>0</v>
      </c>
      <c r="AD404" s="328" cm="1">
        <f t="array" aca="1" ref="AD404" ca="1">INDIRECT(AD$2&amp;"!E120")</f>
        <v>0</v>
      </c>
      <c r="AE404" s="328" cm="1">
        <f t="array" aca="1" ref="AE404" ca="1">INDIRECT(AE$2&amp;"!E120")</f>
        <v>0</v>
      </c>
      <c r="AF404" s="328" cm="1">
        <f t="array" aca="1" ref="AF404" ca="1">INDIRECT(AF$2&amp;"!E120")</f>
        <v>0</v>
      </c>
      <c r="AG404" s="328" cm="1">
        <f t="array" aca="1" ref="AG404" ca="1">INDIRECT(AG$2&amp;"!E120")</f>
        <v>0</v>
      </c>
      <c r="AH404" s="328" cm="1">
        <f t="array" aca="1" ref="AH404" ca="1">INDIRECT(AH$2&amp;"!E120")</f>
        <v>0</v>
      </c>
      <c r="AJ404" s="75" t="str">
        <f t="shared" si="64"/>
        <v>OMI_21</v>
      </c>
      <c r="AK404" s="75" t="str">
        <f t="shared" si="65"/>
        <v>I2.1</v>
      </c>
      <c r="AL404" t="s">
        <v>767</v>
      </c>
      <c r="AM404">
        <f t="shared" ca="1" si="66"/>
        <v>0</v>
      </c>
      <c r="AN404">
        <f t="shared" ca="1" si="67"/>
        <v>0</v>
      </c>
      <c r="AP404">
        <f t="shared" ca="1" si="68"/>
        <v>0</v>
      </c>
      <c r="AQ404">
        <f t="shared" ca="1" si="71"/>
        <v>0</v>
      </c>
    </row>
    <row r="405" spans="1:43" ht="16.5" thickBot="1">
      <c r="B405" s="794"/>
      <c r="C405" s="54" t="s">
        <v>622</v>
      </c>
      <c r="D405" s="50" t="s">
        <v>629</v>
      </c>
      <c r="E405" s="328" cm="1">
        <f t="array" aca="1" ref="E405" ca="1">INDIRECT(E$2&amp;"!F120")</f>
        <v>0</v>
      </c>
      <c r="F405" s="328" cm="1">
        <f t="array" aca="1" ref="F405" ca="1">INDIRECT(F$2&amp;"!F120")</f>
        <v>0</v>
      </c>
      <c r="G405" s="328" cm="1">
        <f t="array" aca="1" ref="G405" ca="1">INDIRECT(G$2&amp;"!F120")</f>
        <v>0</v>
      </c>
      <c r="H405" s="328" cm="1">
        <f t="array" aca="1" ref="H405" ca="1">INDIRECT(H$2&amp;"!F120")</f>
        <v>0</v>
      </c>
      <c r="I405" s="328" cm="1">
        <f t="array" aca="1" ref="I405" ca="1">INDIRECT(I$2&amp;"!F120")</f>
        <v>0</v>
      </c>
      <c r="J405" s="328" cm="1">
        <f t="array" aca="1" ref="J405" ca="1">INDIRECT(J$2&amp;"!F120")</f>
        <v>0</v>
      </c>
      <c r="K405" s="328" cm="1">
        <f t="array" aca="1" ref="K405" ca="1">INDIRECT(K$2&amp;"!F120")</f>
        <v>0</v>
      </c>
      <c r="L405" s="328" cm="1">
        <f t="array" aca="1" ref="L405" ca="1">INDIRECT(L$2&amp;"!F120")</f>
        <v>0</v>
      </c>
      <c r="M405" s="328" cm="1">
        <f t="array" aca="1" ref="M405" ca="1">INDIRECT(M$2&amp;"!F120")</f>
        <v>0</v>
      </c>
      <c r="N405" s="328" cm="1">
        <f t="array" aca="1" ref="N405" ca="1">INDIRECT(N$2&amp;"!F120")</f>
        <v>0</v>
      </c>
      <c r="O405" s="328" cm="1">
        <f t="array" aca="1" ref="O405" ca="1">INDIRECT(O$2&amp;"!F120")</f>
        <v>0</v>
      </c>
      <c r="P405" s="328" cm="1">
        <f t="array" aca="1" ref="P405" ca="1">INDIRECT(P$2&amp;"!F120")</f>
        <v>0</v>
      </c>
      <c r="Q405" s="328" cm="1">
        <f t="array" aca="1" ref="Q405" ca="1">INDIRECT(Q$2&amp;"!F120")</f>
        <v>0</v>
      </c>
      <c r="R405" s="328" cm="1">
        <f t="array" aca="1" ref="R405" ca="1">INDIRECT(R$2&amp;"!F120")</f>
        <v>0</v>
      </c>
      <c r="S405" s="328" cm="1">
        <f t="array" aca="1" ref="S405" ca="1">INDIRECT(S$2&amp;"!F120")</f>
        <v>0</v>
      </c>
      <c r="T405" s="328" cm="1">
        <f t="array" aca="1" ref="T405" ca="1">INDIRECT(T$2&amp;"!F120")</f>
        <v>0</v>
      </c>
      <c r="U405" s="328" cm="1">
        <f t="array" aca="1" ref="U405" ca="1">INDIRECT(U$2&amp;"!F120")</f>
        <v>0</v>
      </c>
      <c r="V405" s="328" cm="1">
        <f t="array" aca="1" ref="V405" ca="1">INDIRECT(V$2&amp;"!F120")</f>
        <v>0</v>
      </c>
      <c r="W405" s="328" cm="1">
        <f t="array" aca="1" ref="W405" ca="1">INDIRECT(W$2&amp;"!F120")</f>
        <v>0</v>
      </c>
      <c r="X405" s="328" cm="1">
        <f t="array" aca="1" ref="X405" ca="1">INDIRECT(X$2&amp;"!F120")</f>
        <v>0</v>
      </c>
      <c r="Y405" s="328" cm="1">
        <f t="array" aca="1" ref="Y405" ca="1">INDIRECT(Y$2&amp;"!F120")</f>
        <v>0</v>
      </c>
      <c r="Z405" s="328" cm="1">
        <f t="array" aca="1" ref="Z405" ca="1">INDIRECT(Z$2&amp;"!F120")</f>
        <v>0</v>
      </c>
      <c r="AA405" s="328" cm="1">
        <f t="array" aca="1" ref="AA405" ca="1">INDIRECT(AA$2&amp;"!F120")</f>
        <v>0</v>
      </c>
      <c r="AB405" s="328" cm="1">
        <f t="array" aca="1" ref="AB405" ca="1">INDIRECT(AB$2&amp;"!F120")</f>
        <v>0</v>
      </c>
      <c r="AC405" s="328" cm="1">
        <f t="array" aca="1" ref="AC405" ca="1">INDIRECT(AC$2&amp;"!F120")</f>
        <v>0</v>
      </c>
      <c r="AD405" s="328" cm="1">
        <f t="array" aca="1" ref="AD405" ca="1">INDIRECT(AD$2&amp;"!F120")</f>
        <v>0</v>
      </c>
      <c r="AE405" s="328" cm="1">
        <f t="array" aca="1" ref="AE405" ca="1">INDIRECT(AE$2&amp;"!F120")</f>
        <v>0</v>
      </c>
      <c r="AF405" s="328" cm="1">
        <f t="array" aca="1" ref="AF405" ca="1">INDIRECT(AF$2&amp;"!F120")</f>
        <v>0</v>
      </c>
      <c r="AG405" s="328" cm="1">
        <f t="array" aca="1" ref="AG405" ca="1">INDIRECT(AG$2&amp;"!F120")</f>
        <v>0</v>
      </c>
      <c r="AH405" s="328" cm="1">
        <f t="array" aca="1" ref="AH405" ca="1">INDIRECT(AH$2&amp;"!F120")</f>
        <v>0</v>
      </c>
      <c r="AJ405" s="75" t="str">
        <f t="shared" si="64"/>
        <v>OMI_21</v>
      </c>
      <c r="AK405" s="75" t="str">
        <f t="shared" si="65"/>
        <v>I2.2</v>
      </c>
      <c r="AL405" t="s">
        <v>963</v>
      </c>
      <c r="AM405">
        <f t="shared" ca="1" si="66"/>
        <v>0</v>
      </c>
      <c r="AN405">
        <f t="shared" ca="1" si="67"/>
        <v>0</v>
      </c>
      <c r="AP405">
        <f t="shared" ca="1" si="68"/>
        <v>0</v>
      </c>
      <c r="AQ405">
        <f t="shared" ca="1" si="71"/>
        <v>0</v>
      </c>
    </row>
    <row r="406" spans="1:43" ht="16.5" thickBot="1">
      <c r="B406" s="794"/>
      <c r="C406" s="54" t="s">
        <v>622</v>
      </c>
      <c r="D406" s="50" t="s">
        <v>630</v>
      </c>
      <c r="E406" s="328" cm="1">
        <f t="array" aca="1" ref="E406" ca="1">INDIRECT(E$2&amp;"!G120")</f>
        <v>0</v>
      </c>
      <c r="F406" s="328" cm="1">
        <f t="array" aca="1" ref="F406" ca="1">INDIRECT(F$2&amp;"!G120")</f>
        <v>0</v>
      </c>
      <c r="G406" s="328" cm="1">
        <f t="array" aca="1" ref="G406" ca="1">INDIRECT(G$2&amp;"!G120")</f>
        <v>0</v>
      </c>
      <c r="H406" s="328" cm="1">
        <f t="array" aca="1" ref="H406" ca="1">INDIRECT(H$2&amp;"!G120")</f>
        <v>0</v>
      </c>
      <c r="I406" s="328" cm="1">
        <f t="array" aca="1" ref="I406" ca="1">INDIRECT(I$2&amp;"!G120")</f>
        <v>0</v>
      </c>
      <c r="J406" s="328" cm="1">
        <f t="array" aca="1" ref="J406" ca="1">INDIRECT(J$2&amp;"!G120")</f>
        <v>0</v>
      </c>
      <c r="K406" s="328" cm="1">
        <f t="array" aca="1" ref="K406" ca="1">INDIRECT(K$2&amp;"!G120")</f>
        <v>0</v>
      </c>
      <c r="L406" s="328" cm="1">
        <f t="array" aca="1" ref="L406" ca="1">INDIRECT(L$2&amp;"!G120")</f>
        <v>0</v>
      </c>
      <c r="M406" s="328" cm="1">
        <f t="array" aca="1" ref="M406" ca="1">INDIRECT(M$2&amp;"!G120")</f>
        <v>0</v>
      </c>
      <c r="N406" s="328" cm="1">
        <f t="array" aca="1" ref="N406" ca="1">INDIRECT(N$2&amp;"!G120")</f>
        <v>0</v>
      </c>
      <c r="O406" s="328" cm="1">
        <f t="array" aca="1" ref="O406" ca="1">INDIRECT(O$2&amp;"!G120")</f>
        <v>0</v>
      </c>
      <c r="P406" s="328" cm="1">
        <f t="array" aca="1" ref="P406" ca="1">INDIRECT(P$2&amp;"!G120")</f>
        <v>0</v>
      </c>
      <c r="Q406" s="328" cm="1">
        <f t="array" aca="1" ref="Q406" ca="1">INDIRECT(Q$2&amp;"!G120")</f>
        <v>0</v>
      </c>
      <c r="R406" s="328" cm="1">
        <f t="array" aca="1" ref="R406" ca="1">INDIRECT(R$2&amp;"!G120")</f>
        <v>0</v>
      </c>
      <c r="S406" s="328" cm="1">
        <f t="array" aca="1" ref="S406" ca="1">INDIRECT(S$2&amp;"!G120")</f>
        <v>0</v>
      </c>
      <c r="T406" s="328" cm="1">
        <f t="array" aca="1" ref="T406" ca="1">INDIRECT(T$2&amp;"!G120")</f>
        <v>0</v>
      </c>
      <c r="U406" s="328" cm="1">
        <f t="array" aca="1" ref="U406" ca="1">INDIRECT(U$2&amp;"!G120")</f>
        <v>0</v>
      </c>
      <c r="V406" s="328" cm="1">
        <f t="array" aca="1" ref="V406" ca="1">INDIRECT(V$2&amp;"!G120")</f>
        <v>0</v>
      </c>
      <c r="W406" s="328" cm="1">
        <f t="array" aca="1" ref="W406" ca="1">INDIRECT(W$2&amp;"!G120")</f>
        <v>0</v>
      </c>
      <c r="X406" s="328" cm="1">
        <f t="array" aca="1" ref="X406" ca="1">INDIRECT(X$2&amp;"!G120")</f>
        <v>0</v>
      </c>
      <c r="Y406" s="328" cm="1">
        <f t="array" aca="1" ref="Y406" ca="1">INDIRECT(Y$2&amp;"!G120")</f>
        <v>0</v>
      </c>
      <c r="Z406" s="328" cm="1">
        <f t="array" aca="1" ref="Z406" ca="1">INDIRECT(Z$2&amp;"!G120")</f>
        <v>0</v>
      </c>
      <c r="AA406" s="328" cm="1">
        <f t="array" aca="1" ref="AA406" ca="1">INDIRECT(AA$2&amp;"!G120")</f>
        <v>0</v>
      </c>
      <c r="AB406" s="328" cm="1">
        <f t="array" aca="1" ref="AB406" ca="1">INDIRECT(AB$2&amp;"!G120")</f>
        <v>0</v>
      </c>
      <c r="AC406" s="328" cm="1">
        <f t="array" aca="1" ref="AC406" ca="1">INDIRECT(AC$2&amp;"!G120")</f>
        <v>0</v>
      </c>
      <c r="AD406" s="328" cm="1">
        <f t="array" aca="1" ref="AD406" ca="1">INDIRECT(AD$2&amp;"!G120")</f>
        <v>0</v>
      </c>
      <c r="AE406" s="328" cm="1">
        <f t="array" aca="1" ref="AE406" ca="1">INDIRECT(AE$2&amp;"!G120")</f>
        <v>0</v>
      </c>
      <c r="AF406" s="328" cm="1">
        <f t="array" aca="1" ref="AF406" ca="1">INDIRECT(AF$2&amp;"!G120")</f>
        <v>0</v>
      </c>
      <c r="AG406" s="328" cm="1">
        <f t="array" aca="1" ref="AG406" ca="1">INDIRECT(AG$2&amp;"!G120")</f>
        <v>0</v>
      </c>
      <c r="AH406" s="328" cm="1">
        <f t="array" aca="1" ref="AH406" ca="1">INDIRECT(AH$2&amp;"!G120")</f>
        <v>0</v>
      </c>
      <c r="AJ406" s="75" t="str">
        <f t="shared" si="64"/>
        <v>OMI_21</v>
      </c>
      <c r="AK406" s="75" t="str">
        <f t="shared" si="65"/>
        <v>I2.3</v>
      </c>
      <c r="AL406" t="s">
        <v>964</v>
      </c>
      <c r="AM406">
        <f t="shared" ca="1" si="66"/>
        <v>0</v>
      </c>
      <c r="AN406">
        <f t="shared" ca="1" si="67"/>
        <v>0</v>
      </c>
      <c r="AP406">
        <f ca="1">COUNTIFS(E406:AH406,"Oui",E404:AH404,"Non",E403:AH403,"Oui")</f>
        <v>0</v>
      </c>
      <c r="AQ406">
        <f t="shared" ca="1" si="71"/>
        <v>0</v>
      </c>
    </row>
    <row r="407" spans="1:43" ht="16.5" thickBot="1">
      <c r="B407" s="794"/>
      <c r="C407" s="54" t="s">
        <v>622</v>
      </c>
      <c r="D407" s="50" t="s">
        <v>631</v>
      </c>
      <c r="E407" s="328" cm="1">
        <f t="array" aca="1" ref="E407" ca="1">INDIRECT(E$2&amp;"!H120")</f>
        <v>0</v>
      </c>
      <c r="F407" s="328" cm="1">
        <f t="array" aca="1" ref="F407" ca="1">INDIRECT(F$2&amp;"!H120")</f>
        <v>0</v>
      </c>
      <c r="G407" s="328" cm="1">
        <f t="array" aca="1" ref="G407" ca="1">INDIRECT(G$2&amp;"!H120")</f>
        <v>0</v>
      </c>
      <c r="H407" s="328" cm="1">
        <f t="array" aca="1" ref="H407" ca="1">INDIRECT(H$2&amp;"!H120")</f>
        <v>0</v>
      </c>
      <c r="I407" s="328" cm="1">
        <f t="array" aca="1" ref="I407" ca="1">INDIRECT(I$2&amp;"!H120")</f>
        <v>0</v>
      </c>
      <c r="J407" s="328" cm="1">
        <f t="array" aca="1" ref="J407" ca="1">INDIRECT(J$2&amp;"!H120")</f>
        <v>0</v>
      </c>
      <c r="K407" s="328" cm="1">
        <f t="array" aca="1" ref="K407" ca="1">INDIRECT(K$2&amp;"!H120")</f>
        <v>0</v>
      </c>
      <c r="L407" s="328" cm="1">
        <f t="array" aca="1" ref="L407" ca="1">INDIRECT(L$2&amp;"!H120")</f>
        <v>0</v>
      </c>
      <c r="M407" s="328" cm="1">
        <f t="array" aca="1" ref="M407" ca="1">INDIRECT(M$2&amp;"!H120")</f>
        <v>0</v>
      </c>
      <c r="N407" s="328" cm="1">
        <f t="array" aca="1" ref="N407" ca="1">INDIRECT(N$2&amp;"!H120")</f>
        <v>0</v>
      </c>
      <c r="O407" s="328" cm="1">
        <f t="array" aca="1" ref="O407" ca="1">INDIRECT(O$2&amp;"!H120")</f>
        <v>0</v>
      </c>
      <c r="P407" s="328" cm="1">
        <f t="array" aca="1" ref="P407" ca="1">INDIRECT(P$2&amp;"!H120")</f>
        <v>0</v>
      </c>
      <c r="Q407" s="328" cm="1">
        <f t="array" aca="1" ref="Q407" ca="1">INDIRECT(Q$2&amp;"!H120")</f>
        <v>0</v>
      </c>
      <c r="R407" s="328" cm="1">
        <f t="array" aca="1" ref="R407" ca="1">INDIRECT(R$2&amp;"!H120")</f>
        <v>0</v>
      </c>
      <c r="S407" s="328" cm="1">
        <f t="array" aca="1" ref="S407" ca="1">INDIRECT(S$2&amp;"!H120")</f>
        <v>0</v>
      </c>
      <c r="T407" s="328" cm="1">
        <f t="array" aca="1" ref="T407" ca="1">INDIRECT(T$2&amp;"!H120")</f>
        <v>0</v>
      </c>
      <c r="U407" s="328" cm="1">
        <f t="array" aca="1" ref="U407" ca="1">INDIRECT(U$2&amp;"!H120")</f>
        <v>0</v>
      </c>
      <c r="V407" s="328" cm="1">
        <f t="array" aca="1" ref="V407" ca="1">INDIRECT(V$2&amp;"!H120")</f>
        <v>0</v>
      </c>
      <c r="W407" s="328" cm="1">
        <f t="array" aca="1" ref="W407" ca="1">INDIRECT(W$2&amp;"!H120")</f>
        <v>0</v>
      </c>
      <c r="X407" s="328" cm="1">
        <f t="array" aca="1" ref="X407" ca="1">INDIRECT(X$2&amp;"!H120")</f>
        <v>0</v>
      </c>
      <c r="Y407" s="328" cm="1">
        <f t="array" aca="1" ref="Y407" ca="1">INDIRECT(Y$2&amp;"!H120")</f>
        <v>0</v>
      </c>
      <c r="Z407" s="328" cm="1">
        <f t="array" aca="1" ref="Z407" ca="1">INDIRECT(Z$2&amp;"!H120")</f>
        <v>0</v>
      </c>
      <c r="AA407" s="328" cm="1">
        <f t="array" aca="1" ref="AA407" ca="1">INDIRECT(AA$2&amp;"!H120")</f>
        <v>0</v>
      </c>
      <c r="AB407" s="328" cm="1">
        <f t="array" aca="1" ref="AB407" ca="1">INDIRECT(AB$2&amp;"!H120")</f>
        <v>0</v>
      </c>
      <c r="AC407" s="328" cm="1">
        <f t="array" aca="1" ref="AC407" ca="1">INDIRECT(AC$2&amp;"!H120")</f>
        <v>0</v>
      </c>
      <c r="AD407" s="328" cm="1">
        <f t="array" aca="1" ref="AD407" ca="1">INDIRECT(AD$2&amp;"!H120")</f>
        <v>0</v>
      </c>
      <c r="AE407" s="328" cm="1">
        <f t="array" aca="1" ref="AE407" ca="1">INDIRECT(AE$2&amp;"!H120")</f>
        <v>0</v>
      </c>
      <c r="AF407" s="328" cm="1">
        <f t="array" aca="1" ref="AF407" ca="1">INDIRECT(AF$2&amp;"!H120")</f>
        <v>0</v>
      </c>
      <c r="AG407" s="328" cm="1">
        <f t="array" aca="1" ref="AG407" ca="1">INDIRECT(AG$2&amp;"!H120")</f>
        <v>0</v>
      </c>
      <c r="AH407" s="328" cm="1">
        <f t="array" aca="1" ref="AH407" ca="1">INDIRECT(AH$2&amp;"!H120")</f>
        <v>0</v>
      </c>
      <c r="AJ407" s="75" t="str">
        <f t="shared" si="64"/>
        <v>OMI_21</v>
      </c>
      <c r="AK407" s="75" t="str">
        <f t="shared" si="65"/>
        <v>I3.1</v>
      </c>
      <c r="AL407" t="s">
        <v>788</v>
      </c>
      <c r="AM407">
        <f t="shared" ca="1" si="66"/>
        <v>0</v>
      </c>
      <c r="AN407">
        <f t="shared" ca="1" si="67"/>
        <v>0</v>
      </c>
      <c r="AP407">
        <f t="shared" ca="1" si="68"/>
        <v>0</v>
      </c>
      <c r="AQ407">
        <f t="shared" ca="1" si="71"/>
        <v>0</v>
      </c>
    </row>
    <row r="408" spans="1:43" ht="16.5" thickBot="1">
      <c r="B408" s="795"/>
      <c r="C408" s="329" t="s">
        <v>622</v>
      </c>
      <c r="D408" s="53" t="s">
        <v>632</v>
      </c>
      <c r="E408" s="330" cm="1">
        <f t="array" aca="1" ref="E408" ca="1">INDIRECT(E$2&amp;"!I120")</f>
        <v>0</v>
      </c>
      <c r="F408" s="330" cm="1">
        <f t="array" aca="1" ref="F408" ca="1">INDIRECT(F$2&amp;"!I120")</f>
        <v>0</v>
      </c>
      <c r="G408" s="330" cm="1">
        <f t="array" aca="1" ref="G408" ca="1">INDIRECT(G$2&amp;"!I120")</f>
        <v>0</v>
      </c>
      <c r="H408" s="330" cm="1">
        <f t="array" aca="1" ref="H408" ca="1">INDIRECT(H$2&amp;"!I120")</f>
        <v>0</v>
      </c>
      <c r="I408" s="330" cm="1">
        <f t="array" aca="1" ref="I408" ca="1">INDIRECT(I$2&amp;"!I120")</f>
        <v>0</v>
      </c>
      <c r="J408" s="330" cm="1">
        <f t="array" aca="1" ref="J408" ca="1">INDIRECT(J$2&amp;"!I120")</f>
        <v>0</v>
      </c>
      <c r="K408" s="330" cm="1">
        <f t="array" aca="1" ref="K408" ca="1">INDIRECT(K$2&amp;"!I120")</f>
        <v>0</v>
      </c>
      <c r="L408" s="330" cm="1">
        <f t="array" aca="1" ref="L408" ca="1">INDIRECT(L$2&amp;"!I120")</f>
        <v>0</v>
      </c>
      <c r="M408" s="330" cm="1">
        <f t="array" aca="1" ref="M408" ca="1">INDIRECT(M$2&amp;"!I120")</f>
        <v>0</v>
      </c>
      <c r="N408" s="330" cm="1">
        <f t="array" aca="1" ref="N408" ca="1">INDIRECT(N$2&amp;"!I120")</f>
        <v>0</v>
      </c>
      <c r="O408" s="330" cm="1">
        <f t="array" aca="1" ref="O408" ca="1">INDIRECT(O$2&amp;"!I120")</f>
        <v>0</v>
      </c>
      <c r="P408" s="330" cm="1">
        <f t="array" aca="1" ref="P408" ca="1">INDIRECT(P$2&amp;"!I120")</f>
        <v>0</v>
      </c>
      <c r="Q408" s="330" cm="1">
        <f t="array" aca="1" ref="Q408" ca="1">INDIRECT(Q$2&amp;"!I120")</f>
        <v>0</v>
      </c>
      <c r="R408" s="330" cm="1">
        <f t="array" aca="1" ref="R408" ca="1">INDIRECT(R$2&amp;"!I120")</f>
        <v>0</v>
      </c>
      <c r="S408" s="330" cm="1">
        <f t="array" aca="1" ref="S408" ca="1">INDIRECT(S$2&amp;"!I120")</f>
        <v>0</v>
      </c>
      <c r="T408" s="330" cm="1">
        <f t="array" aca="1" ref="T408" ca="1">INDIRECT(T$2&amp;"!I120")</f>
        <v>0</v>
      </c>
      <c r="U408" s="330" cm="1">
        <f t="array" aca="1" ref="U408" ca="1">INDIRECT(U$2&amp;"!I120")</f>
        <v>0</v>
      </c>
      <c r="V408" s="330" cm="1">
        <f t="array" aca="1" ref="V408" ca="1">INDIRECT(V$2&amp;"!I120")</f>
        <v>0</v>
      </c>
      <c r="W408" s="330" cm="1">
        <f t="array" aca="1" ref="W408" ca="1">INDIRECT(W$2&amp;"!I120")</f>
        <v>0</v>
      </c>
      <c r="X408" s="330" cm="1">
        <f t="array" aca="1" ref="X408" ca="1">INDIRECT(X$2&amp;"!I120")</f>
        <v>0</v>
      </c>
      <c r="Y408" s="330" cm="1">
        <f t="array" aca="1" ref="Y408" ca="1">INDIRECT(Y$2&amp;"!I120")</f>
        <v>0</v>
      </c>
      <c r="Z408" s="330" cm="1">
        <f t="array" aca="1" ref="Z408" ca="1">INDIRECT(Z$2&amp;"!I120")</f>
        <v>0</v>
      </c>
      <c r="AA408" s="330" cm="1">
        <f t="array" aca="1" ref="AA408" ca="1">INDIRECT(AA$2&amp;"!I120")</f>
        <v>0</v>
      </c>
      <c r="AB408" s="330" cm="1">
        <f t="array" aca="1" ref="AB408" ca="1">INDIRECT(AB$2&amp;"!I120")</f>
        <v>0</v>
      </c>
      <c r="AC408" s="330" cm="1">
        <f t="array" aca="1" ref="AC408" ca="1">INDIRECT(AC$2&amp;"!I120")</f>
        <v>0</v>
      </c>
      <c r="AD408" s="330" cm="1">
        <f t="array" aca="1" ref="AD408" ca="1">INDIRECT(AD$2&amp;"!I120")</f>
        <v>0</v>
      </c>
      <c r="AE408" s="330" cm="1">
        <f t="array" aca="1" ref="AE408" ca="1">INDIRECT(AE$2&amp;"!I120")</f>
        <v>0</v>
      </c>
      <c r="AF408" s="330" cm="1">
        <f t="array" aca="1" ref="AF408" ca="1">INDIRECT(AF$2&amp;"!I120")</f>
        <v>0</v>
      </c>
      <c r="AG408" s="330" cm="1">
        <f t="array" aca="1" ref="AG408" ca="1">INDIRECT(AG$2&amp;"!I120")</f>
        <v>0</v>
      </c>
      <c r="AH408" s="330" cm="1">
        <f t="array" aca="1" ref="AH408" ca="1">INDIRECT(AH$2&amp;"!I120")</f>
        <v>0</v>
      </c>
      <c r="AJ408" s="75" t="str">
        <f t="shared" si="64"/>
        <v>OMI_21</v>
      </c>
      <c r="AK408" s="75" t="str">
        <f t="shared" si="65"/>
        <v>I3.2</v>
      </c>
      <c r="AL408" t="s">
        <v>965</v>
      </c>
      <c r="AM408">
        <f t="shared" ca="1" si="66"/>
        <v>0</v>
      </c>
      <c r="AN408">
        <f t="shared" ca="1" si="67"/>
        <v>0</v>
      </c>
      <c r="AP408">
        <f t="shared" ca="1" si="68"/>
        <v>0</v>
      </c>
      <c r="AQ408">
        <f t="shared" ca="1" si="71"/>
        <v>0</v>
      </c>
    </row>
    <row r="409" spans="1:43" ht="15.75" thickBot="1">
      <c r="A409" s="320"/>
      <c r="B409" s="320"/>
      <c r="C409" s="320"/>
      <c r="D409" s="320"/>
      <c r="E409" s="324"/>
      <c r="F409" s="324"/>
      <c r="G409" s="324"/>
      <c r="H409" s="324"/>
      <c r="I409" s="324"/>
      <c r="J409" s="324"/>
      <c r="K409" s="324"/>
      <c r="L409" s="324"/>
      <c r="M409" s="324"/>
      <c r="N409" s="324"/>
      <c r="O409" s="324"/>
      <c r="P409" s="324"/>
      <c r="Q409" s="324"/>
      <c r="R409" s="324"/>
      <c r="S409" s="324"/>
      <c r="T409" s="324"/>
      <c r="U409" s="324"/>
      <c r="V409" s="324"/>
      <c r="W409" s="324"/>
      <c r="X409" s="324"/>
      <c r="Y409" s="324"/>
      <c r="Z409" s="324"/>
      <c r="AA409" s="324"/>
      <c r="AB409" s="324"/>
      <c r="AC409" s="324"/>
      <c r="AD409" s="324"/>
      <c r="AE409" s="324"/>
      <c r="AF409" s="324"/>
      <c r="AG409" s="324"/>
      <c r="AH409" s="324"/>
    </row>
    <row r="410" spans="1:43" ht="15" customHeight="1">
      <c r="A410" s="763" t="s">
        <v>724</v>
      </c>
      <c r="B410" s="763"/>
      <c r="C410" s="321" t="s">
        <v>1012</v>
      </c>
      <c r="D410" s="321"/>
      <c r="E410" s="76" cm="1">
        <f t="array" aca="1" ref="E410" ca="1">INDIRECT(E$2&amp;"!G6")</f>
        <v>0</v>
      </c>
      <c r="F410" s="76" cm="1">
        <f t="array" aca="1" ref="F410" ca="1">INDIRECT(F$2&amp;"!G6")</f>
        <v>0</v>
      </c>
      <c r="G410" s="76" cm="1">
        <f t="array" aca="1" ref="G410" ca="1">INDIRECT(G$2&amp;"!G6")</f>
        <v>0</v>
      </c>
      <c r="H410" s="76" cm="1">
        <f t="array" aca="1" ref="H410" ca="1">INDIRECT(H$2&amp;"!G6")</f>
        <v>0</v>
      </c>
      <c r="I410" s="76" cm="1">
        <f t="array" aca="1" ref="I410" ca="1">INDIRECT(I$2&amp;"!G6")</f>
        <v>0</v>
      </c>
      <c r="J410" s="76" cm="1">
        <f t="array" aca="1" ref="J410" ca="1">INDIRECT(J$2&amp;"!G6")</f>
        <v>0</v>
      </c>
      <c r="K410" s="76" cm="1">
        <f t="array" aca="1" ref="K410" ca="1">INDIRECT(K$2&amp;"!G6")</f>
        <v>0</v>
      </c>
      <c r="L410" s="76" cm="1">
        <f t="array" aca="1" ref="L410" ca="1">INDIRECT(L$2&amp;"!G6")</f>
        <v>0</v>
      </c>
      <c r="M410" s="76" cm="1">
        <f t="array" aca="1" ref="M410" ca="1">INDIRECT(M$2&amp;"!G6")</f>
        <v>0</v>
      </c>
      <c r="N410" s="76" cm="1">
        <f t="array" aca="1" ref="N410" ca="1">INDIRECT(N$2&amp;"!G6")</f>
        <v>0</v>
      </c>
      <c r="O410" s="76" cm="1">
        <f t="array" aca="1" ref="O410" ca="1">INDIRECT(O$2&amp;"!G6")</f>
        <v>0</v>
      </c>
      <c r="P410" s="76" cm="1">
        <f t="array" aca="1" ref="P410" ca="1">INDIRECT(P$2&amp;"!G6")</f>
        <v>0</v>
      </c>
      <c r="Q410" s="76" cm="1">
        <f t="array" aca="1" ref="Q410" ca="1">INDIRECT(Q$2&amp;"!G6")</f>
        <v>0</v>
      </c>
      <c r="R410" s="76" cm="1">
        <f t="array" aca="1" ref="R410" ca="1">INDIRECT(R$2&amp;"!G6")</f>
        <v>0</v>
      </c>
      <c r="S410" s="76" cm="1">
        <f t="array" aca="1" ref="S410" ca="1">INDIRECT(S$2&amp;"!G6")</f>
        <v>0</v>
      </c>
      <c r="T410" s="76" cm="1">
        <f t="array" aca="1" ref="T410" ca="1">INDIRECT(T$2&amp;"!G6")</f>
        <v>0</v>
      </c>
      <c r="U410" s="76" cm="1">
        <f t="array" aca="1" ref="U410" ca="1">INDIRECT(U$2&amp;"!G6")</f>
        <v>0</v>
      </c>
      <c r="V410" s="76" cm="1">
        <f t="array" aca="1" ref="V410" ca="1">INDIRECT(V$2&amp;"!G6")</f>
        <v>0</v>
      </c>
      <c r="W410" s="76" cm="1">
        <f t="array" aca="1" ref="W410" ca="1">INDIRECT(W$2&amp;"!G6")</f>
        <v>0</v>
      </c>
      <c r="X410" s="76" cm="1">
        <f t="array" aca="1" ref="X410" ca="1">INDIRECT(X$2&amp;"!G6")</f>
        <v>0</v>
      </c>
      <c r="Y410" s="76" cm="1">
        <f t="array" aca="1" ref="Y410" ca="1">INDIRECT(Y$2&amp;"!G6")</f>
        <v>0</v>
      </c>
      <c r="Z410" s="76" cm="1">
        <f t="array" aca="1" ref="Z410" ca="1">INDIRECT(Z$2&amp;"!G6")</f>
        <v>0</v>
      </c>
      <c r="AA410" s="76" cm="1">
        <f t="array" aca="1" ref="AA410" ca="1">INDIRECT(AA$2&amp;"!G6")</f>
        <v>0</v>
      </c>
      <c r="AB410" s="76" cm="1">
        <f t="array" aca="1" ref="AB410" ca="1">INDIRECT(AB$2&amp;"!G6")</f>
        <v>0</v>
      </c>
      <c r="AC410" s="76" cm="1">
        <f t="array" aca="1" ref="AC410" ca="1">INDIRECT(AC$2&amp;"!G6")</f>
        <v>0</v>
      </c>
      <c r="AD410" s="76" cm="1">
        <f t="array" aca="1" ref="AD410" ca="1">INDIRECT(AD$2&amp;"!G6")</f>
        <v>0</v>
      </c>
      <c r="AE410" s="76" cm="1">
        <f t="array" aca="1" ref="AE410" ca="1">INDIRECT(AE$2&amp;"!G6")</f>
        <v>0</v>
      </c>
      <c r="AF410" s="76" cm="1">
        <f t="array" aca="1" ref="AF410" ca="1">INDIRECT(AF$2&amp;"!G6")</f>
        <v>0</v>
      </c>
      <c r="AG410" s="76" cm="1">
        <f t="array" aca="1" ref="AG410" ca="1">INDIRECT(AG$2&amp;"!G6")</f>
        <v>0</v>
      </c>
      <c r="AH410" s="76" cm="1">
        <f t="array" aca="1" ref="AH410" ca="1">INDIRECT(AH$2&amp;"!G6")</f>
        <v>0</v>
      </c>
      <c r="AI410" s="304"/>
    </row>
    <row r="411" spans="1:43" ht="15.75" customHeight="1" thickBot="1">
      <c r="A411" s="764"/>
      <c r="B411" s="764"/>
      <c r="C411" s="323" t="s">
        <v>1013</v>
      </c>
      <c r="D411" s="323"/>
      <c r="E411" s="320" cm="1">
        <f t="array" aca="1" ref="E411" ca="1">INDIRECT(E$2&amp;"!K6")</f>
        <v>0</v>
      </c>
      <c r="F411" s="320" cm="1">
        <f t="array" aca="1" ref="F411" ca="1">INDIRECT(F$2&amp;"!K6")</f>
        <v>0</v>
      </c>
      <c r="G411" s="320" cm="1">
        <f t="array" aca="1" ref="G411" ca="1">INDIRECT(G$2&amp;"!K6")</f>
        <v>0</v>
      </c>
      <c r="H411" s="320" cm="1">
        <f t="array" aca="1" ref="H411" ca="1">INDIRECT(H$2&amp;"!K6")</f>
        <v>0</v>
      </c>
      <c r="I411" s="320" cm="1">
        <f t="array" aca="1" ref="I411" ca="1">INDIRECT(I$2&amp;"!K6")</f>
        <v>0</v>
      </c>
      <c r="J411" s="320" cm="1">
        <f t="array" aca="1" ref="J411" ca="1">INDIRECT(J$2&amp;"!K6")</f>
        <v>0</v>
      </c>
      <c r="K411" s="320" cm="1">
        <f t="array" aca="1" ref="K411" ca="1">INDIRECT(K$2&amp;"!K6")</f>
        <v>0</v>
      </c>
      <c r="L411" s="320" cm="1">
        <f t="array" aca="1" ref="L411" ca="1">INDIRECT(L$2&amp;"!K6")</f>
        <v>0</v>
      </c>
      <c r="M411" s="320" cm="1">
        <f t="array" aca="1" ref="M411" ca="1">INDIRECT(M$2&amp;"!K6")</f>
        <v>0</v>
      </c>
      <c r="N411" s="320" cm="1">
        <f t="array" aca="1" ref="N411" ca="1">INDIRECT(N$2&amp;"!K6")</f>
        <v>0</v>
      </c>
      <c r="O411" s="320" cm="1">
        <f t="array" aca="1" ref="O411" ca="1">INDIRECT(O$2&amp;"!K6")</f>
        <v>0</v>
      </c>
      <c r="P411" s="320" cm="1">
        <f t="array" aca="1" ref="P411" ca="1">INDIRECT(P$2&amp;"!K6")</f>
        <v>0</v>
      </c>
      <c r="Q411" s="320" cm="1">
        <f t="array" aca="1" ref="Q411" ca="1">INDIRECT(Q$2&amp;"!K6")</f>
        <v>0</v>
      </c>
      <c r="R411" s="320" cm="1">
        <f t="array" aca="1" ref="R411" ca="1">INDIRECT(R$2&amp;"!K6")</f>
        <v>0</v>
      </c>
      <c r="S411" s="320" cm="1">
        <f t="array" aca="1" ref="S411" ca="1">INDIRECT(S$2&amp;"!K6")</f>
        <v>0</v>
      </c>
      <c r="T411" s="320" cm="1">
        <f t="array" aca="1" ref="T411" ca="1">INDIRECT(T$2&amp;"!K6")</f>
        <v>0</v>
      </c>
      <c r="U411" s="320" cm="1">
        <f t="array" aca="1" ref="U411" ca="1">INDIRECT(U$2&amp;"!K6")</f>
        <v>0</v>
      </c>
      <c r="V411" s="320" cm="1">
        <f t="array" aca="1" ref="V411" ca="1">INDIRECT(V$2&amp;"!K6")</f>
        <v>0</v>
      </c>
      <c r="W411" s="320" cm="1">
        <f t="array" aca="1" ref="W411" ca="1">INDIRECT(W$2&amp;"!K6")</f>
        <v>0</v>
      </c>
      <c r="X411" s="320" cm="1">
        <f t="array" aca="1" ref="X411" ca="1">INDIRECT(X$2&amp;"!K6")</f>
        <v>0</v>
      </c>
      <c r="Y411" s="320" cm="1">
        <f t="array" aca="1" ref="Y411" ca="1">INDIRECT(Y$2&amp;"!K6")</f>
        <v>0</v>
      </c>
      <c r="Z411" s="320" cm="1">
        <f t="array" aca="1" ref="Z411" ca="1">INDIRECT(Z$2&amp;"!K6")</f>
        <v>0</v>
      </c>
      <c r="AA411" s="320" cm="1">
        <f t="array" aca="1" ref="AA411" ca="1">INDIRECT(AA$2&amp;"!K6")</f>
        <v>0</v>
      </c>
      <c r="AB411" s="320" cm="1">
        <f t="array" aca="1" ref="AB411" ca="1">INDIRECT(AB$2&amp;"!K6")</f>
        <v>0</v>
      </c>
      <c r="AC411" s="320" cm="1">
        <f t="array" aca="1" ref="AC411" ca="1">INDIRECT(AC$2&amp;"!K6")</f>
        <v>0</v>
      </c>
      <c r="AD411" s="320" cm="1">
        <f t="array" aca="1" ref="AD411" ca="1">INDIRECT(AD$2&amp;"!K6")</f>
        <v>0</v>
      </c>
      <c r="AE411" s="320" cm="1">
        <f t="array" aca="1" ref="AE411" ca="1">INDIRECT(AE$2&amp;"!K6")</f>
        <v>0</v>
      </c>
      <c r="AF411" s="320" cm="1">
        <f t="array" aca="1" ref="AF411" ca="1">INDIRECT(AF$2&amp;"!K6")</f>
        <v>0</v>
      </c>
      <c r="AG411" s="320" cm="1">
        <f t="array" aca="1" ref="AG411" ca="1">INDIRECT(AG$2&amp;"!K6")</f>
        <v>0</v>
      </c>
      <c r="AH411" s="320" cm="1">
        <f t="array" aca="1" ref="AH411" ca="1">INDIRECT(AH$2&amp;"!K6")</f>
        <v>0</v>
      </c>
      <c r="AI411" s="304"/>
    </row>
    <row r="412" spans="1:43" ht="15" customHeight="1">
      <c r="A412" s="765" t="s">
        <v>1015</v>
      </c>
      <c r="B412" s="765"/>
      <c r="C412" s="325" t="s">
        <v>1012</v>
      </c>
      <c r="D412" s="325"/>
      <c r="E412" s="326">
        <f ca="1">SUM(E410,E281)</f>
        <v>0</v>
      </c>
      <c r="F412" s="326">
        <f t="shared" ref="F412:AH412" ca="1" si="72">SUM(F410,F281)</f>
        <v>0</v>
      </c>
      <c r="G412" s="326">
        <f t="shared" ca="1" si="72"/>
        <v>0</v>
      </c>
      <c r="H412" s="326">
        <f t="shared" ca="1" si="72"/>
        <v>0</v>
      </c>
      <c r="I412" s="326">
        <f t="shared" ca="1" si="72"/>
        <v>0</v>
      </c>
      <c r="J412" s="326">
        <f t="shared" ca="1" si="72"/>
        <v>0</v>
      </c>
      <c r="K412" s="326">
        <f t="shared" ca="1" si="72"/>
        <v>0</v>
      </c>
      <c r="L412" s="326">
        <f t="shared" ca="1" si="72"/>
        <v>0</v>
      </c>
      <c r="M412" s="326">
        <f t="shared" ca="1" si="72"/>
        <v>0</v>
      </c>
      <c r="N412" s="326">
        <f t="shared" ca="1" si="72"/>
        <v>0</v>
      </c>
      <c r="O412" s="326">
        <f t="shared" ca="1" si="72"/>
        <v>0</v>
      </c>
      <c r="P412" s="326">
        <f t="shared" ca="1" si="72"/>
        <v>0</v>
      </c>
      <c r="Q412" s="326">
        <f t="shared" ca="1" si="72"/>
        <v>0</v>
      </c>
      <c r="R412" s="326">
        <f t="shared" ca="1" si="72"/>
        <v>0</v>
      </c>
      <c r="S412" s="326">
        <f t="shared" ca="1" si="72"/>
        <v>0</v>
      </c>
      <c r="T412" s="326">
        <f t="shared" ca="1" si="72"/>
        <v>0</v>
      </c>
      <c r="U412" s="326">
        <f t="shared" ca="1" si="72"/>
        <v>0</v>
      </c>
      <c r="V412" s="326">
        <f t="shared" ca="1" si="72"/>
        <v>0</v>
      </c>
      <c r="W412" s="326">
        <f t="shared" ca="1" si="72"/>
        <v>0</v>
      </c>
      <c r="X412" s="326">
        <f t="shared" ca="1" si="72"/>
        <v>0</v>
      </c>
      <c r="Y412" s="326">
        <f t="shared" ca="1" si="72"/>
        <v>0</v>
      </c>
      <c r="Z412" s="326">
        <f t="shared" ca="1" si="72"/>
        <v>0</v>
      </c>
      <c r="AA412" s="326">
        <f t="shared" ca="1" si="72"/>
        <v>0</v>
      </c>
      <c r="AB412" s="326">
        <f t="shared" ca="1" si="72"/>
        <v>0</v>
      </c>
      <c r="AC412" s="326">
        <f t="shared" ca="1" si="72"/>
        <v>0</v>
      </c>
      <c r="AD412" s="326">
        <f t="shared" ca="1" si="72"/>
        <v>0</v>
      </c>
      <c r="AE412" s="326">
        <f t="shared" ca="1" si="72"/>
        <v>0</v>
      </c>
      <c r="AF412" s="326">
        <f t="shared" ca="1" si="72"/>
        <v>0</v>
      </c>
      <c r="AG412" s="326">
        <f t="shared" ca="1" si="72"/>
        <v>0</v>
      </c>
      <c r="AH412" s="326">
        <f t="shared" ca="1" si="72"/>
        <v>0</v>
      </c>
    </row>
    <row r="413" spans="1:43" ht="15.75" customHeight="1" thickBot="1">
      <c r="A413" s="766"/>
      <c r="B413" s="766"/>
      <c r="C413" s="323" t="s">
        <v>1013</v>
      </c>
      <c r="D413" s="323"/>
      <c r="E413" s="320">
        <f ca="1">E411+E282</f>
        <v>0</v>
      </c>
      <c r="F413" s="320">
        <f t="shared" ref="F413:AH413" ca="1" si="73">F411+F282</f>
        <v>0</v>
      </c>
      <c r="G413" s="320">
        <f t="shared" ca="1" si="73"/>
        <v>0</v>
      </c>
      <c r="H413" s="320">
        <f t="shared" ca="1" si="73"/>
        <v>0</v>
      </c>
      <c r="I413" s="320">
        <f t="shared" ca="1" si="73"/>
        <v>0</v>
      </c>
      <c r="J413" s="320">
        <f t="shared" ca="1" si="73"/>
        <v>0</v>
      </c>
      <c r="K413" s="320">
        <f t="shared" ca="1" si="73"/>
        <v>0</v>
      </c>
      <c r="L413" s="320">
        <f t="shared" ca="1" si="73"/>
        <v>0</v>
      </c>
      <c r="M413" s="320">
        <f t="shared" ca="1" si="73"/>
        <v>0</v>
      </c>
      <c r="N413" s="320">
        <f t="shared" ca="1" si="73"/>
        <v>0</v>
      </c>
      <c r="O413" s="320">
        <f t="shared" ca="1" si="73"/>
        <v>0</v>
      </c>
      <c r="P413" s="320">
        <f t="shared" ca="1" si="73"/>
        <v>0</v>
      </c>
      <c r="Q413" s="320">
        <f t="shared" ca="1" si="73"/>
        <v>0</v>
      </c>
      <c r="R413" s="320">
        <f t="shared" ca="1" si="73"/>
        <v>0</v>
      </c>
      <c r="S413" s="320">
        <f t="shared" ca="1" si="73"/>
        <v>0</v>
      </c>
      <c r="T413" s="320">
        <f t="shared" ca="1" si="73"/>
        <v>0</v>
      </c>
      <c r="U413" s="320">
        <f t="shared" ca="1" si="73"/>
        <v>0</v>
      </c>
      <c r="V413" s="320">
        <f t="shared" ca="1" si="73"/>
        <v>0</v>
      </c>
      <c r="W413" s="320">
        <f t="shared" ca="1" si="73"/>
        <v>0</v>
      </c>
      <c r="X413" s="320">
        <f t="shared" ca="1" si="73"/>
        <v>0</v>
      </c>
      <c r="Y413" s="320">
        <f t="shared" ca="1" si="73"/>
        <v>0</v>
      </c>
      <c r="Z413" s="320">
        <f t="shared" ca="1" si="73"/>
        <v>0</v>
      </c>
      <c r="AA413" s="320">
        <f t="shared" ca="1" si="73"/>
        <v>0</v>
      </c>
      <c r="AB413" s="320">
        <f t="shared" ca="1" si="73"/>
        <v>0</v>
      </c>
      <c r="AC413" s="320">
        <f t="shared" ca="1" si="73"/>
        <v>0</v>
      </c>
      <c r="AD413" s="320">
        <f t="shared" ca="1" si="73"/>
        <v>0</v>
      </c>
      <c r="AE413" s="320">
        <f t="shared" ca="1" si="73"/>
        <v>0</v>
      </c>
      <c r="AF413" s="320">
        <f t="shared" ca="1" si="73"/>
        <v>0</v>
      </c>
      <c r="AG413" s="320">
        <f t="shared" ca="1" si="73"/>
        <v>0</v>
      </c>
      <c r="AH413" s="320">
        <f t="shared" ca="1" si="73"/>
        <v>0</v>
      </c>
    </row>
    <row r="414" spans="1:43">
      <c r="C414" s="336"/>
      <c r="D414" s="336"/>
      <c r="E414" s="76"/>
      <c r="F414" s="76"/>
      <c r="G414" s="76"/>
      <c r="H414" s="76"/>
      <c r="I414" s="76"/>
      <c r="J414" s="76"/>
      <c r="K414" s="76"/>
      <c r="L414" s="76"/>
      <c r="M414" s="76"/>
      <c r="N414" s="76"/>
      <c r="O414" s="76"/>
      <c r="P414" s="76"/>
      <c r="Q414" s="76"/>
      <c r="R414" s="76"/>
      <c r="S414" s="76"/>
      <c r="T414" s="76"/>
      <c r="U414" s="76"/>
      <c r="V414" s="76"/>
      <c r="W414" s="76"/>
      <c r="X414" s="76"/>
      <c r="Y414" s="76"/>
      <c r="Z414" s="76"/>
      <c r="AA414" s="76"/>
      <c r="AB414" s="76"/>
      <c r="AC414" s="76"/>
      <c r="AD414" s="76"/>
      <c r="AE414" s="76"/>
      <c r="AF414" s="76"/>
      <c r="AG414" s="76"/>
      <c r="AH414" s="76"/>
    </row>
    <row r="415" spans="1:43" ht="15.75" thickBot="1">
      <c r="C415" s="337"/>
      <c r="D415" s="337"/>
    </row>
    <row r="416" spans="1:43">
      <c r="B416" s="788"/>
      <c r="C416" s="788"/>
      <c r="E416" s="76"/>
      <c r="F416" s="76"/>
      <c r="G416" s="76"/>
      <c r="H416" s="76"/>
      <c r="I416" s="76"/>
      <c r="J416" s="76"/>
      <c r="K416" s="76"/>
      <c r="L416" s="76"/>
      <c r="M416" s="76"/>
      <c r="N416" s="76"/>
      <c r="O416" s="76"/>
      <c r="P416" s="76"/>
      <c r="Q416" s="76"/>
      <c r="R416" s="76"/>
      <c r="S416" s="76"/>
      <c r="T416" s="76"/>
      <c r="U416" s="76"/>
      <c r="V416" s="76"/>
      <c r="W416" s="76"/>
      <c r="X416" s="76"/>
      <c r="Y416" s="76"/>
      <c r="Z416" s="76"/>
      <c r="AA416" s="76"/>
      <c r="AB416" s="76"/>
      <c r="AC416" s="76"/>
      <c r="AD416" s="76"/>
      <c r="AE416" s="76"/>
      <c r="AF416" s="76"/>
      <c r="AG416" s="76"/>
      <c r="AH416" s="76"/>
    </row>
    <row r="417" spans="1:35">
      <c r="A417" s="646"/>
    </row>
    <row r="418" spans="1:35">
      <c r="A418" s="646"/>
    </row>
    <row r="420" spans="1:35">
      <c r="A420" s="646"/>
    </row>
    <row r="421" spans="1:35">
      <c r="A421" s="646"/>
    </row>
    <row r="424" spans="1:35">
      <c r="D424" s="351"/>
      <c r="E424" s="351"/>
      <c r="F424" s="351"/>
      <c r="G424" s="351"/>
      <c r="H424" s="351"/>
      <c r="I424" s="351"/>
      <c r="J424" s="351"/>
      <c r="K424" s="351"/>
      <c r="L424" s="351"/>
      <c r="M424" s="351"/>
      <c r="N424" s="351"/>
      <c r="O424" s="351"/>
      <c r="P424" s="351"/>
      <c r="Q424" s="351"/>
      <c r="R424" s="351"/>
      <c r="S424" s="351"/>
      <c r="T424" s="351"/>
      <c r="U424" s="351"/>
      <c r="V424" s="351"/>
      <c r="W424" s="351"/>
      <c r="X424" s="351"/>
      <c r="Y424" s="351"/>
      <c r="Z424" s="351"/>
      <c r="AA424" s="351"/>
      <c r="AB424" s="351"/>
      <c r="AC424" s="351"/>
      <c r="AD424" s="351"/>
      <c r="AE424" s="351"/>
      <c r="AF424" s="351"/>
      <c r="AG424" s="351"/>
    </row>
    <row r="425" spans="1:35">
      <c r="AH425" s="301"/>
      <c r="AI425" s="304"/>
    </row>
    <row r="426" spans="1:35">
      <c r="AH426" s="301"/>
      <c r="AI426" s="304"/>
    </row>
  </sheetData>
  <sheetProtection algorithmName="SHA-512" hashValue="M4JzaoTIdOoSp0QPyBp3patjWmsDc6oK7U09IXTY4RsPiH6h6jOCwcWN0/y6WlXiEdJuZ59qUCDoz1BXmEzu8g==" saltValue="Jjd+OHBjioaZ8xKiuhWTog==" spinCount="100000" sheet="1" objects="1" scenarios="1"/>
  <dataConsolidate/>
  <mergeCells count="2">
    <mergeCell ref="A417:A418"/>
    <mergeCell ref="A420:A421"/>
  </mergeCells>
  <phoneticPr fontId="2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98074-8DCA-4E22-86CB-29D1E2CDEDC4}">
  <sheetPr>
    <tabColor rgb="FFC00000"/>
  </sheetPr>
  <dimension ref="A1:BV127"/>
  <sheetViews>
    <sheetView zoomScale="80" zoomScaleNormal="80" workbookViewId="0">
      <selection activeCell="N3" sqref="N3"/>
    </sheetView>
  </sheetViews>
  <sheetFormatPr baseColWidth="10" defaultColWidth="11.42578125" defaultRowHeight="15"/>
  <cols>
    <col min="2" max="2" width="11.85546875" customWidth="1"/>
    <col min="4" max="4" width="25.28515625" customWidth="1"/>
    <col min="5" max="5" width="12.7109375" customWidth="1"/>
    <col min="6" max="6" width="13" customWidth="1"/>
    <col min="7" max="7" width="13.5703125" customWidth="1"/>
    <col min="9" max="9" width="12.28515625" customWidth="1"/>
    <col min="10" max="10" width="11.5703125" customWidth="1"/>
    <col min="11" max="12" width="13.28515625" customWidth="1"/>
    <col min="13" max="13" width="14.7109375" customWidth="1"/>
    <col min="14" max="14" width="16.28515625" customWidth="1"/>
    <col min="15" max="15" width="12.42578125" customWidth="1"/>
    <col min="16" max="16" width="11.140625" customWidth="1"/>
    <col min="17" max="22" width="11.42578125" customWidth="1"/>
    <col min="23" max="23" width="26.5703125" customWidth="1"/>
    <col min="24" max="24" width="26.42578125" customWidth="1"/>
    <col min="25" max="29" width="11.42578125" customWidth="1"/>
    <col min="30" max="30" width="25.7109375" customWidth="1"/>
    <col min="31" max="31" width="8.140625" customWidth="1"/>
    <col min="32" max="32" width="10.7109375" customWidth="1"/>
    <col min="33" max="33" width="7.42578125" customWidth="1"/>
    <col min="34" max="34" width="8.28515625" customWidth="1"/>
    <col min="35" max="35" width="17.42578125" customWidth="1"/>
    <col min="36" max="36" width="12.140625" customWidth="1"/>
    <col min="37" max="37" width="14" customWidth="1"/>
    <col min="38" max="38" width="13.5703125" customWidth="1"/>
    <col min="39" max="39" width="16.5703125" customWidth="1"/>
    <col min="40" max="40" width="10.42578125" customWidth="1"/>
    <col min="41" max="41" width="8.85546875" customWidth="1"/>
    <col min="42" max="42" width="11.42578125" customWidth="1"/>
    <col min="44" max="44" width="18.7109375" customWidth="1"/>
    <col min="49" max="49" width="22.28515625" customWidth="1"/>
    <col min="50" max="50" width="23.28515625" customWidth="1"/>
    <col min="54" max="54" width="18" customWidth="1"/>
    <col min="55" max="55" width="32.85546875" customWidth="1"/>
    <col min="56" max="56" width="19.28515625" customWidth="1"/>
    <col min="57" max="57" width="24.28515625" customWidth="1"/>
    <col min="58" max="58" width="21" customWidth="1"/>
    <col min="59" max="59" width="17.85546875" customWidth="1"/>
    <col min="60" max="60" width="23.7109375" customWidth="1"/>
  </cols>
  <sheetData>
    <row r="1" spans="1:60" ht="89.45" customHeight="1">
      <c r="N1" s="79"/>
      <c r="O1" s="79"/>
      <c r="P1" s="79"/>
      <c r="Q1" s="79"/>
      <c r="R1" s="79"/>
      <c r="S1" s="416"/>
      <c r="T1" s="208"/>
      <c r="U1" s="208"/>
      <c r="V1" s="208"/>
      <c r="W1" s="208"/>
      <c r="X1" s="208"/>
      <c r="Y1" s="208"/>
      <c r="Z1" s="208"/>
      <c r="AA1" s="208"/>
      <c r="AB1" s="208"/>
      <c r="AC1" s="208"/>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c r="BG1" s="208"/>
      <c r="BH1" s="208"/>
    </row>
    <row r="2" spans="1:60" ht="64.900000000000006" customHeight="1">
      <c r="A2" s="688" t="s">
        <v>1091</v>
      </c>
      <c r="B2" s="689"/>
      <c r="C2" s="689"/>
      <c r="D2" s="689"/>
      <c r="E2" s="689"/>
      <c r="F2" s="689"/>
      <c r="G2" s="689"/>
      <c r="H2" s="689"/>
      <c r="I2" s="689"/>
      <c r="J2" s="689"/>
      <c r="K2" s="689"/>
      <c r="L2" s="689"/>
      <c r="M2" s="689"/>
      <c r="N2" s="689"/>
      <c r="O2" s="689"/>
      <c r="P2" s="689"/>
      <c r="Q2" s="689"/>
      <c r="S2" s="208"/>
      <c r="T2" s="208"/>
      <c r="U2" s="208"/>
      <c r="V2" s="208"/>
      <c r="W2" s="213"/>
      <c r="X2" s="687" t="s">
        <v>978</v>
      </c>
      <c r="Y2" s="687"/>
      <c r="Z2" s="687"/>
      <c r="AA2" s="687"/>
      <c r="AB2" s="687"/>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c r="BG2" s="208"/>
      <c r="BH2" s="208"/>
    </row>
    <row r="3" spans="1:60" ht="121.5" thickBot="1">
      <c r="A3" s="225" t="s">
        <v>698</v>
      </c>
      <c r="S3" s="208"/>
      <c r="T3" s="208"/>
      <c r="U3" s="208"/>
      <c r="V3" s="208"/>
      <c r="W3" s="213"/>
      <c r="X3" s="213" t="s">
        <v>549</v>
      </c>
      <c r="Y3" s="213" t="s">
        <v>551</v>
      </c>
      <c r="Z3" s="213" t="s">
        <v>527</v>
      </c>
      <c r="AA3" s="213" t="s">
        <v>528</v>
      </c>
      <c r="AB3" s="213" t="s">
        <v>529</v>
      </c>
      <c r="AC3" s="213"/>
      <c r="AD3" s="213"/>
      <c r="AE3" s="213"/>
      <c r="AF3" s="213"/>
      <c r="AG3" s="213"/>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c r="BG3" s="208"/>
      <c r="BH3" s="208"/>
    </row>
    <row r="4" spans="1:60" ht="16.5" thickBot="1">
      <c r="A4" s="477" t="s">
        <v>0</v>
      </c>
      <c r="B4" s="478"/>
      <c r="C4" s="518" t="str">
        <f>IF(PRESENTATION!D4="","",PRESENTATION!D4)</f>
        <v/>
      </c>
      <c r="D4" s="519"/>
      <c r="E4" s="520"/>
      <c r="G4" s="477" t="s">
        <v>6</v>
      </c>
      <c r="H4" s="478"/>
      <c r="I4" s="521" t="str">
        <f>IF(PRESENTATION!D12="","",PRESENTATION!D12)</f>
        <v/>
      </c>
      <c r="J4" s="522"/>
      <c r="S4" s="208"/>
      <c r="T4" s="208"/>
      <c r="U4" s="208"/>
      <c r="V4" s="208"/>
      <c r="W4" s="417" t="s">
        <v>33</v>
      </c>
      <c r="X4" s="208">
        <f ca="1">E31-Y4-Z4</f>
        <v>0</v>
      </c>
      <c r="Y4" s="208">
        <f ca="1">K31-Z4</f>
        <v>0</v>
      </c>
      <c r="Z4" s="208">
        <f ca="1">N31</f>
        <v>0</v>
      </c>
      <c r="AA4" s="208">
        <f ca="1">SUM(AD21:AD26,AR21:AR26)</f>
        <v>0</v>
      </c>
      <c r="AB4" s="208">
        <f ca="1">X4-AA4</f>
        <v>0</v>
      </c>
      <c r="AC4" s="208"/>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c r="BG4" s="208"/>
      <c r="BH4" s="208"/>
    </row>
    <row r="5" spans="1:60" ht="30.75" thickBot="1">
      <c r="A5" s="477" t="s">
        <v>1</v>
      </c>
      <c r="B5" s="478"/>
      <c r="C5" s="518" t="str">
        <f>PRESENTATION!D5</f>
        <v>NC</v>
      </c>
      <c r="D5" s="519"/>
      <c r="E5" s="520"/>
      <c r="S5" s="208"/>
      <c r="T5" s="208"/>
      <c r="U5" s="208"/>
      <c r="V5" s="208"/>
      <c r="W5" s="417" t="s">
        <v>46</v>
      </c>
      <c r="X5" s="208">
        <f t="shared" ref="X5:X17" ca="1" si="0">E32-Y5-Z5</f>
        <v>0</v>
      </c>
      <c r="Y5" s="208">
        <f t="shared" ref="Y5:Y16" ca="1" si="1">K32-Z5</f>
        <v>0</v>
      </c>
      <c r="Z5" s="208">
        <f t="shared" ref="Z5:Z17" ca="1" si="2">N32</f>
        <v>0</v>
      </c>
      <c r="AA5" s="208">
        <f ca="1">SUM(AD27:AD32)</f>
        <v>0</v>
      </c>
      <c r="AB5" s="208">
        <f t="shared" ref="AB5:AB18" ca="1" si="3">X5-AA5</f>
        <v>0</v>
      </c>
      <c r="AC5" s="208"/>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c r="BG5" s="208"/>
      <c r="BH5" s="208"/>
    </row>
    <row r="6" spans="1:60" ht="28.15" customHeight="1">
      <c r="P6" s="208"/>
      <c r="Q6" s="208" t="s">
        <v>270</v>
      </c>
      <c r="R6" s="208" t="s">
        <v>162</v>
      </c>
      <c r="S6" s="208"/>
      <c r="T6" s="208"/>
      <c r="U6" s="208"/>
      <c r="V6" s="208"/>
      <c r="W6" s="417" t="s">
        <v>59</v>
      </c>
      <c r="X6" s="208">
        <f t="shared" ca="1" si="0"/>
        <v>0</v>
      </c>
      <c r="Y6" s="208">
        <f t="shared" ca="1" si="1"/>
        <v>0</v>
      </c>
      <c r="Z6" s="208">
        <f t="shared" ca="1" si="2"/>
        <v>0</v>
      </c>
      <c r="AA6" s="208">
        <f ca="1">SUM(AD33:AD39,AR28:AR29)</f>
        <v>0</v>
      </c>
      <c r="AB6" s="208">
        <f t="shared" ca="1" si="3"/>
        <v>0</v>
      </c>
      <c r="AC6" s="208"/>
      <c r="AD6" s="208"/>
      <c r="AE6" s="208"/>
      <c r="AF6" s="208"/>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c r="BG6" s="208"/>
      <c r="BH6" s="208"/>
    </row>
    <row r="7" spans="1:60" ht="33.75">
      <c r="A7" s="146" t="s">
        <v>154</v>
      </c>
      <c r="B7" s="146"/>
      <c r="C7" s="146"/>
      <c r="D7" s="146"/>
      <c r="E7" s="146"/>
      <c r="F7" s="146"/>
      <c r="G7" s="146"/>
      <c r="H7" s="146"/>
      <c r="I7" s="146"/>
      <c r="J7" s="146"/>
      <c r="P7" s="210" t="s">
        <v>259</v>
      </c>
      <c r="Q7" s="208">
        <f ca="1">COUNTIF('SYNTHESE DES DOSSIERS'!$E$3:$AH$3,"Chirurgie")</f>
        <v>0</v>
      </c>
      <c r="R7" s="208" t="e">
        <f ca="1">Q7/$Q$17</f>
        <v>#DIV/0!</v>
      </c>
      <c r="S7" s="208"/>
      <c r="T7" s="208"/>
      <c r="U7" s="208"/>
      <c r="V7" s="208"/>
      <c r="W7" s="417" t="s">
        <v>73</v>
      </c>
      <c r="X7" s="208">
        <f t="shared" ca="1" si="0"/>
        <v>0</v>
      </c>
      <c r="Y7" s="208">
        <f t="shared" ca="1" si="1"/>
        <v>0</v>
      </c>
      <c r="Z7" s="208">
        <f t="shared" ca="1" si="2"/>
        <v>0</v>
      </c>
      <c r="AA7" s="208">
        <f ca="1">SUM(AD40:AD42)</f>
        <v>0</v>
      </c>
      <c r="AB7" s="208">
        <f t="shared" ca="1" si="3"/>
        <v>0</v>
      </c>
      <c r="AC7" s="208"/>
      <c r="AD7" s="208"/>
      <c r="AE7" s="208"/>
      <c r="AF7" s="208"/>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c r="BG7" s="208"/>
      <c r="BH7" s="208"/>
    </row>
    <row r="8" spans="1:60" ht="23.45" customHeight="1" thickBot="1">
      <c r="P8" s="210" t="s">
        <v>534</v>
      </c>
      <c r="Q8" s="208">
        <f ca="1">COUNTIF('SYNTHESE DES DOSSIERS'!$E$3:$AH$3,"Court séjour Médecine adulte (hors service de gériatrie)")</f>
        <v>0</v>
      </c>
      <c r="R8" s="208" t="e">
        <f t="shared" ref="R8:R16" ca="1" si="4">Q8/$Q$17</f>
        <v>#DIV/0!</v>
      </c>
      <c r="S8" s="208"/>
      <c r="T8" s="208"/>
      <c r="U8" s="208"/>
      <c r="V8" s="208"/>
      <c r="W8" s="417" t="s">
        <v>80</v>
      </c>
      <c r="X8" s="208">
        <f t="shared" ca="1" si="0"/>
        <v>0</v>
      </c>
      <c r="Y8" s="208">
        <f t="shared" ca="1" si="1"/>
        <v>0</v>
      </c>
      <c r="Z8" s="208">
        <f t="shared" ca="1" si="2"/>
        <v>0</v>
      </c>
      <c r="AA8" s="208">
        <f ca="1">SUM(AD43:AD44)</f>
        <v>0</v>
      </c>
      <c r="AB8" s="208">
        <f t="shared" ca="1" si="3"/>
        <v>0</v>
      </c>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row>
    <row r="9" spans="1:60" ht="26.45" customHeight="1" thickBot="1">
      <c r="B9" s="510" t="s">
        <v>155</v>
      </c>
      <c r="C9" s="511"/>
      <c r="D9" s="512"/>
      <c r="E9" s="25">
        <f ca="1">COUNTIFS('SYNTHESE DES DOSSIERS'!E3:AH3,"&lt;&gt;0",'SYNTHESE DES DOSSIERS'!E3:AH3,"&lt;&gt;#REF!")</f>
        <v>0</v>
      </c>
      <c r="G9" s="513" t="s">
        <v>566</v>
      </c>
      <c r="H9" s="514"/>
      <c r="I9" s="514"/>
      <c r="J9" s="515"/>
      <c r="P9" s="210" t="s">
        <v>533</v>
      </c>
      <c r="Q9" s="208">
        <f ca="1">COUNTIF('SYNTHESE DES DOSSIERS'!$E$3:$AH$3,"Court séjour Médecine gériatrique")</f>
        <v>0</v>
      </c>
      <c r="R9" s="208" t="e">
        <f t="shared" ca="1" si="4"/>
        <v>#DIV/0!</v>
      </c>
      <c r="S9" s="208"/>
      <c r="T9" s="208"/>
      <c r="U9" s="208"/>
      <c r="V9" s="208"/>
      <c r="W9" s="417" t="s">
        <v>85</v>
      </c>
      <c r="X9" s="208">
        <f t="shared" ca="1" si="0"/>
        <v>0</v>
      </c>
      <c r="Y9" s="208">
        <f t="shared" ca="1" si="1"/>
        <v>0</v>
      </c>
      <c r="Z9" s="208">
        <f t="shared" ca="1" si="2"/>
        <v>0</v>
      </c>
      <c r="AA9" s="208">
        <f ca="1">SUM(AD45:AD47,AR31:AR32)</f>
        <v>0</v>
      </c>
      <c r="AB9" s="208">
        <f t="shared" ca="1" si="3"/>
        <v>0</v>
      </c>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row>
    <row r="10" spans="1:60" ht="21" customHeight="1" thickBot="1">
      <c r="B10" s="510" t="s">
        <v>157</v>
      </c>
      <c r="C10" s="511"/>
      <c r="D10" s="512"/>
      <c r="E10" s="162" t="str">
        <f ca="1">IFERROR(ROUND(AVERAGEIF('SYNTHESE DES DOSSIERS'!E4:AH4,"&gt;0",'SYNTHESE DES DOSSIERS'!E4:AH4),1)&amp;" ans"&amp;" (n="&amp;COUNTIF('SYNTHESE DES DOSSIERS'!E4:AH4,"&gt;0")&amp;")","NC")</f>
        <v>NC</v>
      </c>
      <c r="G10" s="138"/>
      <c r="P10" s="210" t="s">
        <v>17</v>
      </c>
      <c r="Q10" s="208">
        <f ca="1">COUNTIF('SYNTHESE DES DOSSIERS'!$E$3:$AH$3,"Dialyse")</f>
        <v>0</v>
      </c>
      <c r="R10" s="208" t="e">
        <f t="shared" ca="1" si="4"/>
        <v>#DIV/0!</v>
      </c>
      <c r="S10" s="208"/>
      <c r="T10" s="208"/>
      <c r="U10" s="208"/>
      <c r="V10" s="208"/>
      <c r="W10" s="417" t="s">
        <v>92</v>
      </c>
      <c r="X10" s="208">
        <f t="shared" ca="1" si="0"/>
        <v>0</v>
      </c>
      <c r="Y10" s="208">
        <f t="shared" ca="1" si="1"/>
        <v>0</v>
      </c>
      <c r="Z10" s="208">
        <f t="shared" ca="1" si="2"/>
        <v>0</v>
      </c>
      <c r="AA10" s="208">
        <f ca="1">SUM(AR33:AR36,AD48:AD49)</f>
        <v>0</v>
      </c>
      <c r="AB10" s="208">
        <f t="shared" ca="1" si="3"/>
        <v>0</v>
      </c>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row>
    <row r="11" spans="1:60" ht="24.6" customHeight="1" thickBot="1">
      <c r="B11" s="510" t="s">
        <v>158</v>
      </c>
      <c r="C11" s="511"/>
      <c r="D11" s="512"/>
      <c r="E11" s="25" t="str">
        <f ca="1">IFERROR(ROUND(COUNTIF('SYNTHESE DES DOSSIERS'!E5:AH5,"Masculin")/COUNTIF('SYNTHESE DES DOSSIERS'!E5:AH5,"Féminin"),2)&amp;" ("&amp;COUNTIF('SYNTHESE DES DOSSIERS'!E5:AH5,"Masculin")&amp;"/"&amp;COUNTIF('SYNTHESE DES DOSSIERS'!E5:AH5,"Féminin")&amp;")","NC")</f>
        <v>NC</v>
      </c>
      <c r="G11" s="138"/>
      <c r="P11" s="210" t="s">
        <v>122</v>
      </c>
      <c r="Q11" s="208">
        <f ca="1">COUNTIF('SYNTHESE DES DOSSIERS'!$E$3:$AH$3,"HAD")</f>
        <v>0</v>
      </c>
      <c r="R11" s="208" t="e">
        <f t="shared" ca="1" si="4"/>
        <v>#DIV/0!</v>
      </c>
      <c r="S11" s="208"/>
      <c r="T11" s="208"/>
      <c r="U11" s="208"/>
      <c r="V11" s="208"/>
      <c r="W11" s="417" t="s">
        <v>96</v>
      </c>
      <c r="X11" s="208">
        <f t="shared" ca="1" si="0"/>
        <v>0</v>
      </c>
      <c r="Y11" s="208">
        <f t="shared" ca="1" si="1"/>
        <v>0</v>
      </c>
      <c r="Z11" s="208">
        <f t="shared" ca="1" si="2"/>
        <v>0</v>
      </c>
      <c r="AA11" s="208">
        <f ca="1">SUM(AD50:AD51,AR38)</f>
        <v>0</v>
      </c>
      <c r="AB11" s="208">
        <f t="shared" ca="1" si="3"/>
        <v>0</v>
      </c>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c r="BG11" s="208"/>
      <c r="BH11" s="208"/>
    </row>
    <row r="12" spans="1:60" ht="36" customHeight="1" thickBot="1">
      <c r="B12" s="510" t="s">
        <v>541</v>
      </c>
      <c r="C12" s="511"/>
      <c r="D12" s="512"/>
      <c r="E12" s="163" t="str">
        <f ca="1">IFERROR(ROUND(AVERAGEIF('SYNTHESE DES DOSSIERS'!E6:AH6,"&gt;0",'SYNTHESE DES DOSSIERS'!E6:AH6),1)&amp;" (n="&amp;COUNTIF('SYNTHESE DES DOSSIERS'!E6:AH6,"&gt;0")&amp;")","NC")</f>
        <v>NC</v>
      </c>
      <c r="P12" s="210" t="s">
        <v>266</v>
      </c>
      <c r="Q12" s="208">
        <f ca="1">COUNTIF('SYNTHESE DES DOSSIERS'!$E$3:$AH$3,"Long séjour")</f>
        <v>0</v>
      </c>
      <c r="R12" s="208" t="e">
        <f t="shared" ca="1" si="4"/>
        <v>#DIV/0!</v>
      </c>
      <c r="S12" s="208"/>
      <c r="T12" s="208"/>
      <c r="U12" s="208"/>
      <c r="V12" s="208"/>
      <c r="W12" s="417" t="s">
        <v>101</v>
      </c>
      <c r="X12" s="208">
        <f t="shared" ca="1" si="0"/>
        <v>0</v>
      </c>
      <c r="Y12" s="208">
        <f t="shared" ca="1" si="1"/>
        <v>0</v>
      </c>
      <c r="Z12" s="208">
        <f t="shared" ca="1" si="2"/>
        <v>0</v>
      </c>
      <c r="AA12" s="208">
        <f ca="1">SUM(AD52:AD53,AR27)</f>
        <v>0</v>
      </c>
      <c r="AB12" s="208">
        <f t="shared" ca="1" si="3"/>
        <v>0</v>
      </c>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c r="BG12" s="208"/>
      <c r="BH12" s="208"/>
    </row>
    <row r="13" spans="1:60" ht="29.25" thickBot="1">
      <c r="B13" s="510" t="s">
        <v>160</v>
      </c>
      <c r="C13" s="511"/>
      <c r="D13" s="512"/>
      <c r="E13" s="77">
        <f ca="1">IFERROR(_xlfn.MAXIFS('SYNTHESE DES DOSSIERS'!E6:AH6,'SYNTHESE DES DOSSIERS'!E6:AH6,"&gt;0"),"NC")</f>
        <v>0</v>
      </c>
      <c r="P13" s="210" t="s">
        <v>267</v>
      </c>
      <c r="Q13" s="208">
        <f ca="1">COUNTIF('SYNTHESE DES DOSSIERS'!$E$3:$AH$3,"Psychiatrie")</f>
        <v>0</v>
      </c>
      <c r="R13" s="208" t="e">
        <f t="shared" ca="1" si="4"/>
        <v>#DIV/0!</v>
      </c>
      <c r="S13" s="208"/>
      <c r="T13" s="208"/>
      <c r="U13" s="208"/>
      <c r="V13" s="208"/>
      <c r="W13" s="417" t="s">
        <v>106</v>
      </c>
      <c r="X13" s="208">
        <f t="shared" ca="1" si="0"/>
        <v>0</v>
      </c>
      <c r="Y13" s="208">
        <f t="shared" ca="1" si="1"/>
        <v>0</v>
      </c>
      <c r="Z13" s="208">
        <f t="shared" ca="1" si="2"/>
        <v>0</v>
      </c>
      <c r="AA13" s="208">
        <f ca="1">SUM(AD54:AD56,AR37)</f>
        <v>0</v>
      </c>
      <c r="AB13" s="208">
        <f t="shared" ca="1" si="3"/>
        <v>0</v>
      </c>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row>
    <row r="14" spans="1:60">
      <c r="P14" s="210" t="s">
        <v>268</v>
      </c>
      <c r="Q14" s="208">
        <f ca="1">COUNTIF('SYNTHESE DES DOSSIERS'!$E$3:$AH$3,"Urgences")</f>
        <v>0</v>
      </c>
      <c r="R14" s="208" t="e">
        <f t="shared" ca="1" si="4"/>
        <v>#DIV/0!</v>
      </c>
      <c r="S14" s="208"/>
      <c r="T14" s="208"/>
      <c r="U14" s="208"/>
      <c r="V14" s="208"/>
      <c r="W14" s="417" t="s">
        <v>113</v>
      </c>
      <c r="X14" s="208">
        <f t="shared" ca="1" si="0"/>
        <v>0</v>
      </c>
      <c r="Y14" s="208">
        <f t="shared" ca="1" si="1"/>
        <v>0</v>
      </c>
      <c r="Z14" s="208">
        <f t="shared" ca="1" si="2"/>
        <v>0</v>
      </c>
      <c r="AA14" s="208">
        <f ca="1">SUM(AD57)</f>
        <v>0</v>
      </c>
      <c r="AB14" s="208">
        <f t="shared" ca="1" si="3"/>
        <v>0</v>
      </c>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row>
    <row r="15" spans="1:60" ht="30">
      <c r="P15" s="210" t="s">
        <v>121</v>
      </c>
      <c r="Q15" s="208">
        <f ca="1">COUNTIF('SYNTHESE DES DOSSIERS'!$E$3:$AH$3,"Autre")</f>
        <v>0</v>
      </c>
      <c r="R15" s="208" t="e">
        <f t="shared" ca="1" si="4"/>
        <v>#DIV/0!</v>
      </c>
      <c r="S15" s="208"/>
      <c r="T15" s="208"/>
      <c r="U15" s="208"/>
      <c r="V15" s="208"/>
      <c r="W15" s="417" t="s">
        <v>116</v>
      </c>
      <c r="X15" s="208">
        <f t="shared" ca="1" si="0"/>
        <v>0</v>
      </c>
      <c r="Y15" s="208">
        <f t="shared" ca="1" si="1"/>
        <v>0</v>
      </c>
      <c r="Z15" s="208">
        <f t="shared" ca="1" si="2"/>
        <v>0</v>
      </c>
      <c r="AA15" s="208">
        <f ca="1">SUM(AD58:AD59)</f>
        <v>0</v>
      </c>
      <c r="AB15" s="208">
        <f t="shared" ca="1" si="3"/>
        <v>0</v>
      </c>
      <c r="AC15" s="208"/>
      <c r="AD15" s="208"/>
      <c r="AE15" s="208"/>
      <c r="AF15" s="208"/>
      <c r="AG15" s="208"/>
      <c r="AH15" s="208"/>
      <c r="AI15" s="208"/>
      <c r="AJ15" s="208"/>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c r="BG15" s="208"/>
      <c r="BH15" s="208"/>
    </row>
    <row r="16" spans="1:60" ht="58.9" customHeight="1">
      <c r="P16" s="210" t="s">
        <v>307</v>
      </c>
      <c r="Q16" s="208">
        <f ca="1">COUNTIF('SYNTHESE DES DOSSIERS'!$E$3:$AH$3,"NR")</f>
        <v>0</v>
      </c>
      <c r="R16" s="208" t="e">
        <f t="shared" ca="1" si="4"/>
        <v>#DIV/0!</v>
      </c>
      <c r="S16" s="208"/>
      <c r="T16" s="208"/>
      <c r="U16" s="208"/>
      <c r="V16" s="208"/>
      <c r="W16" s="218" t="s">
        <v>601</v>
      </c>
      <c r="X16" s="208">
        <f t="shared" ca="1" si="0"/>
        <v>0</v>
      </c>
      <c r="Y16" s="208">
        <f t="shared" ca="1" si="1"/>
        <v>0</v>
      </c>
      <c r="Z16" s="208">
        <f t="shared" ca="1" si="2"/>
        <v>0</v>
      </c>
      <c r="AA16" s="208">
        <f ca="1">SUM(AR30)</f>
        <v>0</v>
      </c>
      <c r="AB16" s="208">
        <f t="shared" ca="1" si="3"/>
        <v>0</v>
      </c>
      <c r="AC16" s="208"/>
      <c r="AD16" s="208"/>
      <c r="AE16" s="208"/>
      <c r="AF16" s="208"/>
      <c r="AG16" s="208"/>
      <c r="AH16" s="208"/>
      <c r="AI16" s="208"/>
      <c r="AJ16" s="208"/>
      <c r="AK16" s="208"/>
      <c r="AL16" s="208"/>
      <c r="AM16" s="208"/>
      <c r="AN16" s="208"/>
      <c r="AO16" s="208"/>
      <c r="AP16" s="208"/>
      <c r="AQ16" s="208"/>
      <c r="AR16" s="558"/>
      <c r="AS16" s="558"/>
      <c r="AT16" s="558"/>
      <c r="AU16" s="558"/>
      <c r="AV16" s="558"/>
      <c r="AW16" s="558"/>
      <c r="AX16" s="558"/>
      <c r="AY16" s="558"/>
      <c r="AZ16" s="208"/>
      <c r="BA16" s="208"/>
      <c r="BB16" s="208"/>
      <c r="BC16" s="208"/>
      <c r="BD16" s="208"/>
      <c r="BE16" s="208"/>
      <c r="BF16" s="208"/>
      <c r="BG16" s="208"/>
      <c r="BH16" s="208"/>
    </row>
    <row r="17" spans="1:74" ht="76.150000000000006" customHeight="1">
      <c r="P17" s="210" t="s">
        <v>271</v>
      </c>
      <c r="Q17" s="208">
        <f ca="1">SUM(Q7:Q16)</f>
        <v>0</v>
      </c>
      <c r="R17" s="208" t="e">
        <f ca="1">Q17/$Q$17</f>
        <v>#DIV/0!</v>
      </c>
      <c r="S17" s="208"/>
      <c r="T17" s="208"/>
      <c r="U17" s="208"/>
      <c r="V17" s="208"/>
      <c r="W17" s="218" t="s">
        <v>681</v>
      </c>
      <c r="X17" s="208">
        <f t="shared" ca="1" si="0"/>
        <v>0</v>
      </c>
      <c r="Y17" s="208">
        <f ca="1">K44-Z17</f>
        <v>0</v>
      </c>
      <c r="Z17" s="208">
        <f t="shared" ca="1" si="2"/>
        <v>0</v>
      </c>
      <c r="AA17" s="208">
        <f ca="1">SUM(AR39:AR41)</f>
        <v>0</v>
      </c>
      <c r="AB17" s="208">
        <f t="shared" ca="1" si="3"/>
        <v>0</v>
      </c>
      <c r="AC17" s="208"/>
      <c r="AD17" s="208"/>
      <c r="AE17" s="210"/>
      <c r="AF17" s="208"/>
      <c r="AG17" s="208"/>
      <c r="AH17" s="208"/>
      <c r="AI17" s="208"/>
      <c r="AJ17" s="208"/>
      <c r="AK17" s="208"/>
      <c r="AL17" s="208"/>
      <c r="AM17" s="208"/>
      <c r="AN17" s="208"/>
      <c r="AO17" s="208"/>
      <c r="AP17" s="212"/>
      <c r="AQ17" s="212"/>
      <c r="AR17" s="208"/>
      <c r="AS17" s="208"/>
      <c r="AT17" s="208"/>
      <c r="AU17" s="208"/>
      <c r="AV17" s="208"/>
      <c r="AW17" s="208"/>
      <c r="AX17" s="208"/>
      <c r="AY17" s="208"/>
      <c r="AZ17" s="208"/>
      <c r="BA17" s="208"/>
      <c r="BB17" s="208"/>
      <c r="BC17" s="208"/>
      <c r="BD17" s="208"/>
      <c r="BE17" s="208"/>
      <c r="BF17" s="208"/>
      <c r="BG17" s="208"/>
      <c r="BH17" s="208"/>
    </row>
    <row r="18" spans="1:74" ht="24.6" customHeight="1">
      <c r="A18" s="509" t="s">
        <v>687</v>
      </c>
      <c r="B18" s="509"/>
      <c r="C18" s="509"/>
      <c r="D18" s="509"/>
      <c r="E18" s="509"/>
      <c r="F18" s="509"/>
      <c r="G18" s="509"/>
      <c r="H18" s="509"/>
      <c r="I18" s="509"/>
      <c r="J18" s="509"/>
      <c r="Q18" s="139"/>
      <c r="R18" s="139"/>
      <c r="S18" s="208"/>
      <c r="T18" s="208"/>
      <c r="U18" s="208"/>
      <c r="V18" s="208"/>
      <c r="W18" s="417" t="s">
        <v>172</v>
      </c>
      <c r="X18" s="208">
        <f ca="1">SUM(X4:X17)</f>
        <v>0</v>
      </c>
      <c r="Y18" s="208">
        <f ca="1">SUM(Y4:Y17)</f>
        <v>0</v>
      </c>
      <c r="Z18" s="208">
        <f ca="1">SUM(Z4:Z17)</f>
        <v>0</v>
      </c>
      <c r="AA18" s="208">
        <f ca="1">SUM(AA4:AA17)</f>
        <v>0</v>
      </c>
      <c r="AB18" s="208">
        <f t="shared" ca="1" si="3"/>
        <v>0</v>
      </c>
      <c r="AC18" s="208"/>
      <c r="AD18" s="208"/>
      <c r="AE18" s="208"/>
      <c r="AF18" s="208"/>
      <c r="AG18" s="208"/>
      <c r="AH18" s="208"/>
      <c r="AI18" s="208"/>
      <c r="AJ18" s="208"/>
      <c r="AK18" s="208"/>
      <c r="AL18" s="208"/>
      <c r="AM18" s="208"/>
      <c r="AN18" s="208"/>
      <c r="AO18" s="208"/>
      <c r="AP18" s="212"/>
      <c r="AQ18" s="212"/>
      <c r="AR18" s="208"/>
      <c r="AS18" s="208"/>
      <c r="AT18" s="208"/>
      <c r="AU18" s="208"/>
      <c r="AV18" s="208"/>
      <c r="AW18" s="208"/>
      <c r="AX18" s="208"/>
      <c r="AY18" s="208"/>
      <c r="AZ18" s="208"/>
      <c r="BA18" s="208"/>
      <c r="BB18" s="208"/>
      <c r="BC18" s="208"/>
      <c r="BD18" s="208"/>
      <c r="BE18" s="208"/>
      <c r="BF18" s="208"/>
      <c r="BG18" s="208"/>
      <c r="BH18" s="208"/>
    </row>
    <row r="19" spans="1:74" ht="24.6" customHeight="1" thickBot="1">
      <c r="A19" s="164"/>
      <c r="B19" s="164"/>
      <c r="C19" s="164"/>
      <c r="D19" s="164"/>
      <c r="E19" s="164"/>
      <c r="F19" s="164"/>
      <c r="G19" s="164"/>
      <c r="H19" s="164"/>
      <c r="I19" s="164"/>
      <c r="J19" s="164"/>
      <c r="Q19" s="139"/>
      <c r="R19" s="139"/>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12"/>
      <c r="AQ19" s="212"/>
      <c r="AR19" s="208"/>
      <c r="AS19" s="208"/>
      <c r="AT19" s="208"/>
      <c r="AU19" s="208"/>
      <c r="AV19" s="208"/>
      <c r="AW19" s="208"/>
      <c r="AX19" s="208"/>
      <c r="AY19" s="208"/>
      <c r="AZ19" s="208"/>
      <c r="BA19" s="208"/>
      <c r="BB19" s="660" t="s">
        <v>423</v>
      </c>
      <c r="BC19" s="660"/>
      <c r="BD19" s="660"/>
      <c r="BE19" s="660"/>
      <c r="BF19" s="660"/>
      <c r="BG19" s="660"/>
      <c r="BH19" s="660"/>
      <c r="BI19" s="219"/>
      <c r="BL19" s="219"/>
      <c r="BM19" s="219"/>
      <c r="BN19" s="219"/>
      <c r="BO19" s="219"/>
      <c r="BP19" s="658"/>
      <c r="BQ19" s="658"/>
      <c r="BR19" s="658"/>
      <c r="BS19" s="658"/>
      <c r="BT19" s="658"/>
      <c r="BU19" s="658"/>
      <c r="BV19" s="658"/>
    </row>
    <row r="20" spans="1:74" ht="60" customHeight="1" thickBot="1">
      <c r="A20" s="345"/>
      <c r="B20" s="208"/>
      <c r="C20" s="302"/>
      <c r="D20" s="665" t="s">
        <v>664</v>
      </c>
      <c r="E20" s="666"/>
      <c r="F20" s="666"/>
      <c r="G20" s="666"/>
      <c r="H20" s="667"/>
      <c r="I20" s="662" t="s">
        <v>665</v>
      </c>
      <c r="J20" s="663"/>
      <c r="K20" s="663"/>
      <c r="L20" s="664"/>
      <c r="M20" s="684" t="s">
        <v>700</v>
      </c>
      <c r="N20" s="685"/>
      <c r="O20" s="685"/>
      <c r="P20" s="685"/>
      <c r="Q20" s="686"/>
      <c r="R20" s="139"/>
      <c r="S20" s="208"/>
      <c r="T20" s="208"/>
      <c r="U20" s="208"/>
      <c r="V20" s="208"/>
      <c r="W20" s="418" t="s">
        <v>981</v>
      </c>
      <c r="X20" s="418" t="s">
        <v>421</v>
      </c>
      <c r="Y20" s="558" t="s">
        <v>23</v>
      </c>
      <c r="Z20" s="558"/>
      <c r="AA20" s="558" t="s">
        <v>24</v>
      </c>
      <c r="AB20" s="558"/>
      <c r="AC20" s="558" t="s">
        <v>27</v>
      </c>
      <c r="AD20" s="558"/>
      <c r="AE20" s="558" t="s">
        <v>28</v>
      </c>
      <c r="AF20" s="558"/>
      <c r="AG20" s="208"/>
      <c r="AH20" s="208"/>
      <c r="AI20" s="208"/>
      <c r="AJ20" s="208"/>
      <c r="AK20" s="208"/>
      <c r="AL20" s="208"/>
      <c r="AM20" s="558" t="s">
        <v>627</v>
      </c>
      <c r="AN20" s="558"/>
      <c r="AO20" s="558" t="s">
        <v>628</v>
      </c>
      <c r="AP20" s="558"/>
      <c r="AQ20" s="558" t="s">
        <v>630</v>
      </c>
      <c r="AR20" s="558"/>
      <c r="AS20" s="558" t="s">
        <v>631</v>
      </c>
      <c r="AT20" s="558"/>
      <c r="AU20" s="208"/>
      <c r="AV20" s="208"/>
      <c r="AW20" s="208"/>
      <c r="AX20" s="208" t="s">
        <v>416</v>
      </c>
      <c r="AY20" s="208" t="s">
        <v>417</v>
      </c>
      <c r="AZ20" s="208" t="s">
        <v>418</v>
      </c>
      <c r="BA20" s="208"/>
      <c r="BB20" s="419" t="s">
        <v>423</v>
      </c>
      <c r="BC20" s="419" t="s">
        <v>425</v>
      </c>
      <c r="BD20" s="419" t="s">
        <v>424</v>
      </c>
      <c r="BE20" s="419" t="s">
        <v>426</v>
      </c>
      <c r="BF20" s="419" t="s">
        <v>427</v>
      </c>
      <c r="BG20" s="419" t="s">
        <v>428</v>
      </c>
      <c r="BH20" s="419" t="s">
        <v>532</v>
      </c>
      <c r="BI20" s="219"/>
      <c r="BL20" s="219"/>
      <c r="BM20" s="219"/>
      <c r="BN20" s="219"/>
      <c r="BO20" s="219"/>
      <c r="BP20" s="220"/>
      <c r="BQ20" s="220"/>
      <c r="BR20" s="220"/>
      <c r="BS20" s="220"/>
      <c r="BT20" s="220"/>
      <c r="BU20" s="220"/>
      <c r="BV20" s="220"/>
    </row>
    <row r="21" spans="1:74" ht="81.599999999999994" customHeight="1" thickBot="1">
      <c r="A21" s="213" t="s">
        <v>984</v>
      </c>
      <c r="B21" s="346">
        <f ca="1">SUM('SYNTHESE DES DOSSIERS'!E6:AH6)</f>
        <v>0</v>
      </c>
      <c r="C21" s="219"/>
      <c r="D21" s="531" t="s">
        <v>666</v>
      </c>
      <c r="E21" s="533" t="s">
        <v>685</v>
      </c>
      <c r="F21" s="533" t="s">
        <v>667</v>
      </c>
      <c r="G21" s="524" t="s">
        <v>1092</v>
      </c>
      <c r="H21" s="525"/>
      <c r="I21" s="586" t="s">
        <v>668</v>
      </c>
      <c r="J21" s="587"/>
      <c r="K21" s="524" t="s">
        <v>694</v>
      </c>
      <c r="L21" s="525"/>
      <c r="M21" s="588" t="s">
        <v>669</v>
      </c>
      <c r="N21" s="533" t="s">
        <v>670</v>
      </c>
      <c r="O21" s="531" t="s">
        <v>667</v>
      </c>
      <c r="P21" s="524" t="s">
        <v>1090</v>
      </c>
      <c r="Q21" s="525"/>
      <c r="R21" s="139"/>
      <c r="S21" s="208"/>
      <c r="T21" s="208"/>
      <c r="U21" s="208" t="s">
        <v>34</v>
      </c>
      <c r="V21" s="208" t="s">
        <v>33</v>
      </c>
      <c r="W21" s="212" t="str">
        <f ca="1">N67</f>
        <v>NC</v>
      </c>
      <c r="X21" s="212" t="str">
        <f ca="1">O67</f>
        <v>NC</v>
      </c>
      <c r="Y21" s="208" t="s">
        <v>351</v>
      </c>
      <c r="Z21" s="208">
        <f ca="1">VLOOKUP(Y21,'SYNTHESE DES DOSSIERS'!$AL$7:$AM$279,2,FALSE)</f>
        <v>0</v>
      </c>
      <c r="AA21" s="208" t="s">
        <v>310</v>
      </c>
      <c r="AB21" s="208">
        <f ca="1">VLOOKUP(AA21,'SYNTHESE DES DOSSIERS'!$AL$7:$AQ$279,3,"FAUX")</f>
        <v>0</v>
      </c>
      <c r="AC21" s="208" t="s">
        <v>474</v>
      </c>
      <c r="AD21" s="208">
        <f ca="1">VLOOKUP(AC21,'SYNTHESE DES DOSSIERS'!$AL$7:$AP$279,5,"FAUX")</f>
        <v>0</v>
      </c>
      <c r="AE21" s="208" t="s">
        <v>435</v>
      </c>
      <c r="AF21" s="208">
        <f ca="1">VLOOKUP(AE21,'SYNTHESE DES DOSSIERS'!$AL$7:$AQ$279,6,"FAUX")</f>
        <v>0</v>
      </c>
      <c r="AG21" s="208"/>
      <c r="AH21" s="208"/>
      <c r="AI21" s="420" t="s">
        <v>580</v>
      </c>
      <c r="AJ21" s="420" t="s">
        <v>33</v>
      </c>
      <c r="AK21" s="421">
        <f>Q21</f>
        <v>0</v>
      </c>
      <c r="AL21" s="421">
        <f>R21</f>
        <v>0</v>
      </c>
      <c r="AM21" s="208" t="s">
        <v>725</v>
      </c>
      <c r="AN21" s="208">
        <f ca="1">VLOOKUP(AM21,'SYNTHESE DES DOSSIERS'!$AL$283:$AM$408,2,FALSE)</f>
        <v>0</v>
      </c>
      <c r="AO21" s="208" t="s">
        <v>747</v>
      </c>
      <c r="AP21" s="208">
        <f ca="1">VLOOKUP(AO21,'SYNTHESE DES DOSSIERS'!$AL$283:$AN$408,3,"FAUX")</f>
        <v>0</v>
      </c>
      <c r="AQ21" s="208" t="s">
        <v>904</v>
      </c>
      <c r="AR21" s="208">
        <f ca="1">VLOOKUP(AQ21,'SYNTHESE DES DOSSIERS'!$AL$279:$AP$408,5,"FAUX")</f>
        <v>0</v>
      </c>
      <c r="AS21" s="208" t="s">
        <v>768</v>
      </c>
      <c r="AT21" s="208">
        <f ca="1">VLOOKUP(AS21,'SYNTHESE DES DOSSIERS'!$AL$287:$AQ$408,6,"FAUX")</f>
        <v>0</v>
      </c>
      <c r="AU21" s="208"/>
      <c r="AV21" s="208"/>
      <c r="AW21" s="208" t="s">
        <v>34</v>
      </c>
      <c r="AX21" s="208">
        <f ca="1">RANK(M67,$M$67:$M$126)</f>
        <v>1</v>
      </c>
      <c r="AY21" s="208">
        <f ca="1">AX21+COUNTIF(AX21:AX80,AX21)-1</f>
        <v>60</v>
      </c>
      <c r="AZ21" s="422">
        <f ca="1">(AY21-1)*0.0001+M67</f>
        <v>5.8999999999999999E-3</v>
      </c>
      <c r="BA21" s="208"/>
      <c r="BB21" s="423">
        <v>1</v>
      </c>
      <c r="BC21" s="424">
        <f ca="1">LARGE($M$67:$M$126,BB21)</f>
        <v>0</v>
      </c>
      <c r="BD21" s="425">
        <f ca="1">LARGE(AZ21:AZ80,BB21)</f>
        <v>5.8999999999999999E-3</v>
      </c>
      <c r="BE21" s="424" t="str">
        <f ca="1">INDEX($D$67:$D$126,MATCH(BD21,$AZ$21:$AZ$80,0),1)</f>
        <v>MPI_1</v>
      </c>
      <c r="BF21" s="424">
        <f ca="1">VLOOKUP(BE21,$U$21:$AB$81,8,"FAUX")</f>
        <v>0</v>
      </c>
      <c r="BG21" s="424">
        <f ca="1">VLOOKUP(BE21,$U$21:$AF$81,12,"FAUX")</f>
        <v>0</v>
      </c>
      <c r="BH21" s="424">
        <f ca="1">VLOOKUP(BE21,$U$21:$AF$81,10,"FAUX")</f>
        <v>0</v>
      </c>
      <c r="BI21" s="219"/>
      <c r="BK21" s="268"/>
      <c r="BL21" s="219"/>
      <c r="BM21" s="219"/>
      <c r="BN21" s="222"/>
      <c r="BO21" s="219"/>
      <c r="BP21" s="223"/>
      <c r="BQ21" s="219"/>
      <c r="BR21" s="222"/>
      <c r="BS21" s="219"/>
      <c r="BT21" s="219"/>
      <c r="BU21" s="219"/>
      <c r="BV21" s="219"/>
    </row>
    <row r="22" spans="1:74" ht="27" customHeight="1" thickBot="1">
      <c r="A22" s="219"/>
      <c r="B22" s="219"/>
      <c r="C22" s="219"/>
      <c r="D22" s="532"/>
      <c r="E22" s="534"/>
      <c r="F22" s="534"/>
      <c r="G22" s="366" t="s">
        <v>671</v>
      </c>
      <c r="H22" s="262" t="s">
        <v>672</v>
      </c>
      <c r="I22" s="263" t="s">
        <v>671</v>
      </c>
      <c r="J22" s="261" t="s">
        <v>672</v>
      </c>
      <c r="K22" s="260" t="s">
        <v>671</v>
      </c>
      <c r="L22" s="262" t="s">
        <v>672</v>
      </c>
      <c r="M22" s="677"/>
      <c r="N22" s="534"/>
      <c r="O22" s="680"/>
      <c r="P22" s="361" t="s">
        <v>671</v>
      </c>
      <c r="Q22" s="366" t="s">
        <v>672</v>
      </c>
      <c r="R22" s="139"/>
      <c r="S22" s="208"/>
      <c r="T22" s="208"/>
      <c r="U22" s="208" t="s">
        <v>36</v>
      </c>
      <c r="V22" s="208" t="s">
        <v>33</v>
      </c>
      <c r="W22" s="212" t="str">
        <f t="shared" ref="W22:W59" ca="1" si="5">N68</f>
        <v>NC</v>
      </c>
      <c r="X22" s="212" t="str">
        <f t="shared" ref="X22:X59" ca="1" si="6">O68</f>
        <v>NC</v>
      </c>
      <c r="Y22" s="208" t="s">
        <v>352</v>
      </c>
      <c r="Z22" s="208">
        <f ca="1">VLOOKUP(Y22,'SYNTHESE DES DOSSIERS'!$AL$7:$AM$279,2,FALSE)</f>
        <v>0</v>
      </c>
      <c r="AA22" s="208" t="s">
        <v>311</v>
      </c>
      <c r="AB22" s="208">
        <f ca="1">VLOOKUP(AA22,'SYNTHESE DES DOSSIERS'!$AL$7:$AQ$279,3,"FAUX")</f>
        <v>0</v>
      </c>
      <c r="AC22" s="208" t="s">
        <v>475</v>
      </c>
      <c r="AD22" s="208">
        <f ca="1">VLOOKUP(AC22,'SYNTHESE DES DOSSIERS'!$AL$7:$AP$279,5,"FAUX")</f>
        <v>0</v>
      </c>
      <c r="AE22" s="208" t="s">
        <v>436</v>
      </c>
      <c r="AF22" s="208">
        <f ca="1">VLOOKUP(AE22,'SYNTHESE DES DOSSIERS'!$AL$7:$AQ$279,6,"FAUX")</f>
        <v>0</v>
      </c>
      <c r="AG22" s="208"/>
      <c r="AH22" s="208"/>
      <c r="AI22" s="420" t="s">
        <v>582</v>
      </c>
      <c r="AJ22" s="420" t="s">
        <v>33</v>
      </c>
      <c r="AK22" s="421" t="str">
        <f t="shared" ref="AK22:AK41" si="7">Q22</f>
        <v>taux</v>
      </c>
      <c r="AL22" s="421">
        <f t="shared" ref="AL22:AL41" si="8">R22</f>
        <v>0</v>
      </c>
      <c r="AM22" s="208" t="s">
        <v>726</v>
      </c>
      <c r="AN22" s="208">
        <f ca="1">VLOOKUP(AM22,'SYNTHESE DES DOSSIERS'!$AL$283:$AM$408,2,FALSE)</f>
        <v>0</v>
      </c>
      <c r="AO22" s="208" t="s">
        <v>748</v>
      </c>
      <c r="AP22" s="208">
        <f ca="1">VLOOKUP(AO22,'SYNTHESE DES DOSSIERS'!$AL$283:$AN$408,3,"FAUX")</f>
        <v>0</v>
      </c>
      <c r="AQ22" s="208" t="s">
        <v>907</v>
      </c>
      <c r="AR22" s="208">
        <f ca="1">VLOOKUP(AQ22,'SYNTHESE DES DOSSIERS'!$AL$279:$AP$408,5,"FAUX")</f>
        <v>0</v>
      </c>
      <c r="AS22" s="208" t="s">
        <v>769</v>
      </c>
      <c r="AT22" s="208">
        <f ca="1">VLOOKUP(AS22,'SYNTHESE DES DOSSIERS'!$AL$287:$AQ$408,6,"FAUX")</f>
        <v>0</v>
      </c>
      <c r="AU22" s="208"/>
      <c r="AV22" s="208"/>
      <c r="AW22" s="208" t="s">
        <v>36</v>
      </c>
      <c r="AX22" s="208">
        <f t="shared" ref="AX22:AX80" ca="1" si="9">RANK(M68,$M$67:$M$126)</f>
        <v>1</v>
      </c>
      <c r="AY22" s="208">
        <f t="shared" ref="AY22:AY80" ca="1" si="10">AX22+COUNTIF(AX22:AX81,AX22)-1</f>
        <v>59</v>
      </c>
      <c r="AZ22" s="422">
        <f t="shared" ref="AZ22:AZ80" ca="1" si="11">(AY22-1)*0.0001+M68</f>
        <v>5.8000000000000005E-3</v>
      </c>
      <c r="BA22" s="208"/>
      <c r="BB22" s="423">
        <v>2</v>
      </c>
      <c r="BC22" s="424">
        <f t="shared" ref="BC22:BC30" ca="1" si="12">LARGE($M$67:$M$126,BB22)</f>
        <v>0</v>
      </c>
      <c r="BD22" s="425">
        <f ca="1">LARGE(AZ21:AZ80,BB22)</f>
        <v>5.8000000000000005E-3</v>
      </c>
      <c r="BE22" s="424" t="str">
        <f t="shared" ref="BE22:BE30" ca="1" si="13">INDEX($D$67:$D$126,MATCH(BD22,$AZ$21:$AZ$80,0),1)</f>
        <v>MPI_2</v>
      </c>
      <c r="BF22" s="424">
        <f t="shared" ref="BF22:BF30" ca="1" si="14">VLOOKUP(BE22,$U$21:$AB$81,8,"FAUX")</f>
        <v>0</v>
      </c>
      <c r="BG22" s="424">
        <f t="shared" ref="BG22:BG30" ca="1" si="15">VLOOKUP(BE22,$U$21:$AF$81,12,"FAUX")</f>
        <v>0</v>
      </c>
      <c r="BH22" s="424">
        <f t="shared" ref="BH22:BH30" ca="1" si="16">VLOOKUP(BE22,$U$21:$AF$81,10,"FAUX")</f>
        <v>0</v>
      </c>
      <c r="BI22" s="219"/>
      <c r="BK22" s="268"/>
      <c r="BL22" s="219"/>
      <c r="BM22" s="219"/>
      <c r="BN22" s="222"/>
      <c r="BO22" s="219"/>
      <c r="BP22" s="223"/>
      <c r="BQ22" s="219"/>
      <c r="BR22" s="222"/>
      <c r="BS22" s="219"/>
      <c r="BT22" s="219"/>
      <c r="BU22" s="219"/>
      <c r="BV22" s="219"/>
    </row>
    <row r="23" spans="1:74" ht="49.9" customHeight="1" thickBot="1">
      <c r="A23" s="678" t="s">
        <v>673</v>
      </c>
      <c r="B23" s="679"/>
      <c r="C23" s="679"/>
      <c r="D23" s="383" t="str">
        <f ca="1">"n = "&amp;$E$45</f>
        <v>n = 0</v>
      </c>
      <c r="E23" s="310" t="str">
        <f ca="1">IFERROR(ROUND(M127/SUM('SYNTHESE DES DOSSIERS'!E6:AH6),2),"NC")</f>
        <v>NC</v>
      </c>
      <c r="F23" s="311" t="str">
        <f ca="1">IFERROR("n = "&amp;ROUND(AVERAGEIFS('SYNTHESE DES DOSSIERS'!E412:AH412,'SYNTHESE DES DOSSIERS'!E3:AH3,"&lt;&gt;#REF!",'SYNTHESE DES DOSSIERS'!E3:AH3,"&lt;&gt;0"),2),"NC")</f>
        <v>NC</v>
      </c>
      <c r="G23" s="371" t="str">
        <f ca="1">"n = "&amp;COUNTIF('SYNTHESE DES DOSSIERS'!E412:AH412,"&gt;0")</f>
        <v>n = 0</v>
      </c>
      <c r="H23" s="384" t="str">
        <f ca="1">IFERROR(ROUND(COUNTIF('SYNTHESE DES DOSSIERS'!E412:AH412,"&gt;0")/$E$9,3),"NC")</f>
        <v>NC</v>
      </c>
      <c r="I23" s="389" t="str">
        <f ca="1">"n = "&amp;$K$45</f>
        <v>n = 0</v>
      </c>
      <c r="J23" s="312" t="str">
        <f ca="1">L45</f>
        <v>NC</v>
      </c>
      <c r="K23" s="311" t="str">
        <f ca="1">"n = "&amp;N45</f>
        <v>n = 0</v>
      </c>
      <c r="L23" s="384" t="str">
        <f ca="1">O45</f>
        <v>NC</v>
      </c>
      <c r="M23" s="389" t="str">
        <f ca="1">"n = "&amp;(SUM('SYNTHESE DES RESULTATS_MPI+OMI'!Z21:Z59,'SYNTHESE DES RESULTATS_MPI+OMI'!AN21:AN41) - SUM(SUM(AF21:AF59),SUM(AT21:AT41)))</f>
        <v>n = 0</v>
      </c>
      <c r="N23" s="312" t="str">
        <f ca="1">IFERROR((SUM('SYNTHESE DES DOSSIERS'!E413:AH413)-SUM('SYNTHESE DES DOSSIERS'!E412:AH412))/SUM('SYNTHESE DES DOSSIERS'!E412:AH412), "NC")</f>
        <v>NC</v>
      </c>
      <c r="O23" s="367" t="str">
        <f ca="1">IFERROR("n = "&amp;ROUND(AVERAGEIFS('SYNTHESE DES DOSSIERS'!E413:AH413,'SYNTHESE DES DOSSIERS'!E3:AH3,"&lt;&gt;#REF!",'SYNTHESE DES DOSSIERS'!E3:AH3,"&lt;&gt;0"),2),"NC")</f>
        <v>NC</v>
      </c>
      <c r="P23" s="399" t="str">
        <f ca="1">"n = "&amp;SUM(SUM('SYNTHESE DES DOSSIERS'!AP11:AP279),SUM('SYNTHESE DES DOSSIERS'!AP286:AP408))</f>
        <v>n = 0</v>
      </c>
      <c r="Q23" s="397" t="e">
        <f ca="1">SUM(SUM('SYNTHESE DES DOSSIERS'!AP11:AP279),SUM('SYNTHESE DES DOSSIERS'!AP286:AP408))/E45</f>
        <v>#DIV/0!</v>
      </c>
      <c r="R23" s="140"/>
      <c r="S23" s="426"/>
      <c r="T23" s="208"/>
      <c r="U23" s="208" t="s">
        <v>38</v>
      </c>
      <c r="V23" s="208" t="s">
        <v>33</v>
      </c>
      <c r="W23" s="212" t="str">
        <f t="shared" ca="1" si="5"/>
        <v>NC</v>
      </c>
      <c r="X23" s="212" t="str">
        <f t="shared" ca="1" si="6"/>
        <v>NC</v>
      </c>
      <c r="Y23" s="208" t="s">
        <v>353</v>
      </c>
      <c r="Z23" s="208">
        <f ca="1">VLOOKUP(Y23,'SYNTHESE DES DOSSIERS'!$AL$7:$AM$279,2,FALSE)</f>
        <v>0</v>
      </c>
      <c r="AA23" s="208" t="s">
        <v>312</v>
      </c>
      <c r="AB23" s="208">
        <f ca="1">VLOOKUP(AA23,'SYNTHESE DES DOSSIERS'!$AL$7:$AQ$279,3,"FAUX")</f>
        <v>0</v>
      </c>
      <c r="AC23" s="208" t="s">
        <v>476</v>
      </c>
      <c r="AD23" s="208">
        <f ca="1">VLOOKUP(AC23,'SYNTHESE DES DOSSIERS'!$AL$7:$AP$279,5,"FAUX")</f>
        <v>0</v>
      </c>
      <c r="AE23" s="208" t="s">
        <v>437</v>
      </c>
      <c r="AF23" s="208">
        <f ca="1">VLOOKUP(AE23,'SYNTHESE DES DOSSIERS'!$AL$7:$AQ$279,6,"FAUX")</f>
        <v>0</v>
      </c>
      <c r="AG23" s="208"/>
      <c r="AH23" s="208"/>
      <c r="AI23" s="420" t="s">
        <v>585</v>
      </c>
      <c r="AJ23" s="420" t="s">
        <v>33</v>
      </c>
      <c r="AK23" s="421" t="e">
        <f t="shared" ca="1" si="7"/>
        <v>#DIV/0!</v>
      </c>
      <c r="AL23" s="421">
        <f t="shared" si="8"/>
        <v>0</v>
      </c>
      <c r="AM23" s="208" t="s">
        <v>727</v>
      </c>
      <c r="AN23" s="208">
        <f ca="1">VLOOKUP(AM23,'SYNTHESE DES DOSSIERS'!$AL$283:$AM$408,2,FALSE)</f>
        <v>0</v>
      </c>
      <c r="AO23" s="208" t="s">
        <v>749</v>
      </c>
      <c r="AP23" s="208">
        <f ca="1">VLOOKUP(AO23,'SYNTHESE DES DOSSIERS'!$AL$283:$AN$408,3,"FAUX")</f>
        <v>0</v>
      </c>
      <c r="AQ23" s="208" t="s">
        <v>910</v>
      </c>
      <c r="AR23" s="208">
        <f ca="1">VLOOKUP(AQ23,'SYNTHESE DES DOSSIERS'!$AL$279:$AP$408,5,"FAUX")</f>
        <v>0</v>
      </c>
      <c r="AS23" s="208" t="s">
        <v>770</v>
      </c>
      <c r="AT23" s="208">
        <f ca="1">VLOOKUP(AS23,'SYNTHESE DES DOSSIERS'!$AL$287:$AQ$408,6,"FAUX")</f>
        <v>0</v>
      </c>
      <c r="AU23" s="208"/>
      <c r="AV23" s="208"/>
      <c r="AW23" s="208" t="s">
        <v>38</v>
      </c>
      <c r="AX23" s="208">
        <f t="shared" ca="1" si="9"/>
        <v>1</v>
      </c>
      <c r="AY23" s="208">
        <f t="shared" ca="1" si="10"/>
        <v>58</v>
      </c>
      <c r="AZ23" s="422">
        <f t="shared" ca="1" si="11"/>
        <v>5.7000000000000002E-3</v>
      </c>
      <c r="BA23" s="208"/>
      <c r="BB23" s="423">
        <v>3</v>
      </c>
      <c r="BC23" s="424">
        <f t="shared" ca="1" si="12"/>
        <v>0</v>
      </c>
      <c r="BD23" s="425">
        <f ca="1">LARGE(AZ21:AZ80,BB23)</f>
        <v>5.7000000000000002E-3</v>
      </c>
      <c r="BE23" s="424" t="str">
        <f t="shared" ca="1" si="13"/>
        <v>MPI_3</v>
      </c>
      <c r="BF23" s="424">
        <f t="shared" ca="1" si="14"/>
        <v>0</v>
      </c>
      <c r="BG23" s="424">
        <f t="shared" ca="1" si="15"/>
        <v>0</v>
      </c>
      <c r="BH23" s="424">
        <f t="shared" ca="1" si="16"/>
        <v>0</v>
      </c>
      <c r="BI23" s="219"/>
      <c r="BK23" s="268"/>
      <c r="BL23" s="219"/>
      <c r="BM23" s="219"/>
      <c r="BN23" s="222"/>
      <c r="BO23" s="219"/>
      <c r="BP23" s="223"/>
      <c r="BQ23" s="219"/>
      <c r="BR23" s="222"/>
      <c r="BS23" s="219"/>
      <c r="BT23" s="219"/>
      <c r="BU23" s="219"/>
      <c r="BV23" s="219"/>
    </row>
    <row r="24" spans="1:74" ht="69.599999999999994" customHeight="1" thickBot="1">
      <c r="A24" s="524" t="s">
        <v>1016</v>
      </c>
      <c r="B24" s="526"/>
      <c r="C24" s="526"/>
      <c r="D24" s="385" t="str">
        <f ca="1">'SYNTHESE DES RESULTATS_MPI'!D23</f>
        <v>n = 0</v>
      </c>
      <c r="E24" s="313" t="str">
        <f ca="1">'SYNTHESE DES RESULTATS_MPI'!E23</f>
        <v>NC</v>
      </c>
      <c r="F24" s="338" t="str">
        <f ca="1">'SYNTHESE DES RESULTATS_MPI'!F23</f>
        <v>NC</v>
      </c>
      <c r="G24" s="19" t="str">
        <f ca="1">'SYNTHESE DES RESULTATS_MPI'!G23</f>
        <v>n = 0</v>
      </c>
      <c r="H24" s="386" t="str">
        <f ca="1">'SYNTHESE DES RESULTATS_MPI'!H23</f>
        <v>NC</v>
      </c>
      <c r="I24" s="390" t="str">
        <f ca="1">'SYNTHESE DES RESULTATS_MPI'!I23</f>
        <v>n = 0</v>
      </c>
      <c r="J24" s="314" t="str">
        <f ca="1">'SYNTHESE DES RESULTATS_MPI'!J23</f>
        <v>NC</v>
      </c>
      <c r="K24" s="19" t="str">
        <f ca="1">'SYNTHESE DES RESULTATS_MPI'!K23</f>
        <v xml:space="preserve"> n = 0</v>
      </c>
      <c r="L24" s="391" t="str">
        <f ca="1">'SYNTHESE DES RESULTATS_MPI'!L23</f>
        <v>NC</v>
      </c>
      <c r="M24" s="390" t="str">
        <f ca="1">'SYNTHESE DES RESULTATS_MPI'!M23</f>
        <v>n = 0</v>
      </c>
      <c r="N24" s="314" t="e">
        <f ca="1">'SYNTHESE DES RESULTATS_MPI'!N23</f>
        <v>#DIV/0!</v>
      </c>
      <c r="O24" s="368" t="str">
        <f ca="1">'SYNTHESE DES RESULTATS_MPI'!O23</f>
        <v>NC</v>
      </c>
      <c r="P24" s="400" t="str">
        <f ca="1">'SYNTHESE DES RESULTATS_MPI'!P23</f>
        <v>n = 0</v>
      </c>
      <c r="Q24" s="398" t="str">
        <f ca="1">'SYNTHESE DES RESULTATS_MPI'!Q23</f>
        <v>NC</v>
      </c>
      <c r="R24" s="80"/>
      <c r="S24" s="426"/>
      <c r="T24" s="208"/>
      <c r="U24" s="208" t="s">
        <v>40</v>
      </c>
      <c r="V24" s="208" t="s">
        <v>33</v>
      </c>
      <c r="W24" s="212" t="str">
        <f t="shared" ca="1" si="5"/>
        <v>NC</v>
      </c>
      <c r="X24" s="212" t="str">
        <f t="shared" ca="1" si="6"/>
        <v>NC</v>
      </c>
      <c r="Y24" s="208" t="s">
        <v>354</v>
      </c>
      <c r="Z24" s="208">
        <f ca="1">VLOOKUP(Y24,'SYNTHESE DES DOSSIERS'!$AL$7:$AM$279,2,FALSE)</f>
        <v>0</v>
      </c>
      <c r="AA24" s="208" t="s">
        <v>313</v>
      </c>
      <c r="AB24" s="208">
        <f ca="1">VLOOKUP(AA24,'SYNTHESE DES DOSSIERS'!$AL$7:$AQ$279,3,"FAUX")</f>
        <v>0</v>
      </c>
      <c r="AC24" s="208" t="s">
        <v>477</v>
      </c>
      <c r="AD24" s="208">
        <f ca="1">VLOOKUP(AC24,'SYNTHESE DES DOSSIERS'!$AL$7:$AP$279,5,"FAUX")</f>
        <v>0</v>
      </c>
      <c r="AE24" s="208" t="s">
        <v>438</v>
      </c>
      <c r="AF24" s="208">
        <f ca="1">VLOOKUP(AE24,'SYNTHESE DES DOSSIERS'!$AL$7:$AQ$279,6,"FAUX")</f>
        <v>0</v>
      </c>
      <c r="AG24" s="208"/>
      <c r="AH24" s="208"/>
      <c r="AI24" s="420" t="s">
        <v>587</v>
      </c>
      <c r="AJ24" s="420" t="s">
        <v>33</v>
      </c>
      <c r="AK24" s="421" t="str">
        <f t="shared" ca="1" si="7"/>
        <v>NC</v>
      </c>
      <c r="AL24" s="421">
        <f t="shared" si="8"/>
        <v>0</v>
      </c>
      <c r="AM24" s="208" t="s">
        <v>728</v>
      </c>
      <c r="AN24" s="208">
        <f ca="1">VLOOKUP(AM24,'SYNTHESE DES DOSSIERS'!$AL$283:$AM$408,2,FALSE)</f>
        <v>0</v>
      </c>
      <c r="AO24" s="208" t="s">
        <v>750</v>
      </c>
      <c r="AP24" s="208">
        <f ca="1">VLOOKUP(AO24,'SYNTHESE DES DOSSIERS'!$AL$283:$AN$408,3,"FAUX")</f>
        <v>0</v>
      </c>
      <c r="AQ24" s="208" t="s">
        <v>913</v>
      </c>
      <c r="AR24" s="208">
        <f ca="1">VLOOKUP(AQ24,'SYNTHESE DES DOSSIERS'!$AL$279:$AP$408,5,"FAUX")</f>
        <v>0</v>
      </c>
      <c r="AS24" s="208" t="s">
        <v>771</v>
      </c>
      <c r="AT24" s="208">
        <f ca="1">VLOOKUP(AS24,'SYNTHESE DES DOSSIERS'!$AL$287:$AQ$408,6,"FAUX")</f>
        <v>0</v>
      </c>
      <c r="AU24" s="208"/>
      <c r="AV24" s="208"/>
      <c r="AW24" s="208" t="s">
        <v>40</v>
      </c>
      <c r="AX24" s="208">
        <f t="shared" ca="1" si="9"/>
        <v>1</v>
      </c>
      <c r="AY24" s="208">
        <f t="shared" ca="1" si="10"/>
        <v>57</v>
      </c>
      <c r="AZ24" s="422">
        <f t="shared" ca="1" si="11"/>
        <v>5.5999999999999999E-3</v>
      </c>
      <c r="BA24" s="208"/>
      <c r="BB24" s="423">
        <v>4</v>
      </c>
      <c r="BC24" s="424">
        <f t="shared" ca="1" si="12"/>
        <v>0</v>
      </c>
      <c r="BD24" s="425">
        <f ca="1">LARGE(AZ21:AZ80,BB24)</f>
        <v>5.5999999999999999E-3</v>
      </c>
      <c r="BE24" s="424" t="str">
        <f t="shared" ca="1" si="13"/>
        <v>MPI_4</v>
      </c>
      <c r="BF24" s="424">
        <f t="shared" ca="1" si="14"/>
        <v>0</v>
      </c>
      <c r="BG24" s="424">
        <f t="shared" ca="1" si="15"/>
        <v>0</v>
      </c>
      <c r="BH24" s="424">
        <f t="shared" ca="1" si="16"/>
        <v>0</v>
      </c>
      <c r="BI24" s="219"/>
      <c r="BK24" s="268"/>
      <c r="BL24" s="219"/>
      <c r="BM24" s="219"/>
      <c r="BN24" s="222"/>
      <c r="BO24" s="219"/>
      <c r="BP24" s="223"/>
      <c r="BQ24" s="219"/>
      <c r="BR24" s="222"/>
      <c r="BS24" s="219"/>
      <c r="BT24" s="219"/>
      <c r="BU24" s="219"/>
      <c r="BV24" s="219"/>
    </row>
    <row r="25" spans="1:74" ht="63.6" customHeight="1" thickBot="1">
      <c r="A25" s="524" t="s">
        <v>675</v>
      </c>
      <c r="B25" s="526"/>
      <c r="C25" s="526"/>
      <c r="D25" s="387" t="str">
        <f ca="1">'SYNTHESE DES RESULTATS_OMI'!D23</f>
        <v>n = 0</v>
      </c>
      <c r="E25" s="340" t="str">
        <f ca="1">'SYNTHESE DES RESULTATS_OMI'!E23</f>
        <v>NC</v>
      </c>
      <c r="F25" s="341" t="str">
        <f ca="1">'SYNTHESE DES RESULTATS_OMI'!F23</f>
        <v>NC</v>
      </c>
      <c r="G25" s="341" t="str">
        <f ca="1">'SYNTHESE DES RESULTATS_OMI'!G23</f>
        <v>n = 0</v>
      </c>
      <c r="H25" s="388" t="str">
        <f ca="1">'SYNTHESE DES RESULTATS_OMI'!H23</f>
        <v>NC</v>
      </c>
      <c r="I25" s="392" t="str">
        <f ca="1">'SYNTHESE DES RESULTATS_OMI'!I23</f>
        <v>n = 0</v>
      </c>
      <c r="J25" s="342" t="str">
        <f ca="1">'SYNTHESE DES RESULTATS_OMI'!J23</f>
        <v>NC</v>
      </c>
      <c r="K25" s="341" t="str">
        <f ca="1">'SYNTHESE DES RESULTATS_OMI'!K23</f>
        <v>n = 0</v>
      </c>
      <c r="L25" s="388" t="str">
        <f ca="1">'SYNTHESE DES RESULTATS_OMI'!L23</f>
        <v>NC</v>
      </c>
      <c r="M25" s="393" t="str">
        <f ca="1">'SYNTHESE DES RESULTATS_OMI'!M23</f>
        <v>n = 0</v>
      </c>
      <c r="N25" s="394" t="str">
        <f ca="1">'SYNTHESE DES RESULTATS_OMI'!N23</f>
        <v>NC</v>
      </c>
      <c r="O25" s="395" t="str">
        <f ca="1">'SYNTHESE DES RESULTATS_OMI'!O23</f>
        <v>n = NC</v>
      </c>
      <c r="P25" s="370" t="str">
        <f ca="1">'SYNTHESE DES RESULTATS_OMI'!P23</f>
        <v>n = 0</v>
      </c>
      <c r="Q25" s="396" t="str">
        <f ca="1">'SYNTHESE DES RESULTATS_OMI'!Q23</f>
        <v>NC</v>
      </c>
      <c r="S25" s="208"/>
      <c r="T25" s="208"/>
      <c r="U25" s="208" t="s">
        <v>42</v>
      </c>
      <c r="V25" s="208" t="s">
        <v>33</v>
      </c>
      <c r="W25" s="212" t="str">
        <f t="shared" ca="1" si="5"/>
        <v>NC</v>
      </c>
      <c r="X25" s="212" t="str">
        <f t="shared" ca="1" si="6"/>
        <v>NC</v>
      </c>
      <c r="Y25" s="208" t="s">
        <v>355</v>
      </c>
      <c r="Z25" s="208">
        <f ca="1">VLOOKUP(Y25,'SYNTHESE DES DOSSIERS'!$AL$7:$AM$279,2,FALSE)</f>
        <v>0</v>
      </c>
      <c r="AA25" s="208" t="s">
        <v>314</v>
      </c>
      <c r="AB25" s="208">
        <f ca="1">VLOOKUP(AA25,'SYNTHESE DES DOSSIERS'!$AL$7:$AQ$279,3,"FAUX")</f>
        <v>0</v>
      </c>
      <c r="AC25" s="208" t="s">
        <v>478</v>
      </c>
      <c r="AD25" s="208">
        <f ca="1">VLOOKUP(AC25,'SYNTHESE DES DOSSIERS'!$AL$7:$AP$279,5,"FAUX")</f>
        <v>0</v>
      </c>
      <c r="AE25" s="208" t="s">
        <v>439</v>
      </c>
      <c r="AF25" s="208">
        <f ca="1">VLOOKUP(AE25,'SYNTHESE DES DOSSIERS'!$AL$7:$AQ$279,6,"FAUX")</f>
        <v>0</v>
      </c>
      <c r="AG25" s="208"/>
      <c r="AH25" s="208"/>
      <c r="AI25" s="420" t="s">
        <v>589</v>
      </c>
      <c r="AJ25" s="420" t="s">
        <v>33</v>
      </c>
      <c r="AK25" s="421" t="str">
        <f t="shared" ca="1" si="7"/>
        <v>NC</v>
      </c>
      <c r="AL25" s="421">
        <f t="shared" si="8"/>
        <v>0</v>
      </c>
      <c r="AM25" s="208" t="s">
        <v>729</v>
      </c>
      <c r="AN25" s="208">
        <f ca="1">VLOOKUP(AM25,'SYNTHESE DES DOSSIERS'!$AL$283:$AM$408,2,FALSE)</f>
        <v>0</v>
      </c>
      <c r="AO25" s="208" t="s">
        <v>751</v>
      </c>
      <c r="AP25" s="208">
        <f ca="1">VLOOKUP(AO25,'SYNTHESE DES DOSSIERS'!$AL$283:$AN$408,3,"FAUX")</f>
        <v>0</v>
      </c>
      <c r="AQ25" s="208" t="s">
        <v>916</v>
      </c>
      <c r="AR25" s="208">
        <f ca="1">VLOOKUP(AQ25,'SYNTHESE DES DOSSIERS'!$AL$279:$AP$408,5,"FAUX")</f>
        <v>0</v>
      </c>
      <c r="AS25" s="208" t="s">
        <v>772</v>
      </c>
      <c r="AT25" s="208">
        <f ca="1">VLOOKUP(AS25,'SYNTHESE DES DOSSIERS'!$AL$287:$AQ$408,6,"FAUX")</f>
        <v>0</v>
      </c>
      <c r="AU25" s="208"/>
      <c r="AV25" s="208"/>
      <c r="AW25" s="208" t="s">
        <v>42</v>
      </c>
      <c r="AX25" s="208">
        <f t="shared" ca="1" si="9"/>
        <v>1</v>
      </c>
      <c r="AY25" s="208">
        <f t="shared" ca="1" si="10"/>
        <v>56</v>
      </c>
      <c r="AZ25" s="422">
        <f t="shared" ca="1" si="11"/>
        <v>5.5000000000000005E-3</v>
      </c>
      <c r="BA25" s="208"/>
      <c r="BB25" s="423">
        <v>5</v>
      </c>
      <c r="BC25" s="424">
        <f t="shared" ca="1" si="12"/>
        <v>0</v>
      </c>
      <c r="BD25" s="425">
        <f ca="1">LARGE(AZ21:AZ80,BB25)</f>
        <v>5.5000000000000005E-3</v>
      </c>
      <c r="BE25" s="424" t="str">
        <f t="shared" ca="1" si="13"/>
        <v>MPI_5</v>
      </c>
      <c r="BF25" s="424">
        <f t="shared" ca="1" si="14"/>
        <v>0</v>
      </c>
      <c r="BG25" s="424">
        <f t="shared" ca="1" si="15"/>
        <v>0</v>
      </c>
      <c r="BH25" s="424">
        <f t="shared" ca="1" si="16"/>
        <v>0</v>
      </c>
      <c r="BI25" s="219"/>
      <c r="BK25" s="268"/>
      <c r="BL25" s="219"/>
      <c r="BM25" s="219"/>
      <c r="BN25" s="222"/>
      <c r="BO25" s="219"/>
      <c r="BP25" s="223"/>
      <c r="BQ25" s="219"/>
      <c r="BR25" s="222"/>
      <c r="BS25" s="219"/>
      <c r="BT25" s="219"/>
      <c r="BU25" s="219"/>
      <c r="BV25" s="219"/>
    </row>
    <row r="26" spans="1:74" ht="37.15" customHeight="1">
      <c r="M26" s="683" t="s">
        <v>701</v>
      </c>
      <c r="N26" s="683"/>
      <c r="O26" s="683"/>
      <c r="P26" s="683"/>
      <c r="Q26" s="683"/>
      <c r="S26" s="208"/>
      <c r="T26" s="208"/>
      <c r="U26" s="208" t="s">
        <v>44</v>
      </c>
      <c r="V26" s="208" t="s">
        <v>33</v>
      </c>
      <c r="W26" s="212" t="str">
        <f t="shared" ca="1" si="5"/>
        <v>NC</v>
      </c>
      <c r="X26" s="212" t="str">
        <f t="shared" ca="1" si="6"/>
        <v>NC</v>
      </c>
      <c r="Y26" s="208" t="s">
        <v>356</v>
      </c>
      <c r="Z26" s="208">
        <f ca="1">VLOOKUP(Y26,'SYNTHESE DES DOSSIERS'!$AL$7:$AM$279,2,FALSE)</f>
        <v>0</v>
      </c>
      <c r="AA26" s="208" t="s">
        <v>315</v>
      </c>
      <c r="AB26" s="208">
        <f ca="1">VLOOKUP(AA26,'SYNTHESE DES DOSSIERS'!$AL$7:$AQ$279,3,"FAUX")</f>
        <v>0</v>
      </c>
      <c r="AC26" s="208" t="s">
        <v>479</v>
      </c>
      <c r="AD26" s="208">
        <f ca="1">VLOOKUP(AC26,'SYNTHESE DES DOSSIERS'!$AL$7:$AP$279,5,"FAUX")</f>
        <v>0</v>
      </c>
      <c r="AE26" s="208" t="s">
        <v>440</v>
      </c>
      <c r="AF26" s="208">
        <f ca="1">VLOOKUP(AE26,'SYNTHESE DES DOSSIERS'!$AL$7:$AQ$279,6,"FAUX")</f>
        <v>0</v>
      </c>
      <c r="AG26" s="208"/>
      <c r="AH26" s="208"/>
      <c r="AI26" s="420" t="s">
        <v>591</v>
      </c>
      <c r="AJ26" s="420" t="s">
        <v>33</v>
      </c>
      <c r="AK26" s="421">
        <f t="shared" si="7"/>
        <v>0</v>
      </c>
      <c r="AL26" s="421">
        <f t="shared" si="8"/>
        <v>0</v>
      </c>
      <c r="AM26" s="208" t="s">
        <v>730</v>
      </c>
      <c r="AN26" s="208">
        <f ca="1">VLOOKUP(AM26,'SYNTHESE DES DOSSIERS'!$AL$283:$AM$408,2,FALSE)</f>
        <v>0</v>
      </c>
      <c r="AO26" s="208" t="s">
        <v>752</v>
      </c>
      <c r="AP26" s="208">
        <f ca="1">VLOOKUP(AO26,'SYNTHESE DES DOSSIERS'!$AL$283:$AN$408,3,"FAUX")</f>
        <v>0</v>
      </c>
      <c r="AQ26" s="208" t="s">
        <v>919</v>
      </c>
      <c r="AR26" s="208">
        <f ca="1">VLOOKUP(AQ26,'SYNTHESE DES DOSSIERS'!$AL$279:$AP$408,5,"FAUX")</f>
        <v>0</v>
      </c>
      <c r="AS26" s="208" t="s">
        <v>773</v>
      </c>
      <c r="AT26" s="208">
        <f ca="1">VLOOKUP(AS26,'SYNTHESE DES DOSSIERS'!$AL$287:$AQ$408,6,"FAUX")</f>
        <v>0</v>
      </c>
      <c r="AU26" s="208"/>
      <c r="AV26" s="208"/>
      <c r="AW26" s="208" t="s">
        <v>44</v>
      </c>
      <c r="AX26" s="208">
        <f t="shared" ca="1" si="9"/>
        <v>1</v>
      </c>
      <c r="AY26" s="208">
        <f t="shared" ca="1" si="10"/>
        <v>55</v>
      </c>
      <c r="AZ26" s="422">
        <f t="shared" ca="1" si="11"/>
        <v>5.4000000000000003E-3</v>
      </c>
      <c r="BA26" s="208"/>
      <c r="BB26" s="423">
        <v>6</v>
      </c>
      <c r="BC26" s="424">
        <f t="shared" ca="1" si="12"/>
        <v>0</v>
      </c>
      <c r="BD26" s="425">
        <f ca="1">LARGE(AZ21:AZ80,BB26)</f>
        <v>5.4000000000000003E-3</v>
      </c>
      <c r="BE26" s="424" t="str">
        <f t="shared" ca="1" si="13"/>
        <v>MPI_6</v>
      </c>
      <c r="BF26" s="424">
        <f t="shared" ca="1" si="14"/>
        <v>0</v>
      </c>
      <c r="BG26" s="424">
        <f t="shared" ca="1" si="15"/>
        <v>0</v>
      </c>
      <c r="BH26" s="424">
        <f t="shared" ca="1" si="16"/>
        <v>0</v>
      </c>
      <c r="BI26" s="219"/>
      <c r="BK26" s="268"/>
      <c r="BL26" s="219"/>
      <c r="BM26" s="219"/>
      <c r="BN26" s="222"/>
      <c r="BO26" s="219"/>
      <c r="BP26" s="223"/>
      <c r="BQ26" s="219"/>
      <c r="BR26" s="222"/>
      <c r="BS26" s="219"/>
      <c r="BT26" s="219"/>
      <c r="BU26" s="219"/>
      <c r="BV26" s="219"/>
    </row>
    <row r="27" spans="1:74" ht="31.9" customHeight="1">
      <c r="C27" s="26"/>
      <c r="D27" s="26"/>
      <c r="S27" s="208"/>
      <c r="T27" s="208"/>
      <c r="U27" s="208" t="s">
        <v>47</v>
      </c>
      <c r="V27" s="208" t="s">
        <v>46</v>
      </c>
      <c r="W27" s="212" t="str">
        <f t="shared" ca="1" si="5"/>
        <v>NC</v>
      </c>
      <c r="X27" s="212" t="str">
        <f t="shared" ca="1" si="6"/>
        <v>NC</v>
      </c>
      <c r="Y27" s="208" t="s">
        <v>357</v>
      </c>
      <c r="Z27" s="208">
        <f ca="1">VLOOKUP(Y27,'SYNTHESE DES DOSSIERS'!$AL$7:$AM$279,2,FALSE)</f>
        <v>0</v>
      </c>
      <c r="AA27" s="208" t="s">
        <v>316</v>
      </c>
      <c r="AB27" s="208">
        <f ca="1">VLOOKUP(AA27,'SYNTHESE DES DOSSIERS'!$AL$7:$AQ$279,3,"FAUX")</f>
        <v>0</v>
      </c>
      <c r="AC27" s="208" t="s">
        <v>480</v>
      </c>
      <c r="AD27" s="208">
        <f ca="1">VLOOKUP(AC27,'SYNTHESE DES DOSSIERS'!$AL$7:$AP$279,5,"FAUX")</f>
        <v>0</v>
      </c>
      <c r="AE27" s="208" t="s">
        <v>441</v>
      </c>
      <c r="AF27" s="208">
        <f ca="1">VLOOKUP(AE27,'SYNTHESE DES DOSSIERS'!$AL$7:$AQ$279,6,"FAUX")</f>
        <v>0</v>
      </c>
      <c r="AG27" s="208"/>
      <c r="AH27" s="208"/>
      <c r="AI27" s="420" t="s">
        <v>594</v>
      </c>
      <c r="AJ27" s="420" t="s">
        <v>101</v>
      </c>
      <c r="AK27" s="421">
        <f t="shared" si="7"/>
        <v>0</v>
      </c>
      <c r="AL27" s="421">
        <f t="shared" si="8"/>
        <v>0</v>
      </c>
      <c r="AM27" s="208" t="s">
        <v>731</v>
      </c>
      <c r="AN27" s="208">
        <f ca="1">VLOOKUP(AM27,'SYNTHESE DES DOSSIERS'!$AL$283:$AM$408,2,FALSE)</f>
        <v>0</v>
      </c>
      <c r="AO27" s="208" t="s">
        <v>753</v>
      </c>
      <c r="AP27" s="208">
        <f ca="1">VLOOKUP(AO27,'SYNTHESE DES DOSSIERS'!$AL$283:$AN$408,3,"FAUX")</f>
        <v>0</v>
      </c>
      <c r="AQ27" s="208" t="s">
        <v>922</v>
      </c>
      <c r="AR27" s="208">
        <f ca="1">VLOOKUP(AQ27,'SYNTHESE DES DOSSIERS'!$AL$279:$AP$408,5,"FAUX")</f>
        <v>0</v>
      </c>
      <c r="AS27" s="208" t="s">
        <v>774</v>
      </c>
      <c r="AT27" s="208">
        <f ca="1">VLOOKUP(AS27,'SYNTHESE DES DOSSIERS'!$AL$287:$AQ$408,6,"FAUX")</f>
        <v>0</v>
      </c>
      <c r="AU27" s="208"/>
      <c r="AV27" s="208"/>
      <c r="AW27" s="208" t="s">
        <v>47</v>
      </c>
      <c r="AX27" s="208">
        <f t="shared" ca="1" si="9"/>
        <v>1</v>
      </c>
      <c r="AY27" s="208">
        <f t="shared" ca="1" si="10"/>
        <v>54</v>
      </c>
      <c r="AZ27" s="422">
        <f t="shared" ca="1" si="11"/>
        <v>5.3E-3</v>
      </c>
      <c r="BA27" s="208"/>
      <c r="BB27" s="423">
        <v>7</v>
      </c>
      <c r="BC27" s="424">
        <f t="shared" ca="1" si="12"/>
        <v>0</v>
      </c>
      <c r="BD27" s="425">
        <f ca="1">LARGE(AZ21:AZ80,BB27)</f>
        <v>5.3E-3</v>
      </c>
      <c r="BE27" s="424" t="str">
        <f t="shared" ca="1" si="13"/>
        <v>MPI_7</v>
      </c>
      <c r="BF27" s="424">
        <f t="shared" ca="1" si="14"/>
        <v>0</v>
      </c>
      <c r="BG27" s="424">
        <f t="shared" ca="1" si="15"/>
        <v>0</v>
      </c>
      <c r="BH27" s="424">
        <f t="shared" ca="1" si="16"/>
        <v>0</v>
      </c>
      <c r="BI27" s="219"/>
      <c r="BK27" s="268"/>
      <c r="BL27" s="219"/>
      <c r="BM27" s="219"/>
      <c r="BN27" s="222"/>
      <c r="BO27" s="219"/>
      <c r="BP27" s="223"/>
      <c r="BQ27" s="219"/>
      <c r="BR27" s="222"/>
      <c r="BS27" s="219"/>
      <c r="BT27" s="219"/>
      <c r="BU27" s="219"/>
      <c r="BV27" s="219"/>
    </row>
    <row r="28" spans="1:74" ht="32.65" customHeight="1" thickBot="1">
      <c r="A28" s="523" t="s">
        <v>163</v>
      </c>
      <c r="B28" s="523"/>
      <c r="C28" s="523"/>
      <c r="D28" s="26"/>
      <c r="S28" s="208"/>
      <c r="T28" s="208"/>
      <c r="U28" s="208" t="s">
        <v>49</v>
      </c>
      <c r="V28" s="208" t="s">
        <v>46</v>
      </c>
      <c r="W28" s="212" t="str">
        <f t="shared" ca="1" si="5"/>
        <v>NC</v>
      </c>
      <c r="X28" s="212" t="str">
        <f t="shared" ca="1" si="6"/>
        <v>NC</v>
      </c>
      <c r="Y28" s="208" t="s">
        <v>358</v>
      </c>
      <c r="Z28" s="208">
        <f ca="1">VLOOKUP(Y28,'SYNTHESE DES DOSSIERS'!$AL$7:$AM$279,2,FALSE)</f>
        <v>0</v>
      </c>
      <c r="AA28" s="208" t="s">
        <v>317</v>
      </c>
      <c r="AB28" s="208">
        <f ca="1">VLOOKUP(AA28,'SYNTHESE DES DOSSIERS'!$AL$7:$AQ$279,3,"FAUX")</f>
        <v>0</v>
      </c>
      <c r="AC28" s="208" t="s">
        <v>481</v>
      </c>
      <c r="AD28" s="208">
        <f ca="1">VLOOKUP(AC28,'SYNTHESE DES DOSSIERS'!$AL$7:$AP$279,5,"FAUX")</f>
        <v>0</v>
      </c>
      <c r="AE28" s="208" t="s">
        <v>442</v>
      </c>
      <c r="AF28" s="208">
        <f ca="1">VLOOKUP(AE28,'SYNTHESE DES DOSSIERS'!$AL$7:$AQ$279,6,"FAUX")</f>
        <v>0</v>
      </c>
      <c r="AG28" s="208"/>
      <c r="AH28" s="208"/>
      <c r="AI28" s="420" t="s">
        <v>596</v>
      </c>
      <c r="AJ28" s="420" t="s">
        <v>59</v>
      </c>
      <c r="AK28" s="421">
        <f t="shared" si="7"/>
        <v>0</v>
      </c>
      <c r="AL28" s="421">
        <f t="shared" si="8"/>
        <v>0</v>
      </c>
      <c r="AM28" s="208" t="s">
        <v>732</v>
      </c>
      <c r="AN28" s="208">
        <f ca="1">VLOOKUP(AM28,'SYNTHESE DES DOSSIERS'!$AL$283:$AM$408,2,FALSE)</f>
        <v>0</v>
      </c>
      <c r="AO28" s="208" t="s">
        <v>754</v>
      </c>
      <c r="AP28" s="208">
        <f ca="1">VLOOKUP(AO28,'SYNTHESE DES DOSSIERS'!$AL$283:$AN$408,3,"FAUX")</f>
        <v>0</v>
      </c>
      <c r="AQ28" s="208" t="s">
        <v>925</v>
      </c>
      <c r="AR28" s="208">
        <f ca="1">VLOOKUP(AQ28,'SYNTHESE DES DOSSIERS'!$AL$279:$AP$408,5,"FAUX")</f>
        <v>0</v>
      </c>
      <c r="AS28" s="208" t="s">
        <v>775</v>
      </c>
      <c r="AT28" s="208">
        <f ca="1">VLOOKUP(AS28,'SYNTHESE DES DOSSIERS'!$AL$287:$AQ$408,6,"FAUX")</f>
        <v>0</v>
      </c>
      <c r="AU28" s="208"/>
      <c r="AV28" s="208"/>
      <c r="AW28" s="208" t="s">
        <v>49</v>
      </c>
      <c r="AX28" s="208">
        <f t="shared" ca="1" si="9"/>
        <v>1</v>
      </c>
      <c r="AY28" s="208">
        <f t="shared" ca="1" si="10"/>
        <v>53</v>
      </c>
      <c r="AZ28" s="422">
        <f t="shared" ca="1" si="11"/>
        <v>5.2000000000000006E-3</v>
      </c>
      <c r="BA28" s="208"/>
      <c r="BB28" s="423">
        <v>8</v>
      </c>
      <c r="BC28" s="424">
        <f t="shared" ca="1" si="12"/>
        <v>0</v>
      </c>
      <c r="BD28" s="425">
        <f ca="1">LARGE(AZ21:AZ80,BB28)</f>
        <v>5.2000000000000006E-3</v>
      </c>
      <c r="BE28" s="424" t="str">
        <f t="shared" ca="1" si="13"/>
        <v>MPI_8</v>
      </c>
      <c r="BF28" s="424">
        <f t="shared" ca="1" si="14"/>
        <v>0</v>
      </c>
      <c r="BG28" s="424">
        <f t="shared" ca="1" si="15"/>
        <v>0</v>
      </c>
      <c r="BH28" s="424">
        <f t="shared" ca="1" si="16"/>
        <v>0</v>
      </c>
      <c r="BI28" s="219"/>
      <c r="BK28" s="268"/>
      <c r="BL28" s="219"/>
      <c r="BM28" s="219"/>
      <c r="BN28" s="222"/>
      <c r="BO28" s="219"/>
      <c r="BP28" s="223"/>
      <c r="BQ28" s="219"/>
      <c r="BR28" s="222"/>
      <c r="BS28" s="219"/>
      <c r="BT28" s="219"/>
      <c r="BU28" s="219"/>
      <c r="BV28" s="219"/>
    </row>
    <row r="29" spans="1:74" ht="58.15" customHeight="1" thickBot="1">
      <c r="E29" s="681" t="s">
        <v>676</v>
      </c>
      <c r="F29" s="682"/>
      <c r="G29" s="506" t="s">
        <v>164</v>
      </c>
      <c r="H29" s="508"/>
      <c r="I29" s="506" t="s">
        <v>677</v>
      </c>
      <c r="J29" s="508"/>
      <c r="K29" s="506" t="s">
        <v>678</v>
      </c>
      <c r="L29" s="507"/>
      <c r="M29" s="508"/>
      <c r="N29" s="506" t="s">
        <v>679</v>
      </c>
      <c r="O29" s="507"/>
      <c r="P29" s="508"/>
      <c r="S29" s="208"/>
      <c r="T29" s="208"/>
      <c r="U29" s="208" t="s">
        <v>51</v>
      </c>
      <c r="V29" s="208" t="s">
        <v>46</v>
      </c>
      <c r="W29" s="212" t="str">
        <f t="shared" ca="1" si="5"/>
        <v>NC</v>
      </c>
      <c r="X29" s="212" t="str">
        <f t="shared" ca="1" si="6"/>
        <v>NC</v>
      </c>
      <c r="Y29" s="208" t="s">
        <v>359</v>
      </c>
      <c r="Z29" s="208">
        <f ca="1">VLOOKUP(Y29,'SYNTHESE DES DOSSIERS'!$AL$7:$AM$279,2,FALSE)</f>
        <v>0</v>
      </c>
      <c r="AA29" s="208" t="s">
        <v>318</v>
      </c>
      <c r="AB29" s="208">
        <f ca="1">VLOOKUP(AA29,'SYNTHESE DES DOSSIERS'!$AL$7:$AQ$279,3,"FAUX")</f>
        <v>0</v>
      </c>
      <c r="AC29" s="208" t="s">
        <v>482</v>
      </c>
      <c r="AD29" s="208">
        <f ca="1">VLOOKUP(AC29,'SYNTHESE DES DOSSIERS'!$AL$7:$AP$279,5,"FAUX")</f>
        <v>0</v>
      </c>
      <c r="AE29" s="208" t="s">
        <v>443</v>
      </c>
      <c r="AF29" s="208">
        <f ca="1">VLOOKUP(AE29,'SYNTHESE DES DOSSIERS'!$AL$7:$AQ$279,6,"FAUX")</f>
        <v>0</v>
      </c>
      <c r="AG29" s="208"/>
      <c r="AH29" s="208"/>
      <c r="AI29" s="420" t="s">
        <v>599</v>
      </c>
      <c r="AJ29" s="420" t="s">
        <v>59</v>
      </c>
      <c r="AK29" s="421">
        <f t="shared" si="7"/>
        <v>0</v>
      </c>
      <c r="AL29" s="421">
        <f t="shared" si="8"/>
        <v>0</v>
      </c>
      <c r="AM29" s="208" t="s">
        <v>733</v>
      </c>
      <c r="AN29" s="208">
        <f ca="1">VLOOKUP(AM29,'SYNTHESE DES DOSSIERS'!$AL$283:$AM$408,2,FALSE)</f>
        <v>0</v>
      </c>
      <c r="AO29" s="208" t="s">
        <v>755</v>
      </c>
      <c r="AP29" s="208">
        <f ca="1">VLOOKUP(AO29,'SYNTHESE DES DOSSIERS'!$AL$283:$AN$408,3,"FAUX")</f>
        <v>0</v>
      </c>
      <c r="AQ29" s="208" t="s">
        <v>928</v>
      </c>
      <c r="AR29" s="208">
        <f ca="1">VLOOKUP(AQ29,'SYNTHESE DES DOSSIERS'!$AL$279:$AP$408,5,"FAUX")</f>
        <v>0</v>
      </c>
      <c r="AS29" s="208" t="s">
        <v>776</v>
      </c>
      <c r="AT29" s="208">
        <f ca="1">VLOOKUP(AS29,'SYNTHESE DES DOSSIERS'!$AL$287:$AQ$408,6,"FAUX")</f>
        <v>0</v>
      </c>
      <c r="AU29" s="208"/>
      <c r="AV29" s="208"/>
      <c r="AW29" s="208" t="s">
        <v>51</v>
      </c>
      <c r="AX29" s="208">
        <f t="shared" ca="1" si="9"/>
        <v>1</v>
      </c>
      <c r="AY29" s="208">
        <f t="shared" ca="1" si="10"/>
        <v>52</v>
      </c>
      <c r="AZ29" s="422">
        <f t="shared" ca="1" si="11"/>
        <v>5.1000000000000004E-3</v>
      </c>
      <c r="BA29" s="208"/>
      <c r="BB29" s="423">
        <v>9</v>
      </c>
      <c r="BC29" s="424">
        <f t="shared" ca="1" si="12"/>
        <v>0</v>
      </c>
      <c r="BD29" s="425">
        <f ca="1">LARGE(AZ21:AZ80,BB29)</f>
        <v>5.1000000000000004E-3</v>
      </c>
      <c r="BE29" s="424" t="str">
        <f t="shared" ca="1" si="13"/>
        <v>MPI_9</v>
      </c>
      <c r="BF29" s="424">
        <f t="shared" ca="1" si="14"/>
        <v>0</v>
      </c>
      <c r="BG29" s="424">
        <f t="shared" ca="1" si="15"/>
        <v>0</v>
      </c>
      <c r="BH29" s="424">
        <f t="shared" ca="1" si="16"/>
        <v>0</v>
      </c>
      <c r="BI29" s="219"/>
      <c r="BK29" s="268"/>
      <c r="BL29" s="219"/>
      <c r="BM29" s="219"/>
      <c r="BN29" s="222"/>
      <c r="BO29" s="219"/>
      <c r="BP29" s="223"/>
      <c r="BQ29" s="219"/>
      <c r="BR29" s="222"/>
      <c r="BS29" s="219"/>
      <c r="BT29" s="219"/>
      <c r="BU29" s="219"/>
      <c r="BV29" s="219"/>
    </row>
    <row r="30" spans="1:74" ht="87" customHeight="1" thickBot="1">
      <c r="C30" s="122"/>
      <c r="D30" s="123"/>
      <c r="E30" s="158" t="s">
        <v>166</v>
      </c>
      <c r="F30" s="158" t="s">
        <v>680</v>
      </c>
      <c r="G30" s="158" t="s">
        <v>166</v>
      </c>
      <c r="H30" s="158" t="s">
        <v>680</v>
      </c>
      <c r="I30" s="158" t="s">
        <v>166</v>
      </c>
      <c r="J30" s="158" t="s">
        <v>680</v>
      </c>
      <c r="K30" s="159" t="s">
        <v>166</v>
      </c>
      <c r="L30" s="160" t="s">
        <v>977</v>
      </c>
      <c r="M30" s="161" t="s">
        <v>169</v>
      </c>
      <c r="N30" s="159" t="s">
        <v>166</v>
      </c>
      <c r="O30" s="160" t="s">
        <v>170</v>
      </c>
      <c r="P30" s="161" t="s">
        <v>171</v>
      </c>
      <c r="S30" s="208"/>
      <c r="T30" s="208"/>
      <c r="U30" s="208" t="s">
        <v>53</v>
      </c>
      <c r="V30" s="208" t="s">
        <v>46</v>
      </c>
      <c r="W30" s="212" t="str">
        <f t="shared" ca="1" si="5"/>
        <v>NC</v>
      </c>
      <c r="X30" s="212" t="str">
        <f t="shared" ca="1" si="6"/>
        <v>NC</v>
      </c>
      <c r="Y30" s="208" t="s">
        <v>360</v>
      </c>
      <c r="Z30" s="208">
        <f ca="1">VLOOKUP(Y30,'SYNTHESE DES DOSSIERS'!$AL$7:$AM$279,2,FALSE)</f>
        <v>0</v>
      </c>
      <c r="AA30" s="208" t="s">
        <v>319</v>
      </c>
      <c r="AB30" s="208">
        <f ca="1">VLOOKUP(AA30,'SYNTHESE DES DOSSIERS'!$AL$7:$AQ$279,3,"FAUX")</f>
        <v>0</v>
      </c>
      <c r="AC30" s="208" t="s">
        <v>483</v>
      </c>
      <c r="AD30" s="208">
        <f ca="1">VLOOKUP(AC30,'SYNTHESE DES DOSSIERS'!$AL$7:$AP$279,5,"FAUX")</f>
        <v>0</v>
      </c>
      <c r="AE30" s="208" t="s">
        <v>444</v>
      </c>
      <c r="AF30" s="208">
        <f ca="1">VLOOKUP(AE30,'SYNTHESE DES DOSSIERS'!$AL$7:$AQ$279,6,"FAUX")</f>
        <v>0</v>
      </c>
      <c r="AG30" s="213"/>
      <c r="AH30" s="213"/>
      <c r="AI30" s="420" t="s">
        <v>602</v>
      </c>
      <c r="AJ30" s="420" t="s">
        <v>723</v>
      </c>
      <c r="AK30" s="421">
        <f t="shared" si="7"/>
        <v>0</v>
      </c>
      <c r="AL30" s="421">
        <f t="shared" si="8"/>
        <v>0</v>
      </c>
      <c r="AM30" s="208" t="s">
        <v>734</v>
      </c>
      <c r="AN30" s="208">
        <f ca="1">VLOOKUP(AM30,'SYNTHESE DES DOSSIERS'!$AL$283:$AM$408,2,FALSE)</f>
        <v>0</v>
      </c>
      <c r="AO30" s="208" t="s">
        <v>756</v>
      </c>
      <c r="AP30" s="208">
        <f ca="1">VLOOKUP(AO30,'SYNTHESE DES DOSSIERS'!$AL$283:$AN$408,3,"FAUX")</f>
        <v>0</v>
      </c>
      <c r="AQ30" s="208" t="s">
        <v>931</v>
      </c>
      <c r="AR30" s="208">
        <f ca="1">VLOOKUP(AQ30,'SYNTHESE DES DOSSIERS'!$AL$279:$AP$408,5,"FAUX")</f>
        <v>0</v>
      </c>
      <c r="AS30" s="208" t="s">
        <v>777</v>
      </c>
      <c r="AT30" s="208">
        <f ca="1">VLOOKUP(AS30,'SYNTHESE DES DOSSIERS'!$AL$287:$AQ$408,6,"FAUX")</f>
        <v>0</v>
      </c>
      <c r="AU30" s="208"/>
      <c r="AV30" s="208"/>
      <c r="AW30" s="208" t="s">
        <v>53</v>
      </c>
      <c r="AX30" s="208">
        <f t="shared" ca="1" si="9"/>
        <v>1</v>
      </c>
      <c r="AY30" s="208">
        <f t="shared" ca="1" si="10"/>
        <v>51</v>
      </c>
      <c r="AZ30" s="422">
        <f t="shared" ca="1" si="11"/>
        <v>5.0000000000000001E-3</v>
      </c>
      <c r="BA30" s="208"/>
      <c r="BB30" s="423">
        <v>10</v>
      </c>
      <c r="BC30" s="424">
        <f t="shared" ca="1" si="12"/>
        <v>0</v>
      </c>
      <c r="BD30" s="425">
        <f ca="1">LARGE(AZ21:AZ80,BB30)</f>
        <v>5.0000000000000001E-3</v>
      </c>
      <c r="BE30" s="424" t="str">
        <f t="shared" ca="1" si="13"/>
        <v>MPI_10</v>
      </c>
      <c r="BF30" s="424">
        <f t="shared" ca="1" si="14"/>
        <v>0</v>
      </c>
      <c r="BG30" s="424">
        <f t="shared" ca="1" si="15"/>
        <v>0</v>
      </c>
      <c r="BH30" s="424">
        <f t="shared" ca="1" si="16"/>
        <v>0</v>
      </c>
      <c r="BI30" s="219"/>
      <c r="BK30" s="268"/>
      <c r="BL30" s="219"/>
      <c r="BM30" s="219"/>
      <c r="BN30" s="222"/>
      <c r="BO30" s="219"/>
      <c r="BP30" s="223"/>
      <c r="BQ30" s="219"/>
      <c r="BR30" s="222"/>
      <c r="BS30" s="219"/>
      <c r="BT30" s="219"/>
      <c r="BU30" s="219"/>
      <c r="BV30" s="219"/>
    </row>
    <row r="31" spans="1:74" ht="19.5" thickBot="1">
      <c r="B31" s="22"/>
      <c r="C31" s="535" t="s">
        <v>33</v>
      </c>
      <c r="D31" s="536"/>
      <c r="E31" s="372">
        <f ca="1">G31+I31</f>
        <v>0</v>
      </c>
      <c r="F31" s="373" t="str">
        <f ca="1">IFERROR(ROUND(E31/$E$45,3),"NC")</f>
        <v>NC</v>
      </c>
      <c r="G31" s="31">
        <f ca="1">SUM(Z21:Z26)</f>
        <v>0</v>
      </c>
      <c r="H31" s="103" t="str">
        <f ca="1">IFERROR(ROUND(G31/$G$45,3),"NC")</f>
        <v>NC</v>
      </c>
      <c r="I31" s="31">
        <f ca="1">SUM(AN21:AN26)</f>
        <v>0</v>
      </c>
      <c r="J31" s="300" t="str">
        <f ca="1">IFERROR(ROUND(I31/$I$45,3),"NC")</f>
        <v>NC</v>
      </c>
      <c r="K31" s="372">
        <f ca="1">SUM(AB21:AB26,AP21:AP26)</f>
        <v>0</v>
      </c>
      <c r="L31" s="373" t="str">
        <f ca="1">IFERROR(ROUND(K31/$E$31,3),"NC")</f>
        <v>NC</v>
      </c>
      <c r="M31" s="381" t="str">
        <f ca="1">IFERROR(ROUND(K31/$K$45,2),"NC")</f>
        <v>NC</v>
      </c>
      <c r="N31" s="372">
        <f ca="1">SUM(AF21:AF26,AT21:AT26)</f>
        <v>0</v>
      </c>
      <c r="O31" s="373" t="str">
        <f ca="1">IFERROR(ROUND(N31/K31,3),"NC")</f>
        <v>NC</v>
      </c>
      <c r="P31" s="381" t="str">
        <f ca="1">IFERROR(ROUND(N31/$N$45,3),"NC")</f>
        <v>NC</v>
      </c>
      <c r="S31" s="208"/>
      <c r="T31" s="208"/>
      <c r="U31" s="208" t="s">
        <v>55</v>
      </c>
      <c r="V31" s="208" t="s">
        <v>46</v>
      </c>
      <c r="W31" s="212" t="str">
        <f t="shared" ca="1" si="5"/>
        <v>NC</v>
      </c>
      <c r="X31" s="212" t="str">
        <f t="shared" ca="1" si="6"/>
        <v>NC</v>
      </c>
      <c r="Y31" s="208" t="s">
        <v>361</v>
      </c>
      <c r="Z31" s="208">
        <f ca="1">VLOOKUP(Y31,'SYNTHESE DES DOSSIERS'!$AL$7:$AM$279,2,FALSE)</f>
        <v>0</v>
      </c>
      <c r="AA31" s="208" t="s">
        <v>320</v>
      </c>
      <c r="AB31" s="208">
        <f ca="1">VLOOKUP(AA31,'SYNTHESE DES DOSSIERS'!$AL$7:$AQ$279,3,"FAUX")</f>
        <v>0</v>
      </c>
      <c r="AC31" s="208" t="s">
        <v>484</v>
      </c>
      <c r="AD31" s="208">
        <f ca="1">VLOOKUP(AC31,'SYNTHESE DES DOSSIERS'!$AL$7:$AP$279,5,"FAUX")</f>
        <v>0</v>
      </c>
      <c r="AE31" s="208" t="s">
        <v>445</v>
      </c>
      <c r="AF31" s="208">
        <f ca="1">VLOOKUP(AE31,'SYNTHESE DES DOSSIERS'!$AL$7:$AQ$279,6,"FAUX")</f>
        <v>0</v>
      </c>
      <c r="AG31" s="208"/>
      <c r="AH31" s="208"/>
      <c r="AI31" s="420" t="s">
        <v>720</v>
      </c>
      <c r="AJ31" s="420" t="s">
        <v>85</v>
      </c>
      <c r="AK31" s="421">
        <f t="shared" si="7"/>
        <v>0</v>
      </c>
      <c r="AL31" s="421">
        <f t="shared" si="8"/>
        <v>0</v>
      </c>
      <c r="AM31" s="208" t="s">
        <v>735</v>
      </c>
      <c r="AN31" s="208">
        <f ca="1">VLOOKUP(AM31,'SYNTHESE DES DOSSIERS'!$AL$283:$AM$408,2,FALSE)</f>
        <v>0</v>
      </c>
      <c r="AO31" s="208" t="s">
        <v>757</v>
      </c>
      <c r="AP31" s="208">
        <f ca="1">VLOOKUP(AO31,'SYNTHESE DES DOSSIERS'!$AL$283:$AN$408,3,"FAUX")</f>
        <v>0</v>
      </c>
      <c r="AQ31" s="208" t="s">
        <v>934</v>
      </c>
      <c r="AR31" s="208">
        <f ca="1">VLOOKUP(AQ31,'SYNTHESE DES DOSSIERS'!$AL$279:$AP$408,5,"FAUX")</f>
        <v>0</v>
      </c>
      <c r="AS31" s="208" t="s">
        <v>778</v>
      </c>
      <c r="AT31" s="208">
        <f ca="1">VLOOKUP(AS31,'SYNTHESE DES DOSSIERS'!$AL$287:$AQ$408,6,"FAUX")</f>
        <v>0</v>
      </c>
      <c r="AU31" s="208"/>
      <c r="AV31" s="208"/>
      <c r="AW31" s="208" t="s">
        <v>55</v>
      </c>
      <c r="AX31" s="208">
        <f t="shared" ca="1" si="9"/>
        <v>1</v>
      </c>
      <c r="AY31" s="208">
        <f t="shared" ca="1" si="10"/>
        <v>50</v>
      </c>
      <c r="AZ31" s="422">
        <f t="shared" ca="1" si="11"/>
        <v>4.8999999999999998E-3</v>
      </c>
      <c r="BA31" s="208"/>
      <c r="BB31" s="427"/>
      <c r="BC31" s="208"/>
      <c r="BD31" s="422"/>
      <c r="BE31" s="208"/>
      <c r="BF31" s="208"/>
      <c r="BG31" s="208"/>
      <c r="BH31" s="208"/>
      <c r="BI31" s="219"/>
      <c r="BK31" s="268"/>
      <c r="BL31" s="219"/>
      <c r="BM31" s="219"/>
    </row>
    <row r="32" spans="1:74" ht="19.5" thickBot="1">
      <c r="B32" s="22"/>
      <c r="C32" s="535" t="s">
        <v>46</v>
      </c>
      <c r="D32" s="536"/>
      <c r="E32" s="372">
        <f t="shared" ref="E32:E44" ca="1" si="17">G32+I32</f>
        <v>0</v>
      </c>
      <c r="F32" s="373" t="str">
        <f t="shared" ref="F32:F44" ca="1" si="18">IFERROR(ROUND(E32/$E$45,3),"NC")</f>
        <v>NC</v>
      </c>
      <c r="G32" s="31">
        <f ca="1">SUM(Z27:Z32)</f>
        <v>0</v>
      </c>
      <c r="H32" s="103" t="str">
        <f t="shared" ref="H32:H44" ca="1" si="19">IFERROR(ROUND(G32/$G$45,3),"NC")</f>
        <v>NC</v>
      </c>
      <c r="I32" s="258"/>
      <c r="J32" s="300" t="str">
        <f t="shared" ref="J32:J44" ca="1" si="20">IFERROR(ROUND(I32/$I$45,3),"NC")</f>
        <v>NC</v>
      </c>
      <c r="K32" s="372">
        <f ca="1">SUM(AB27:AB32)</f>
        <v>0</v>
      </c>
      <c r="L32" s="373" t="str">
        <f ca="1">IFERROR(ROUND(K32/E32,3),"NC")</f>
        <v>NC</v>
      </c>
      <c r="M32" s="381" t="str">
        <f t="shared" ref="M32:M44" ca="1" si="21">IFERROR(ROUND(K32/$K$45,2),"NC")</f>
        <v>NC</v>
      </c>
      <c r="N32" s="372">
        <f ca="1">SUM(AF27:AF32)</f>
        <v>0</v>
      </c>
      <c r="O32" s="373" t="str">
        <f ca="1">IFERROR(ROUND(N32/K32,3),"NC")</f>
        <v>NC</v>
      </c>
      <c r="P32" s="381" t="str">
        <f t="shared" ref="P32:P44" ca="1" si="22">IFERROR(ROUND(N32/$N$45,3),"NC")</f>
        <v>NC</v>
      </c>
      <c r="S32" s="208"/>
      <c r="T32" s="208"/>
      <c r="U32" s="208" t="s">
        <v>57</v>
      </c>
      <c r="V32" s="208" t="s">
        <v>46</v>
      </c>
      <c r="W32" s="212" t="str">
        <f t="shared" ca="1" si="5"/>
        <v>NC</v>
      </c>
      <c r="X32" s="212" t="str">
        <f t="shared" ca="1" si="6"/>
        <v>NC</v>
      </c>
      <c r="Y32" s="208" t="s">
        <v>362</v>
      </c>
      <c r="Z32" s="208">
        <f ca="1">VLOOKUP(Y32,'SYNTHESE DES DOSSIERS'!$AL$7:$AM$279,2,FALSE)</f>
        <v>0</v>
      </c>
      <c r="AA32" s="208" t="s">
        <v>321</v>
      </c>
      <c r="AB32" s="208">
        <f ca="1">VLOOKUP(AA32,'SYNTHESE DES DOSSIERS'!$AL$7:$AQ$279,3,"FAUX")</f>
        <v>0</v>
      </c>
      <c r="AC32" s="208" t="s">
        <v>485</v>
      </c>
      <c r="AD32" s="208">
        <f ca="1">VLOOKUP(AC32,'SYNTHESE DES DOSSIERS'!$AL$7:$AP$279,5,"FAUX")</f>
        <v>0</v>
      </c>
      <c r="AE32" s="208" t="s">
        <v>446</v>
      </c>
      <c r="AF32" s="208">
        <f ca="1">VLOOKUP(AE32,'SYNTHESE DES DOSSIERS'!$AL$7:$AQ$279,6,"FAUX")</f>
        <v>0</v>
      </c>
      <c r="AG32" s="208"/>
      <c r="AH32" s="208"/>
      <c r="AI32" s="420" t="s">
        <v>604</v>
      </c>
      <c r="AJ32" s="420" t="s">
        <v>85</v>
      </c>
      <c r="AK32" s="421">
        <f t="shared" si="7"/>
        <v>0</v>
      </c>
      <c r="AL32" s="421">
        <f t="shared" si="8"/>
        <v>0</v>
      </c>
      <c r="AM32" s="208" t="s">
        <v>736</v>
      </c>
      <c r="AN32" s="208">
        <f ca="1">VLOOKUP(AM32,'SYNTHESE DES DOSSIERS'!$AL$283:$AM$408,2,FALSE)</f>
        <v>0</v>
      </c>
      <c r="AO32" s="208" t="s">
        <v>758</v>
      </c>
      <c r="AP32" s="208">
        <f ca="1">VLOOKUP(AO32,'SYNTHESE DES DOSSIERS'!$AL$283:$AN$408,3,"FAUX")</f>
        <v>0</v>
      </c>
      <c r="AQ32" s="208" t="s">
        <v>937</v>
      </c>
      <c r="AR32" s="208">
        <f ca="1">VLOOKUP(AQ32,'SYNTHESE DES DOSSIERS'!$AL$279:$AP$408,5,"FAUX")</f>
        <v>0</v>
      </c>
      <c r="AS32" s="208" t="s">
        <v>779</v>
      </c>
      <c r="AT32" s="208">
        <f ca="1">VLOOKUP(AS32,'SYNTHESE DES DOSSIERS'!$AL$287:$AQ$408,6,"FAUX")</f>
        <v>0</v>
      </c>
      <c r="AU32" s="208"/>
      <c r="AV32" s="208"/>
      <c r="AW32" s="208" t="s">
        <v>57</v>
      </c>
      <c r="AX32" s="208">
        <f t="shared" ca="1" si="9"/>
        <v>1</v>
      </c>
      <c r="AY32" s="208">
        <f t="shared" ca="1" si="10"/>
        <v>49</v>
      </c>
      <c r="AZ32" s="422">
        <f t="shared" ca="1" si="11"/>
        <v>4.8000000000000004E-3</v>
      </c>
      <c r="BA32" s="208"/>
      <c r="BB32" s="427"/>
      <c r="BC32" s="208"/>
      <c r="BD32" s="422"/>
      <c r="BE32" s="208"/>
      <c r="BF32" s="208"/>
      <c r="BG32" s="208"/>
      <c r="BH32" s="208"/>
      <c r="BI32" s="219"/>
      <c r="BK32" s="268"/>
      <c r="BL32" s="219"/>
      <c r="BM32" s="219"/>
    </row>
    <row r="33" spans="1:66" ht="19.5" thickBot="1">
      <c r="B33" s="22"/>
      <c r="C33" s="535" t="s">
        <v>59</v>
      </c>
      <c r="D33" s="536"/>
      <c r="E33" s="372">
        <f t="shared" ca="1" si="17"/>
        <v>0</v>
      </c>
      <c r="F33" s="373" t="str">
        <f t="shared" ca="1" si="18"/>
        <v>NC</v>
      </c>
      <c r="G33" s="31">
        <f ca="1">SUM(Z33:Z39)</f>
        <v>0</v>
      </c>
      <c r="H33" s="103" t="str">
        <f t="shared" ca="1" si="19"/>
        <v>NC</v>
      </c>
      <c r="I33" s="31">
        <f ca="1">SUM(AN28:AN29)</f>
        <v>0</v>
      </c>
      <c r="J33" s="300" t="str">
        <f t="shared" ca="1" si="20"/>
        <v>NC</v>
      </c>
      <c r="K33" s="372">
        <f ca="1">SUM(AB33:AB39,AP28:AP29)</f>
        <v>0</v>
      </c>
      <c r="L33" s="373" t="str">
        <f t="shared" ref="L33:L44" ca="1" si="23">IFERROR(ROUND(K33/E33,3),"NC")</f>
        <v>NC</v>
      </c>
      <c r="M33" s="381" t="str">
        <f t="shared" ca="1" si="21"/>
        <v>NC</v>
      </c>
      <c r="N33" s="372">
        <f ca="1">SUM(AF33:AF39,AT28:AT29)</f>
        <v>0</v>
      </c>
      <c r="O33" s="373" t="str">
        <f ca="1">IFERROR(ROUND(N33/K33,3),"NC")</f>
        <v>NC</v>
      </c>
      <c r="P33" s="381" t="str">
        <f t="shared" ca="1" si="22"/>
        <v>NC</v>
      </c>
      <c r="S33" s="208"/>
      <c r="T33" s="208"/>
      <c r="U33" s="208" t="s">
        <v>60</v>
      </c>
      <c r="V33" s="208" t="s">
        <v>59</v>
      </c>
      <c r="W33" s="212" t="str">
        <f t="shared" ca="1" si="5"/>
        <v>NC</v>
      </c>
      <c r="X33" s="212" t="str">
        <f t="shared" ca="1" si="6"/>
        <v>NC</v>
      </c>
      <c r="Y33" s="208" t="s">
        <v>363</v>
      </c>
      <c r="Z33" s="208">
        <f ca="1">VLOOKUP(Y33,'SYNTHESE DES DOSSIERS'!$AL$7:$AM$279,2,FALSE)</f>
        <v>0</v>
      </c>
      <c r="AA33" s="208" t="s">
        <v>322</v>
      </c>
      <c r="AB33" s="208">
        <f ca="1">VLOOKUP(AA33,'SYNTHESE DES DOSSIERS'!$AL$7:$AQ$279,3,"FAUX")</f>
        <v>0</v>
      </c>
      <c r="AC33" s="208" t="s">
        <v>486</v>
      </c>
      <c r="AD33" s="208">
        <f ca="1">VLOOKUP(AC33,'SYNTHESE DES DOSSIERS'!$AL$7:$AP$279,5,"FAUX")</f>
        <v>0</v>
      </c>
      <c r="AE33" s="208" t="s">
        <v>447</v>
      </c>
      <c r="AF33" s="208">
        <f ca="1">VLOOKUP(AE33,'SYNTHESE DES DOSSIERS'!$AL$7:$AQ$279,6,"FAUX")</f>
        <v>0</v>
      </c>
      <c r="AG33" s="208"/>
      <c r="AH33" s="208"/>
      <c r="AI33" s="420" t="s">
        <v>607</v>
      </c>
      <c r="AJ33" s="420" t="s">
        <v>608</v>
      </c>
      <c r="AK33" s="421">
        <f t="shared" si="7"/>
        <v>0</v>
      </c>
      <c r="AL33" s="421">
        <f t="shared" si="8"/>
        <v>0</v>
      </c>
      <c r="AM33" s="208" t="s">
        <v>737</v>
      </c>
      <c r="AN33" s="208">
        <f ca="1">VLOOKUP(AM33,'SYNTHESE DES DOSSIERS'!$AL$283:$AM$408,2,FALSE)</f>
        <v>0</v>
      </c>
      <c r="AO33" s="208" t="s">
        <v>759</v>
      </c>
      <c r="AP33" s="208">
        <f ca="1">VLOOKUP(AO33,'SYNTHESE DES DOSSIERS'!$AL$283:$AN$408,3,"FAUX")</f>
        <v>0</v>
      </c>
      <c r="AQ33" s="208" t="s">
        <v>940</v>
      </c>
      <c r="AR33" s="208">
        <f ca="1">VLOOKUP(AQ33,'SYNTHESE DES DOSSIERS'!$AL$279:$AP$408,5,"FAUX")</f>
        <v>0</v>
      </c>
      <c r="AS33" s="208" t="s">
        <v>780</v>
      </c>
      <c r="AT33" s="208">
        <f ca="1">VLOOKUP(AS33,'SYNTHESE DES DOSSIERS'!$AL$287:$AQ$408,6,"FAUX")</f>
        <v>0</v>
      </c>
      <c r="AU33" s="208"/>
      <c r="AV33" s="208"/>
      <c r="AW33" s="208" t="s">
        <v>60</v>
      </c>
      <c r="AX33" s="208">
        <f t="shared" ca="1" si="9"/>
        <v>1</v>
      </c>
      <c r="AY33" s="208">
        <f t="shared" ca="1" si="10"/>
        <v>48</v>
      </c>
      <c r="AZ33" s="422">
        <f t="shared" ca="1" si="11"/>
        <v>4.7000000000000002E-3</v>
      </c>
      <c r="BA33" s="208"/>
      <c r="BB33" s="427"/>
      <c r="BC33" s="208"/>
      <c r="BD33" s="422"/>
      <c r="BE33" s="208"/>
      <c r="BF33" s="208"/>
      <c r="BG33" s="208"/>
      <c r="BH33" s="208"/>
      <c r="BI33" s="219"/>
      <c r="BK33" s="268"/>
      <c r="BL33" s="219"/>
      <c r="BM33" s="219"/>
    </row>
    <row r="34" spans="1:66" ht="19.5" thickBot="1">
      <c r="B34" s="22"/>
      <c r="C34" s="535" t="s">
        <v>73</v>
      </c>
      <c r="D34" s="536"/>
      <c r="E34" s="372">
        <f t="shared" ca="1" si="17"/>
        <v>0</v>
      </c>
      <c r="F34" s="373" t="str">
        <f t="shared" ca="1" si="18"/>
        <v>NC</v>
      </c>
      <c r="G34" s="31">
        <f ca="1">SUM(Z40:Z42)</f>
        <v>0</v>
      </c>
      <c r="H34" s="103" t="str">
        <f t="shared" ca="1" si="19"/>
        <v>NC</v>
      </c>
      <c r="I34" s="258"/>
      <c r="J34" s="300" t="str">
        <f t="shared" ca="1" si="20"/>
        <v>NC</v>
      </c>
      <c r="K34" s="372">
        <f ca="1">SUM(AB40:AB42)</f>
        <v>0</v>
      </c>
      <c r="L34" s="373" t="str">
        <f ca="1">IFERROR(ROUND(K34/E34,3),"NC")</f>
        <v>NC</v>
      </c>
      <c r="M34" s="381" t="str">
        <f t="shared" ca="1" si="21"/>
        <v>NC</v>
      </c>
      <c r="N34" s="372">
        <f ca="1">SUM(AF40:AF42)</f>
        <v>0</v>
      </c>
      <c r="O34" s="373" t="str">
        <f t="shared" ref="O34:O44" ca="1" si="24">IFERROR(ROUND(N34/K34,3),"NC")</f>
        <v>NC</v>
      </c>
      <c r="P34" s="381" t="str">
        <f t="shared" ca="1" si="22"/>
        <v>NC</v>
      </c>
      <c r="S34" s="208"/>
      <c r="T34" s="208"/>
      <c r="U34" s="208" t="s">
        <v>62</v>
      </c>
      <c r="V34" s="208" t="s">
        <v>59</v>
      </c>
      <c r="W34" s="212" t="str">
        <f t="shared" ca="1" si="5"/>
        <v>NC</v>
      </c>
      <c r="X34" s="212" t="str">
        <f t="shared" ca="1" si="6"/>
        <v>NC</v>
      </c>
      <c r="Y34" s="208" t="s">
        <v>364</v>
      </c>
      <c r="Z34" s="208">
        <f ca="1">VLOOKUP(Y34,'SYNTHESE DES DOSSIERS'!$AL$7:$AM$279,2,FALSE)</f>
        <v>0</v>
      </c>
      <c r="AA34" s="208" t="s">
        <v>323</v>
      </c>
      <c r="AB34" s="208">
        <f ca="1">VLOOKUP(AA34,'SYNTHESE DES DOSSIERS'!$AL$7:$AQ$279,3,"FAUX")</f>
        <v>0</v>
      </c>
      <c r="AC34" s="208" t="s">
        <v>487</v>
      </c>
      <c r="AD34" s="208">
        <f ca="1">VLOOKUP(AC34,'SYNTHESE DES DOSSIERS'!$AL$7:$AP$279,5,"FAUX")</f>
        <v>0</v>
      </c>
      <c r="AE34" s="208" t="s">
        <v>448</v>
      </c>
      <c r="AF34" s="208">
        <f ca="1">VLOOKUP(AE34,'SYNTHESE DES DOSSIERS'!$AL$7:$AQ$279,6,"FAUX")</f>
        <v>0</v>
      </c>
      <c r="AG34" s="208"/>
      <c r="AH34" s="208"/>
      <c r="AI34" s="420" t="s">
        <v>609</v>
      </c>
      <c r="AJ34" s="420" t="s">
        <v>608</v>
      </c>
      <c r="AK34" s="421">
        <f t="shared" si="7"/>
        <v>0</v>
      </c>
      <c r="AL34" s="421">
        <f t="shared" si="8"/>
        <v>0</v>
      </c>
      <c r="AM34" s="208" t="s">
        <v>738</v>
      </c>
      <c r="AN34" s="208">
        <f ca="1">VLOOKUP(AM34,'SYNTHESE DES DOSSIERS'!$AL$283:$AM$408,2,FALSE)</f>
        <v>0</v>
      </c>
      <c r="AO34" s="208" t="s">
        <v>760</v>
      </c>
      <c r="AP34" s="208">
        <f ca="1">VLOOKUP(AO34,'SYNTHESE DES DOSSIERS'!$AL$283:$AN$408,3,"FAUX")</f>
        <v>0</v>
      </c>
      <c r="AQ34" s="208" t="s">
        <v>943</v>
      </c>
      <c r="AR34" s="208">
        <f ca="1">VLOOKUP(AQ34,'SYNTHESE DES DOSSIERS'!$AL$279:$AP$408,5,"FAUX")</f>
        <v>0</v>
      </c>
      <c r="AS34" s="208" t="s">
        <v>781</v>
      </c>
      <c r="AT34" s="208">
        <f ca="1">VLOOKUP(AS34,'SYNTHESE DES DOSSIERS'!$AL$287:$AQ$408,6,"FAUX")</f>
        <v>0</v>
      </c>
      <c r="AU34" s="208"/>
      <c r="AV34" s="208"/>
      <c r="AW34" s="208" t="s">
        <v>62</v>
      </c>
      <c r="AX34" s="208">
        <f t="shared" ca="1" si="9"/>
        <v>1</v>
      </c>
      <c r="AY34" s="208">
        <f t="shared" ca="1" si="10"/>
        <v>47</v>
      </c>
      <c r="AZ34" s="422">
        <f t="shared" ca="1" si="11"/>
        <v>4.5999999999999999E-3</v>
      </c>
      <c r="BA34" s="208"/>
      <c r="BB34" s="427"/>
      <c r="BC34" s="208"/>
      <c r="BD34" s="422"/>
      <c r="BE34" s="208"/>
      <c r="BF34" s="208"/>
      <c r="BG34" s="208"/>
      <c r="BH34" s="208"/>
      <c r="BI34" s="219"/>
      <c r="BK34" s="268"/>
      <c r="BL34" s="219"/>
      <c r="BM34" s="219"/>
    </row>
    <row r="35" spans="1:66" ht="19.5" thickBot="1">
      <c r="B35" s="22"/>
      <c r="C35" s="24" t="s">
        <v>80</v>
      </c>
      <c r="D35" s="29"/>
      <c r="E35" s="372">
        <f t="shared" ca="1" si="17"/>
        <v>0</v>
      </c>
      <c r="F35" s="373" t="str">
        <f t="shared" ca="1" si="18"/>
        <v>NC</v>
      </c>
      <c r="G35" s="31">
        <f ca="1">SUM(Z43:Z44)</f>
        <v>0</v>
      </c>
      <c r="H35" s="103" t="str">
        <f t="shared" ca="1" si="19"/>
        <v>NC</v>
      </c>
      <c r="I35" s="258"/>
      <c r="J35" s="300" t="str">
        <f t="shared" ca="1" si="20"/>
        <v>NC</v>
      </c>
      <c r="K35" s="372">
        <f ca="1">SUM(AB43:AB44)</f>
        <v>0</v>
      </c>
      <c r="L35" s="373" t="str">
        <f t="shared" ca="1" si="23"/>
        <v>NC</v>
      </c>
      <c r="M35" s="381" t="str">
        <f t="shared" ca="1" si="21"/>
        <v>NC</v>
      </c>
      <c r="N35" s="372">
        <f ca="1">SUM(AF43:AF44)</f>
        <v>0</v>
      </c>
      <c r="O35" s="373" t="str">
        <f t="shared" ca="1" si="24"/>
        <v>NC</v>
      </c>
      <c r="P35" s="381" t="str">
        <f t="shared" ca="1" si="22"/>
        <v>NC</v>
      </c>
      <c r="S35" s="208"/>
      <c r="T35" s="208"/>
      <c r="U35" s="208" t="s">
        <v>64</v>
      </c>
      <c r="V35" s="208" t="s">
        <v>59</v>
      </c>
      <c r="W35" s="212" t="str">
        <f t="shared" ca="1" si="5"/>
        <v>NC</v>
      </c>
      <c r="X35" s="212" t="str">
        <f t="shared" ca="1" si="6"/>
        <v>NC</v>
      </c>
      <c r="Y35" s="208" t="s">
        <v>365</v>
      </c>
      <c r="Z35" s="208">
        <f ca="1">VLOOKUP(Y35,'SYNTHESE DES DOSSIERS'!$AL$7:$AM$279,2,FALSE)</f>
        <v>0</v>
      </c>
      <c r="AA35" s="208" t="s">
        <v>324</v>
      </c>
      <c r="AB35" s="208">
        <f ca="1">VLOOKUP(AA35,'SYNTHESE DES DOSSIERS'!$AL$7:$AQ$279,3,"FAUX")</f>
        <v>0</v>
      </c>
      <c r="AC35" s="208" t="s">
        <v>488</v>
      </c>
      <c r="AD35" s="208">
        <f ca="1">VLOOKUP(AC35,'SYNTHESE DES DOSSIERS'!$AL$7:$AP$279,5,"FAUX")</f>
        <v>0</v>
      </c>
      <c r="AE35" s="208" t="s">
        <v>449</v>
      </c>
      <c r="AF35" s="208">
        <f ca="1">VLOOKUP(AE35,'SYNTHESE DES DOSSIERS'!$AL$7:$AQ$279,6,"FAUX")</f>
        <v>0</v>
      </c>
      <c r="AG35" s="208"/>
      <c r="AH35" s="208"/>
      <c r="AI35" s="420" t="s">
        <v>610</v>
      </c>
      <c r="AJ35" s="420" t="s">
        <v>608</v>
      </c>
      <c r="AK35" s="421">
        <f t="shared" si="7"/>
        <v>0</v>
      </c>
      <c r="AL35" s="421">
        <f t="shared" si="8"/>
        <v>0</v>
      </c>
      <c r="AM35" s="208" t="s">
        <v>739</v>
      </c>
      <c r="AN35" s="208">
        <f ca="1">VLOOKUP(AM35,'SYNTHESE DES DOSSIERS'!$AL$283:$AM$408,2,FALSE)</f>
        <v>0</v>
      </c>
      <c r="AO35" s="208" t="s">
        <v>762</v>
      </c>
      <c r="AP35" s="208">
        <f ca="1">VLOOKUP(AO35,'SYNTHESE DES DOSSIERS'!$AL$283:$AN$408,3,"FAUX")</f>
        <v>0</v>
      </c>
      <c r="AQ35" s="208" t="s">
        <v>946</v>
      </c>
      <c r="AR35" s="208">
        <f ca="1">VLOOKUP(AQ35,'SYNTHESE DES DOSSIERS'!$AL$279:$AP$408,5,"FAUX")</f>
        <v>0</v>
      </c>
      <c r="AS35" s="208" t="s">
        <v>782</v>
      </c>
      <c r="AT35" s="208">
        <f ca="1">VLOOKUP(AS35,'SYNTHESE DES DOSSIERS'!$AL$287:$AQ$408,6,"FAUX")</f>
        <v>0</v>
      </c>
      <c r="AU35" s="208"/>
      <c r="AV35" s="208"/>
      <c r="AW35" s="208" t="s">
        <v>64</v>
      </c>
      <c r="AX35" s="208">
        <f t="shared" ca="1" si="9"/>
        <v>1</v>
      </c>
      <c r="AY35" s="208">
        <f t="shared" ca="1" si="10"/>
        <v>46</v>
      </c>
      <c r="AZ35" s="422">
        <f t="shared" ca="1" si="11"/>
        <v>4.5000000000000005E-3</v>
      </c>
      <c r="BA35" s="208"/>
      <c r="BB35" s="427"/>
      <c r="BC35" s="208"/>
      <c r="BD35" s="422"/>
      <c r="BE35" s="208"/>
      <c r="BF35" s="208"/>
      <c r="BG35" s="208"/>
      <c r="BH35" s="208"/>
      <c r="BI35" s="219"/>
      <c r="BK35" s="268"/>
      <c r="BL35" s="219"/>
      <c r="BM35" s="219"/>
    </row>
    <row r="36" spans="1:66" ht="19.5" thickBot="1">
      <c r="B36" s="22"/>
      <c r="C36" s="535" t="s">
        <v>85</v>
      </c>
      <c r="D36" s="536"/>
      <c r="E36" s="372">
        <f t="shared" ca="1" si="17"/>
        <v>0</v>
      </c>
      <c r="F36" s="373" t="str">
        <f t="shared" ca="1" si="18"/>
        <v>NC</v>
      </c>
      <c r="G36" s="31">
        <f ca="1">SUM(Z45:Z47)</f>
        <v>0</v>
      </c>
      <c r="H36" s="103" t="str">
        <f t="shared" ca="1" si="19"/>
        <v>NC</v>
      </c>
      <c r="I36" s="31">
        <f ca="1">SUM(AN31:AN32)</f>
        <v>0</v>
      </c>
      <c r="J36" s="300" t="str">
        <f t="shared" ca="1" si="20"/>
        <v>NC</v>
      </c>
      <c r="K36" s="372">
        <f ca="1">SUM(AB45:AB47,AP31:AP32)</f>
        <v>0</v>
      </c>
      <c r="L36" s="373" t="str">
        <f t="shared" ca="1" si="23"/>
        <v>NC</v>
      </c>
      <c r="M36" s="381" t="str">
        <f t="shared" ca="1" si="21"/>
        <v>NC</v>
      </c>
      <c r="N36" s="372">
        <f ca="1">SUM(AF45:AF47,AT31:AT32)</f>
        <v>0</v>
      </c>
      <c r="O36" s="373" t="str">
        <f t="shared" ca="1" si="24"/>
        <v>NC</v>
      </c>
      <c r="P36" s="381" t="str">
        <f t="shared" ca="1" si="22"/>
        <v>NC</v>
      </c>
      <c r="S36" s="208"/>
      <c r="T36" s="208"/>
      <c r="U36" s="208" t="s">
        <v>66</v>
      </c>
      <c r="V36" s="208" t="s">
        <v>59</v>
      </c>
      <c r="W36" s="212" t="str">
        <f t="shared" ca="1" si="5"/>
        <v>NC</v>
      </c>
      <c r="X36" s="212" t="str">
        <f t="shared" ca="1" si="6"/>
        <v>NC</v>
      </c>
      <c r="Y36" s="208" t="s">
        <v>366</v>
      </c>
      <c r="Z36" s="208">
        <f ca="1">VLOOKUP(Y36,'SYNTHESE DES DOSSIERS'!$AL$7:$AM$279,2,FALSE)</f>
        <v>0</v>
      </c>
      <c r="AA36" s="208" t="s">
        <v>325</v>
      </c>
      <c r="AB36" s="208">
        <f ca="1">VLOOKUP(AA36,'SYNTHESE DES DOSSIERS'!$AL$7:$AQ$279,3,"FAUX")</f>
        <v>0</v>
      </c>
      <c r="AC36" s="208" t="s">
        <v>489</v>
      </c>
      <c r="AD36" s="208">
        <f ca="1">VLOOKUP(AC36,'SYNTHESE DES DOSSIERS'!$AL$7:$AP$279,5,"FAUX")</f>
        <v>0</v>
      </c>
      <c r="AE36" s="208" t="s">
        <v>450</v>
      </c>
      <c r="AF36" s="208">
        <f ca="1">VLOOKUP(AE36,'SYNTHESE DES DOSSIERS'!$AL$7:$AQ$279,6,"FAUX")</f>
        <v>0</v>
      </c>
      <c r="AG36" s="208"/>
      <c r="AH36" s="208"/>
      <c r="AI36" s="420" t="s">
        <v>612</v>
      </c>
      <c r="AJ36" s="420" t="s">
        <v>608</v>
      </c>
      <c r="AK36" s="421">
        <f t="shared" si="7"/>
        <v>0</v>
      </c>
      <c r="AL36" s="421">
        <f t="shared" si="8"/>
        <v>0</v>
      </c>
      <c r="AM36" s="208" t="s">
        <v>740</v>
      </c>
      <c r="AN36" s="208">
        <f ca="1">VLOOKUP(AM36,'SYNTHESE DES DOSSIERS'!$AL$283:$AM$408,2,FALSE)</f>
        <v>0</v>
      </c>
      <c r="AO36" s="208" t="s">
        <v>761</v>
      </c>
      <c r="AP36" s="208">
        <f ca="1">VLOOKUP(AO36,'SYNTHESE DES DOSSIERS'!$AL$283:$AN$408,3,"FAUX")</f>
        <v>0</v>
      </c>
      <c r="AQ36" s="208" t="s">
        <v>949</v>
      </c>
      <c r="AR36" s="208">
        <f ca="1">VLOOKUP(AQ36,'SYNTHESE DES DOSSIERS'!$AL$279:$AP$408,5,"FAUX")</f>
        <v>0</v>
      </c>
      <c r="AS36" s="208" t="s">
        <v>783</v>
      </c>
      <c r="AT36" s="208">
        <f ca="1">VLOOKUP(AS36,'SYNTHESE DES DOSSIERS'!$AL$287:$AQ$408,6,"FAUX")</f>
        <v>0</v>
      </c>
      <c r="AU36" s="208"/>
      <c r="AV36" s="208"/>
      <c r="AW36" s="208" t="s">
        <v>66</v>
      </c>
      <c r="AX36" s="208">
        <f t="shared" ca="1" si="9"/>
        <v>1</v>
      </c>
      <c r="AY36" s="208">
        <f t="shared" ca="1" si="10"/>
        <v>45</v>
      </c>
      <c r="AZ36" s="422">
        <f t="shared" ca="1" si="11"/>
        <v>4.4000000000000003E-3</v>
      </c>
      <c r="BA36" s="208"/>
      <c r="BB36" s="427"/>
      <c r="BC36" s="208"/>
      <c r="BD36" s="422"/>
      <c r="BE36" s="208"/>
      <c r="BF36" s="208"/>
      <c r="BG36" s="208"/>
      <c r="BH36" s="208"/>
      <c r="BI36" s="219"/>
      <c r="BK36" s="268"/>
      <c r="BL36" s="219"/>
      <c r="BM36" s="219"/>
    </row>
    <row r="37" spans="1:66" ht="19.5" thickBot="1">
      <c r="B37" s="22"/>
      <c r="C37" s="535" t="s">
        <v>92</v>
      </c>
      <c r="D37" s="536"/>
      <c r="E37" s="372">
        <f t="shared" ca="1" si="17"/>
        <v>0</v>
      </c>
      <c r="F37" s="373" t="str">
        <f t="shared" ca="1" si="18"/>
        <v>NC</v>
      </c>
      <c r="G37" s="31">
        <f ca="1">SUM(Z48:Z49)</f>
        <v>0</v>
      </c>
      <c r="H37" s="103" t="str">
        <f t="shared" ca="1" si="19"/>
        <v>NC</v>
      </c>
      <c r="I37" s="31">
        <f ca="1">SUM(AN33:AN36)</f>
        <v>0</v>
      </c>
      <c r="J37" s="300" t="str">
        <f t="shared" ca="1" si="20"/>
        <v>NC</v>
      </c>
      <c r="K37" s="372">
        <f ca="1">SUM(AB48:AB49,AP33:AP36)</f>
        <v>0</v>
      </c>
      <c r="L37" s="373" t="str">
        <f t="shared" ca="1" si="23"/>
        <v>NC</v>
      </c>
      <c r="M37" s="381" t="str">
        <f t="shared" ca="1" si="21"/>
        <v>NC</v>
      </c>
      <c r="N37" s="372">
        <f ca="1">SUM(AF48:AF49,AT33:AT36)</f>
        <v>0</v>
      </c>
      <c r="O37" s="373" t="str">
        <f ca="1">IFERROR(ROUND(N37/K37,3),"NC")</f>
        <v>NC</v>
      </c>
      <c r="P37" s="381" t="str">
        <f t="shared" ca="1" si="22"/>
        <v>NC</v>
      </c>
      <c r="S37" s="208"/>
      <c r="T37" s="208"/>
      <c r="U37" s="208" t="s">
        <v>68</v>
      </c>
      <c r="V37" s="208" t="s">
        <v>59</v>
      </c>
      <c r="W37" s="212" t="str">
        <f t="shared" ca="1" si="5"/>
        <v>NC</v>
      </c>
      <c r="X37" s="212" t="str">
        <f t="shared" ca="1" si="6"/>
        <v>NC</v>
      </c>
      <c r="Y37" s="208" t="s">
        <v>367</v>
      </c>
      <c r="Z37" s="208">
        <f ca="1">VLOOKUP(Y37,'SYNTHESE DES DOSSIERS'!$AL$7:$AM$279,2,FALSE)</f>
        <v>0</v>
      </c>
      <c r="AA37" s="208" t="s">
        <v>326</v>
      </c>
      <c r="AB37" s="208">
        <f ca="1">VLOOKUP(AA37,'SYNTHESE DES DOSSIERS'!$AL$7:$AQ$279,3,"FAUX")</f>
        <v>0</v>
      </c>
      <c r="AC37" s="208" t="s">
        <v>490</v>
      </c>
      <c r="AD37" s="208">
        <f ca="1">VLOOKUP(AC37,'SYNTHESE DES DOSSIERS'!$AL$7:$AP$279,5,"FAUX")</f>
        <v>0</v>
      </c>
      <c r="AE37" s="208" t="s">
        <v>451</v>
      </c>
      <c r="AF37" s="208">
        <f ca="1">VLOOKUP(AE37,'SYNTHESE DES DOSSIERS'!$AL$7:$AQ$279,6,"FAUX")</f>
        <v>0</v>
      </c>
      <c r="AG37" s="208"/>
      <c r="AH37" s="208"/>
      <c r="AI37" s="420" t="s">
        <v>613</v>
      </c>
      <c r="AJ37" s="420" t="s">
        <v>106</v>
      </c>
      <c r="AK37" s="421">
        <f t="shared" si="7"/>
        <v>0</v>
      </c>
      <c r="AL37" s="421">
        <f t="shared" si="8"/>
        <v>0</v>
      </c>
      <c r="AM37" s="208" t="s">
        <v>741</v>
      </c>
      <c r="AN37" s="208">
        <f ca="1">VLOOKUP(AM37,'SYNTHESE DES DOSSIERS'!$AL$283:$AM$408,2,FALSE)</f>
        <v>0</v>
      </c>
      <c r="AO37" s="208" t="s">
        <v>763</v>
      </c>
      <c r="AP37" s="208">
        <f ca="1">VLOOKUP(AO37,'SYNTHESE DES DOSSIERS'!$AL$283:$AN$408,3,"FAUX")</f>
        <v>0</v>
      </c>
      <c r="AQ37" s="208" t="s">
        <v>952</v>
      </c>
      <c r="AR37" s="208">
        <f ca="1">VLOOKUP(AQ37,'SYNTHESE DES DOSSIERS'!$AL$279:$AP$408,5,"FAUX")</f>
        <v>0</v>
      </c>
      <c r="AS37" s="208" t="s">
        <v>784</v>
      </c>
      <c r="AT37" s="208">
        <f ca="1">VLOOKUP(AS37,'SYNTHESE DES DOSSIERS'!$AL$287:$AQ$408,6,"FAUX")</f>
        <v>0</v>
      </c>
      <c r="AU37" s="208"/>
      <c r="AV37" s="208"/>
      <c r="AW37" s="208" t="s">
        <v>68</v>
      </c>
      <c r="AX37" s="208">
        <f t="shared" ca="1" si="9"/>
        <v>1</v>
      </c>
      <c r="AY37" s="208">
        <f t="shared" ca="1" si="10"/>
        <v>44</v>
      </c>
      <c r="AZ37" s="422">
        <f t="shared" ca="1" si="11"/>
        <v>4.3E-3</v>
      </c>
      <c r="BA37" s="208"/>
      <c r="BB37" s="427"/>
      <c r="BC37" s="208"/>
      <c r="BD37" s="422"/>
      <c r="BE37" s="208"/>
      <c r="BF37" s="208"/>
      <c r="BG37" s="208"/>
      <c r="BH37" s="208"/>
      <c r="BI37" s="219"/>
      <c r="BK37" s="268"/>
      <c r="BL37" s="219"/>
      <c r="BM37" s="219"/>
    </row>
    <row r="38" spans="1:66" ht="19.5" thickBot="1">
      <c r="B38" s="22"/>
      <c r="C38" s="535" t="s">
        <v>96</v>
      </c>
      <c r="D38" s="536"/>
      <c r="E38" s="372">
        <f t="shared" ca="1" si="17"/>
        <v>0</v>
      </c>
      <c r="F38" s="373" t="str">
        <f t="shared" ca="1" si="18"/>
        <v>NC</v>
      </c>
      <c r="G38" s="31">
        <f ca="1">SUM(Z50:Z51)</f>
        <v>0</v>
      </c>
      <c r="H38" s="103" t="str">
        <f t="shared" ca="1" si="19"/>
        <v>NC</v>
      </c>
      <c r="I38" s="31">
        <f ca="1">SUM(AN38)</f>
        <v>0</v>
      </c>
      <c r="J38" s="300" t="str">
        <f t="shared" ca="1" si="20"/>
        <v>NC</v>
      </c>
      <c r="K38" s="372">
        <f ca="1">SUM(AB50:AB51,AP38)</f>
        <v>0</v>
      </c>
      <c r="L38" s="373" t="str">
        <f t="shared" ca="1" si="23"/>
        <v>NC</v>
      </c>
      <c r="M38" s="381" t="str">
        <f t="shared" ca="1" si="21"/>
        <v>NC</v>
      </c>
      <c r="N38" s="372">
        <f ca="1">SUM(AF50:AF51,AT38)</f>
        <v>0</v>
      </c>
      <c r="O38" s="373" t="str">
        <f t="shared" ca="1" si="24"/>
        <v>NC</v>
      </c>
      <c r="P38" s="381" t="str">
        <f t="shared" ca="1" si="22"/>
        <v>NC</v>
      </c>
      <c r="S38" s="208"/>
      <c r="T38" s="208"/>
      <c r="U38" s="208" t="s">
        <v>70</v>
      </c>
      <c r="V38" s="208" t="s">
        <v>59</v>
      </c>
      <c r="W38" s="212" t="str">
        <f t="shared" ca="1" si="5"/>
        <v>NC</v>
      </c>
      <c r="X38" s="212" t="str">
        <f t="shared" ca="1" si="6"/>
        <v>NC</v>
      </c>
      <c r="Y38" s="208" t="s">
        <v>368</v>
      </c>
      <c r="Z38" s="208">
        <f ca="1">VLOOKUP(Y38,'SYNTHESE DES DOSSIERS'!$AL$7:$AM$279,2,FALSE)</f>
        <v>0</v>
      </c>
      <c r="AA38" s="208" t="s">
        <v>327</v>
      </c>
      <c r="AB38" s="208">
        <f ca="1">VLOOKUP(AA38,'SYNTHESE DES DOSSIERS'!$AL$7:$AQ$279,3,"FAUX")</f>
        <v>0</v>
      </c>
      <c r="AC38" s="208" t="s">
        <v>491</v>
      </c>
      <c r="AD38" s="208">
        <f ca="1">VLOOKUP(AC38,'SYNTHESE DES DOSSIERS'!$AL$7:$AP$279,5,"FAUX")</f>
        <v>0</v>
      </c>
      <c r="AE38" s="208" t="s">
        <v>452</v>
      </c>
      <c r="AF38" s="208">
        <f ca="1">VLOOKUP(AE38,'SYNTHESE DES DOSSIERS'!$AL$7:$AQ$279,6,"FAUX")</f>
        <v>0</v>
      </c>
      <c r="AG38" s="208"/>
      <c r="AH38" s="208"/>
      <c r="AI38" s="420" t="s">
        <v>616</v>
      </c>
      <c r="AJ38" s="420" t="s">
        <v>96</v>
      </c>
      <c r="AK38" s="421">
        <f t="shared" si="7"/>
        <v>0</v>
      </c>
      <c r="AL38" s="421">
        <f t="shared" si="8"/>
        <v>0</v>
      </c>
      <c r="AM38" s="208" t="s">
        <v>742</v>
      </c>
      <c r="AN38" s="208">
        <f ca="1">VLOOKUP(AM38,'SYNTHESE DES DOSSIERS'!$AL$283:$AM$408,2,FALSE)</f>
        <v>0</v>
      </c>
      <c r="AO38" s="208" t="s">
        <v>764</v>
      </c>
      <c r="AP38" s="208">
        <f ca="1">VLOOKUP(AO38,'SYNTHESE DES DOSSIERS'!$AL$283:$AN$408,3,"FAUX")</f>
        <v>0</v>
      </c>
      <c r="AQ38" s="208" t="s">
        <v>955</v>
      </c>
      <c r="AR38" s="208">
        <f ca="1">VLOOKUP(AQ38,'SYNTHESE DES DOSSIERS'!$AL$279:$AP$408,5,"FAUX")</f>
        <v>0</v>
      </c>
      <c r="AS38" s="208" t="s">
        <v>785</v>
      </c>
      <c r="AT38" s="208">
        <f ca="1">VLOOKUP(AS38,'SYNTHESE DES DOSSIERS'!$AL$287:$AQ$408,6,"FAUX")</f>
        <v>0</v>
      </c>
      <c r="AU38" s="208"/>
      <c r="AV38" s="208"/>
      <c r="AW38" s="208" t="s">
        <v>70</v>
      </c>
      <c r="AX38" s="208">
        <f t="shared" ca="1" si="9"/>
        <v>1</v>
      </c>
      <c r="AY38" s="208">
        <f t="shared" ca="1" si="10"/>
        <v>43</v>
      </c>
      <c r="AZ38" s="422">
        <f t="shared" ca="1" si="11"/>
        <v>4.2000000000000006E-3</v>
      </c>
      <c r="BA38" s="208"/>
      <c r="BB38" s="427"/>
      <c r="BC38" s="208"/>
      <c r="BD38" s="422"/>
      <c r="BE38" s="208"/>
      <c r="BF38" s="208"/>
      <c r="BG38" s="208"/>
      <c r="BH38" s="208"/>
      <c r="BI38" s="219"/>
      <c r="BK38" s="268"/>
      <c r="BL38" s="219"/>
      <c r="BM38" s="219"/>
    </row>
    <row r="39" spans="1:66" ht="19.5" thickBot="1">
      <c r="B39" s="22"/>
      <c r="C39" s="535" t="s">
        <v>101</v>
      </c>
      <c r="D39" s="536"/>
      <c r="E39" s="372">
        <f t="shared" ca="1" si="17"/>
        <v>0</v>
      </c>
      <c r="F39" s="373" t="str">
        <f t="shared" ca="1" si="18"/>
        <v>NC</v>
      </c>
      <c r="G39" s="31">
        <f ca="1">SUM(Z52:Z53)</f>
        <v>0</v>
      </c>
      <c r="H39" s="103" t="str">
        <f t="shared" ca="1" si="19"/>
        <v>NC</v>
      </c>
      <c r="I39" s="31">
        <f ca="1">SUM(AN27)</f>
        <v>0</v>
      </c>
      <c r="J39" s="300" t="str">
        <f t="shared" ca="1" si="20"/>
        <v>NC</v>
      </c>
      <c r="K39" s="372">
        <f ca="1">SUM(AB52:AB53,AP27)</f>
        <v>0</v>
      </c>
      <c r="L39" s="373" t="str">
        <f t="shared" ca="1" si="23"/>
        <v>NC</v>
      </c>
      <c r="M39" s="381" t="str">
        <f ca="1">IFERROR(ROUND(K39/$K$45,2),"NC")</f>
        <v>NC</v>
      </c>
      <c r="N39" s="372">
        <f ca="1">SUM(AF52:AF53,AT27)</f>
        <v>0</v>
      </c>
      <c r="O39" s="373" t="str">
        <f t="shared" ca="1" si="24"/>
        <v>NC</v>
      </c>
      <c r="P39" s="381" t="str">
        <f t="shared" ca="1" si="22"/>
        <v>NC</v>
      </c>
      <c r="S39" s="208"/>
      <c r="T39" s="208"/>
      <c r="U39" s="208" t="s">
        <v>986</v>
      </c>
      <c r="V39" s="208" t="s">
        <v>59</v>
      </c>
      <c r="W39" s="212" t="str">
        <f t="shared" ca="1" si="5"/>
        <v>NC</v>
      </c>
      <c r="X39" s="212" t="str">
        <f t="shared" ca="1" si="6"/>
        <v>NC</v>
      </c>
      <c r="Y39" s="208" t="s">
        <v>987</v>
      </c>
      <c r="Z39" s="208">
        <f ca="1">VLOOKUP(Y39,'SYNTHESE DES DOSSIERS'!$AL$7:$AM$279,2,FALSE)</f>
        <v>0</v>
      </c>
      <c r="AA39" s="208" t="s">
        <v>988</v>
      </c>
      <c r="AB39" s="208">
        <f ca="1">VLOOKUP(AA39,'SYNTHESE DES DOSSIERS'!$AL$7:$AQ$279,3,"FAUX")</f>
        <v>0</v>
      </c>
      <c r="AC39" s="208" t="s">
        <v>991</v>
      </c>
      <c r="AD39" s="208">
        <f ca="1">VLOOKUP(AC39,'SYNTHESE DES DOSSIERS'!$AL$7:$AP$279,5,"FAUX")</f>
        <v>0</v>
      </c>
      <c r="AE39" s="208" t="s">
        <v>992</v>
      </c>
      <c r="AF39" s="208">
        <f ca="1">VLOOKUP(AE39,'SYNTHESE DES DOSSIERS'!$AL$7:$AQ$279,6,"FAUX")</f>
        <v>0</v>
      </c>
      <c r="AG39" s="208"/>
      <c r="AH39" s="208"/>
      <c r="AI39" s="420" t="s">
        <v>619</v>
      </c>
      <c r="AJ39" s="420" t="s">
        <v>681</v>
      </c>
      <c r="AK39" s="421">
        <f t="shared" si="7"/>
        <v>0</v>
      </c>
      <c r="AL39" s="421">
        <f t="shared" si="8"/>
        <v>0</v>
      </c>
      <c r="AM39" s="208" t="s">
        <v>743</v>
      </c>
      <c r="AN39" s="208">
        <f ca="1">VLOOKUP(AM39,'SYNTHESE DES DOSSIERS'!$AL$283:$AM$408,2,FALSE)</f>
        <v>0</v>
      </c>
      <c r="AO39" s="208" t="s">
        <v>765</v>
      </c>
      <c r="AP39" s="208">
        <f ca="1">VLOOKUP(AO39,'SYNTHESE DES DOSSIERS'!$AL$283:$AN$408,3,"FAUX")</f>
        <v>0</v>
      </c>
      <c r="AQ39" s="208" t="s">
        <v>958</v>
      </c>
      <c r="AR39" s="208">
        <f ca="1">VLOOKUP(AQ39,'SYNTHESE DES DOSSIERS'!$AL$279:$AP$408,5,"FAUX")</f>
        <v>0</v>
      </c>
      <c r="AS39" s="208" t="s">
        <v>786</v>
      </c>
      <c r="AT39" s="208">
        <f ca="1">VLOOKUP(AS39,'SYNTHESE DES DOSSIERS'!$AL$287:$AQ$408,6,"FAUX")</f>
        <v>0</v>
      </c>
      <c r="AU39" s="208"/>
      <c r="AV39" s="208"/>
      <c r="AW39" s="208" t="s">
        <v>72</v>
      </c>
      <c r="AX39" s="208">
        <f t="shared" ca="1" si="9"/>
        <v>1</v>
      </c>
      <c r="AY39" s="208">
        <f t="shared" ca="1" si="10"/>
        <v>42</v>
      </c>
      <c r="AZ39" s="422">
        <f t="shared" ca="1" si="11"/>
        <v>4.1000000000000003E-3</v>
      </c>
      <c r="BA39" s="208"/>
      <c r="BB39" s="427"/>
      <c r="BC39" s="208"/>
      <c r="BD39" s="422"/>
      <c r="BE39" s="208"/>
      <c r="BF39" s="208"/>
      <c r="BG39" s="208"/>
      <c r="BH39" s="208"/>
      <c r="BI39" s="219"/>
      <c r="BK39" s="268"/>
      <c r="BL39" s="219"/>
      <c r="BM39" s="219"/>
    </row>
    <row r="40" spans="1:66" ht="19.5" thickBot="1">
      <c r="B40" s="22"/>
      <c r="C40" s="535" t="s">
        <v>106</v>
      </c>
      <c r="D40" s="536"/>
      <c r="E40" s="372">
        <f t="shared" ca="1" si="17"/>
        <v>0</v>
      </c>
      <c r="F40" s="373" t="str">
        <f t="shared" ca="1" si="18"/>
        <v>NC</v>
      </c>
      <c r="G40" s="31">
        <f ca="1">SUM(Z54:Z56)</f>
        <v>0</v>
      </c>
      <c r="H40" s="103" t="str">
        <f t="shared" ca="1" si="19"/>
        <v>NC</v>
      </c>
      <c r="I40" s="31">
        <f ca="1">SUM(AN37)</f>
        <v>0</v>
      </c>
      <c r="J40" s="300" t="str">
        <f t="shared" ca="1" si="20"/>
        <v>NC</v>
      </c>
      <c r="K40" s="372">
        <f ca="1">SUM(AB54:AB56,AP37)</f>
        <v>0</v>
      </c>
      <c r="L40" s="373" t="str">
        <f t="shared" ca="1" si="23"/>
        <v>NC</v>
      </c>
      <c r="M40" s="381" t="str">
        <f t="shared" ca="1" si="21"/>
        <v>NC</v>
      </c>
      <c r="N40" s="372">
        <f ca="1">SUM(AF54:AF56,AT37)</f>
        <v>0</v>
      </c>
      <c r="O40" s="373" t="str">
        <f t="shared" ca="1" si="24"/>
        <v>NC</v>
      </c>
      <c r="P40" s="381" t="str">
        <f t="shared" ca="1" si="22"/>
        <v>NC</v>
      </c>
      <c r="S40" s="208"/>
      <c r="T40" s="208"/>
      <c r="U40" s="208" t="s">
        <v>74</v>
      </c>
      <c r="V40" s="208" t="s">
        <v>73</v>
      </c>
      <c r="W40" s="212" t="str">
        <f t="shared" ca="1" si="5"/>
        <v>NC</v>
      </c>
      <c r="X40" s="212" t="str">
        <f t="shared" ca="1" si="6"/>
        <v>NC</v>
      </c>
      <c r="Y40" s="208" t="s">
        <v>370</v>
      </c>
      <c r="Z40" s="208">
        <f ca="1">VLOOKUP(Y40,'SYNTHESE DES DOSSIERS'!$AL$7:$AM$279,2,FALSE)</f>
        <v>0</v>
      </c>
      <c r="AA40" s="208" t="s">
        <v>329</v>
      </c>
      <c r="AB40" s="208">
        <f ca="1">VLOOKUP(AA40,'SYNTHESE DES DOSSIERS'!$AL$7:$AQ$279,3,"FAUX")</f>
        <v>0</v>
      </c>
      <c r="AC40" s="208" t="s">
        <v>493</v>
      </c>
      <c r="AD40" s="208">
        <f ca="1">VLOOKUP(AC40,'SYNTHESE DES DOSSIERS'!$AL$7:$AP$279,5,"FAUX")</f>
        <v>0</v>
      </c>
      <c r="AE40" s="208" t="s">
        <v>454</v>
      </c>
      <c r="AF40" s="208">
        <f ca="1">VLOOKUP(AE40,'SYNTHESE DES DOSSIERS'!$AL$7:$AQ$279,6,"FAUX")</f>
        <v>0</v>
      </c>
      <c r="AG40" s="208"/>
      <c r="AH40" s="208"/>
      <c r="AI40" s="420" t="s">
        <v>621</v>
      </c>
      <c r="AJ40" s="420" t="s">
        <v>681</v>
      </c>
      <c r="AK40" s="421">
        <f t="shared" si="7"/>
        <v>0</v>
      </c>
      <c r="AL40" s="421">
        <f t="shared" si="8"/>
        <v>0</v>
      </c>
      <c r="AM40" s="208" t="s">
        <v>744</v>
      </c>
      <c r="AN40" s="208">
        <f ca="1">VLOOKUP(AM40,'SYNTHESE DES DOSSIERS'!$AL$283:$AM$408,2,FALSE)</f>
        <v>0</v>
      </c>
      <c r="AO40" s="208" t="s">
        <v>766</v>
      </c>
      <c r="AP40" s="208">
        <f ca="1">VLOOKUP(AO40,'SYNTHESE DES DOSSIERS'!$AL$283:$AN$408,3,"FAUX")</f>
        <v>0</v>
      </c>
      <c r="AQ40" s="208" t="s">
        <v>961</v>
      </c>
      <c r="AR40" s="208">
        <f ca="1">VLOOKUP(AQ40,'SYNTHESE DES DOSSIERS'!$AL$279:$AP$408,5,"FAUX")</f>
        <v>0</v>
      </c>
      <c r="AS40" s="208" t="s">
        <v>787</v>
      </c>
      <c r="AT40" s="208">
        <f ca="1">VLOOKUP(AS40,'SYNTHESE DES DOSSIERS'!$AL$287:$AQ$408,6,"FAUX")</f>
        <v>0</v>
      </c>
      <c r="AU40" s="208"/>
      <c r="AV40" s="208"/>
      <c r="AW40" s="208" t="s">
        <v>74</v>
      </c>
      <c r="AX40" s="208">
        <f t="shared" ca="1" si="9"/>
        <v>1</v>
      </c>
      <c r="AY40" s="208">
        <f t="shared" ca="1" si="10"/>
        <v>41</v>
      </c>
      <c r="AZ40" s="422">
        <f t="shared" ca="1" si="11"/>
        <v>4.0000000000000001E-3</v>
      </c>
      <c r="BA40" s="208"/>
      <c r="BB40" s="427"/>
      <c r="BC40" s="208"/>
      <c r="BD40" s="422"/>
      <c r="BE40" s="208"/>
      <c r="BF40" s="208"/>
      <c r="BG40" s="208"/>
      <c r="BH40" s="208"/>
      <c r="BI40" s="219"/>
      <c r="BK40" s="268"/>
      <c r="BL40" s="219"/>
      <c r="BM40" s="219"/>
    </row>
    <row r="41" spans="1:66" ht="16.5" thickBot="1">
      <c r="B41" s="22"/>
      <c r="C41" s="535" t="s">
        <v>113</v>
      </c>
      <c r="D41" s="536"/>
      <c r="E41" s="372">
        <f t="shared" ca="1" si="17"/>
        <v>0</v>
      </c>
      <c r="F41" s="373" t="str">
        <f t="shared" ca="1" si="18"/>
        <v>NC</v>
      </c>
      <c r="G41" s="31">
        <f ca="1">SUM(Z57)</f>
        <v>0</v>
      </c>
      <c r="H41" s="103" t="str">
        <f t="shared" ca="1" si="19"/>
        <v>NC</v>
      </c>
      <c r="I41" s="258"/>
      <c r="J41" s="300" t="str">
        <f t="shared" ca="1" si="20"/>
        <v>NC</v>
      </c>
      <c r="K41" s="372">
        <f ca="1">SUM(AB57)</f>
        <v>0</v>
      </c>
      <c r="L41" s="373" t="str">
        <f t="shared" ca="1" si="23"/>
        <v>NC</v>
      </c>
      <c r="M41" s="381" t="str">
        <f t="shared" ca="1" si="21"/>
        <v>NC</v>
      </c>
      <c r="N41" s="372">
        <f ca="1">SUM(AF57)</f>
        <v>0</v>
      </c>
      <c r="O41" s="373" t="str">
        <f t="shared" ca="1" si="24"/>
        <v>NC</v>
      </c>
      <c r="P41" s="381" t="str">
        <f t="shared" ca="1" si="22"/>
        <v>NC</v>
      </c>
      <c r="S41" s="208"/>
      <c r="T41" s="208"/>
      <c r="U41" s="208" t="s">
        <v>76</v>
      </c>
      <c r="V41" s="208" t="s">
        <v>73</v>
      </c>
      <c r="W41" s="212" t="str">
        <f t="shared" ca="1" si="5"/>
        <v>NC</v>
      </c>
      <c r="X41" s="212" t="str">
        <f t="shared" ca="1" si="6"/>
        <v>NC</v>
      </c>
      <c r="Y41" s="208" t="s">
        <v>371</v>
      </c>
      <c r="Z41" s="208">
        <f ca="1">VLOOKUP(Y41,'SYNTHESE DES DOSSIERS'!$AL$7:$AM$279,2,FALSE)</f>
        <v>0</v>
      </c>
      <c r="AA41" s="208" t="s">
        <v>330</v>
      </c>
      <c r="AB41" s="208">
        <f ca="1">VLOOKUP(AA41,'SYNTHESE DES DOSSIERS'!$AL$7:$AQ$279,3,"FAUX")</f>
        <v>0</v>
      </c>
      <c r="AC41" s="208" t="s">
        <v>494</v>
      </c>
      <c r="AD41" s="208">
        <f ca="1">VLOOKUP(AC41,'SYNTHESE DES DOSSIERS'!$AL$7:$AP$279,5,"FAUX")</f>
        <v>0</v>
      </c>
      <c r="AE41" s="208" t="s">
        <v>455</v>
      </c>
      <c r="AF41" s="208">
        <f ca="1">VLOOKUP(AE41,'SYNTHESE DES DOSSIERS'!$AL$7:$AQ$279,6,"FAUX")</f>
        <v>0</v>
      </c>
      <c r="AG41" s="208"/>
      <c r="AH41" s="208"/>
      <c r="AI41" s="420" t="s">
        <v>622</v>
      </c>
      <c r="AJ41" s="420" t="s">
        <v>681</v>
      </c>
      <c r="AK41" s="421">
        <f t="shared" si="7"/>
        <v>0</v>
      </c>
      <c r="AL41" s="421">
        <f t="shared" si="8"/>
        <v>0</v>
      </c>
      <c r="AM41" s="208" t="s">
        <v>745</v>
      </c>
      <c r="AN41" s="208">
        <f ca="1">VLOOKUP(AM41,'SYNTHESE DES DOSSIERS'!$AL$283:$AM$408,2,FALSE)</f>
        <v>0</v>
      </c>
      <c r="AO41" s="208" t="s">
        <v>767</v>
      </c>
      <c r="AP41" s="208">
        <f ca="1">VLOOKUP(AO41,'SYNTHESE DES DOSSIERS'!$AL$283:$AN$408,3,"FAUX")</f>
        <v>0</v>
      </c>
      <c r="AQ41" s="208" t="s">
        <v>964</v>
      </c>
      <c r="AR41" s="208">
        <f ca="1">VLOOKUP(AQ41,'SYNTHESE DES DOSSIERS'!$AL$279:$AP$408,5,"FAUX")</f>
        <v>0</v>
      </c>
      <c r="AS41" s="208" t="s">
        <v>788</v>
      </c>
      <c r="AT41" s="208">
        <f ca="1">VLOOKUP(AS41,'SYNTHESE DES DOSSIERS'!$AL$287:$AQ$408,6,"FAUX")</f>
        <v>0</v>
      </c>
      <c r="AU41" s="208"/>
      <c r="AV41" s="208"/>
      <c r="AW41" s="208" t="s">
        <v>76</v>
      </c>
      <c r="AX41" s="208">
        <f t="shared" ca="1" si="9"/>
        <v>1</v>
      </c>
      <c r="AY41" s="208">
        <f t="shared" ca="1" si="10"/>
        <v>40</v>
      </c>
      <c r="AZ41" s="422">
        <f t="shared" ca="1" si="11"/>
        <v>3.9000000000000003E-3</v>
      </c>
      <c r="BA41" s="208"/>
      <c r="BB41" s="208"/>
      <c r="BC41" s="208"/>
      <c r="BD41" s="208"/>
      <c r="BE41" s="208"/>
      <c r="BF41" s="208"/>
      <c r="BG41" s="208"/>
      <c r="BH41" s="208"/>
      <c r="BI41" s="219"/>
      <c r="BK41" s="268"/>
      <c r="BL41" s="219"/>
      <c r="BM41" s="219"/>
    </row>
    <row r="42" spans="1:66" ht="16.5" thickBot="1">
      <c r="B42" s="22"/>
      <c r="C42" s="23" t="s">
        <v>116</v>
      </c>
      <c r="D42" s="29"/>
      <c r="E42" s="372">
        <f t="shared" ca="1" si="17"/>
        <v>0</v>
      </c>
      <c r="F42" s="373" t="str">
        <f t="shared" ca="1" si="18"/>
        <v>NC</v>
      </c>
      <c r="G42" s="31">
        <f ca="1">SUM(Z58:Z59)</f>
        <v>0</v>
      </c>
      <c r="H42" s="103" t="str">
        <f t="shared" ca="1" si="19"/>
        <v>NC</v>
      </c>
      <c r="I42" s="258"/>
      <c r="J42" s="300" t="str">
        <f t="shared" ca="1" si="20"/>
        <v>NC</v>
      </c>
      <c r="K42" s="372">
        <f ca="1">SUM(AB58:AB59)</f>
        <v>0</v>
      </c>
      <c r="L42" s="373" t="str">
        <f t="shared" ca="1" si="23"/>
        <v>NC</v>
      </c>
      <c r="M42" s="381" t="str">
        <f t="shared" ca="1" si="21"/>
        <v>NC</v>
      </c>
      <c r="N42" s="372">
        <f ca="1">SUM(AF58:AF59)</f>
        <v>0</v>
      </c>
      <c r="O42" s="373" t="str">
        <f t="shared" ca="1" si="24"/>
        <v>NC</v>
      </c>
      <c r="P42" s="381" t="str">
        <f t="shared" ca="1" si="22"/>
        <v>NC</v>
      </c>
      <c r="S42" s="208"/>
      <c r="T42" s="208"/>
      <c r="U42" s="208" t="s">
        <v>78</v>
      </c>
      <c r="V42" s="208" t="s">
        <v>73</v>
      </c>
      <c r="W42" s="212" t="str">
        <f t="shared" ca="1" si="5"/>
        <v>NC</v>
      </c>
      <c r="X42" s="212" t="str">
        <f t="shared" ca="1" si="6"/>
        <v>NC</v>
      </c>
      <c r="Y42" s="208" t="s">
        <v>372</v>
      </c>
      <c r="Z42" s="208">
        <f ca="1">VLOOKUP(Y42,'SYNTHESE DES DOSSIERS'!$AL$7:$AM$279,2,FALSE)</f>
        <v>0</v>
      </c>
      <c r="AA42" s="208" t="s">
        <v>331</v>
      </c>
      <c r="AB42" s="208">
        <f ca="1">VLOOKUP(AA42,'SYNTHESE DES DOSSIERS'!$AL$7:$AQ$279,3,"FAUX")</f>
        <v>0</v>
      </c>
      <c r="AC42" s="208" t="s">
        <v>495</v>
      </c>
      <c r="AD42" s="208">
        <f ca="1">VLOOKUP(AC42,'SYNTHESE DES DOSSIERS'!$AL$7:$AP$279,5,"FAUX")</f>
        <v>0</v>
      </c>
      <c r="AE42" s="208" t="s">
        <v>456</v>
      </c>
      <c r="AF42" s="208">
        <f ca="1">VLOOKUP(AE42,'SYNTHESE DES DOSSIERS'!$AL$7:$AQ$279,6,"FAUX")</f>
        <v>0</v>
      </c>
      <c r="AG42" s="208"/>
      <c r="AH42" s="208"/>
      <c r="AI42" s="208"/>
      <c r="AJ42" s="208"/>
      <c r="AK42" s="212"/>
      <c r="AL42" s="212"/>
      <c r="AM42" s="208"/>
      <c r="AN42" s="208"/>
      <c r="AO42" s="208"/>
      <c r="AP42" s="208"/>
      <c r="AQ42" s="208"/>
      <c r="AR42" s="208"/>
      <c r="AS42" s="208"/>
      <c r="AT42" s="208"/>
      <c r="AU42" s="208"/>
      <c r="AV42" s="208"/>
      <c r="AW42" s="208" t="s">
        <v>78</v>
      </c>
      <c r="AX42" s="208">
        <f t="shared" ca="1" si="9"/>
        <v>1</v>
      </c>
      <c r="AY42" s="208">
        <f t="shared" ca="1" si="10"/>
        <v>39</v>
      </c>
      <c r="AZ42" s="422">
        <f t="shared" ca="1" si="11"/>
        <v>3.8E-3</v>
      </c>
      <c r="BA42" s="208"/>
      <c r="BB42" s="208"/>
      <c r="BC42" s="208"/>
      <c r="BD42" s="208"/>
      <c r="BE42" s="208"/>
      <c r="BF42" s="208"/>
      <c r="BG42" s="208"/>
      <c r="BH42" s="208"/>
      <c r="BI42" s="219"/>
    </row>
    <row r="43" spans="1:66" ht="16.5" thickBot="1">
      <c r="B43" s="22"/>
      <c r="C43" s="23" t="s">
        <v>601</v>
      </c>
      <c r="D43" s="259"/>
      <c r="E43" s="372">
        <f t="shared" ca="1" si="17"/>
        <v>0</v>
      </c>
      <c r="F43" s="373" t="str">
        <f t="shared" ca="1" si="18"/>
        <v>NC</v>
      </c>
      <c r="G43" s="258"/>
      <c r="H43" s="103" t="str">
        <f t="shared" ca="1" si="19"/>
        <v>NC</v>
      </c>
      <c r="I43" s="31">
        <f ca="1">SUM(AN30)</f>
        <v>0</v>
      </c>
      <c r="J43" s="300" t="str">
        <f t="shared" ca="1" si="20"/>
        <v>NC</v>
      </c>
      <c r="K43" s="382">
        <f ca="1">SUM(AP30)</f>
        <v>0</v>
      </c>
      <c r="L43" s="373" t="str">
        <f t="shared" ca="1" si="23"/>
        <v>NC</v>
      </c>
      <c r="M43" s="381" t="str">
        <f ca="1">IFERROR(ROUND(K43/$K$45,2),"NC")</f>
        <v>NC</v>
      </c>
      <c r="N43" s="382">
        <f ca="1">SUM(AT30)</f>
        <v>0</v>
      </c>
      <c r="O43" s="373" t="str">
        <f t="shared" ca="1" si="24"/>
        <v>NC</v>
      </c>
      <c r="P43" s="381" t="str">
        <f t="shared" ca="1" si="22"/>
        <v>NC</v>
      </c>
      <c r="S43" s="208"/>
      <c r="T43" s="208"/>
      <c r="U43" s="208" t="s">
        <v>81</v>
      </c>
      <c r="V43" s="208" t="s">
        <v>80</v>
      </c>
      <c r="W43" s="212" t="str">
        <f t="shared" ca="1" si="5"/>
        <v>NC</v>
      </c>
      <c r="X43" s="212" t="str">
        <f t="shared" ca="1" si="6"/>
        <v>NC</v>
      </c>
      <c r="Y43" s="208" t="s">
        <v>373</v>
      </c>
      <c r="Z43" s="208">
        <f ca="1">VLOOKUP(Y43,'SYNTHESE DES DOSSIERS'!$AL$7:$AM$279,2,FALSE)</f>
        <v>0</v>
      </c>
      <c r="AA43" s="208" t="s">
        <v>332</v>
      </c>
      <c r="AB43" s="208">
        <f ca="1">VLOOKUP(AA43,'SYNTHESE DES DOSSIERS'!$AL$7:$AQ$279,3,"FAUX")</f>
        <v>0</v>
      </c>
      <c r="AC43" s="208" t="s">
        <v>496</v>
      </c>
      <c r="AD43" s="208">
        <f ca="1">VLOOKUP(AC43,'SYNTHESE DES DOSSIERS'!$AL$7:$AP$279,5,"FAUX")</f>
        <v>0</v>
      </c>
      <c r="AE43" s="208" t="s">
        <v>457</v>
      </c>
      <c r="AF43" s="208">
        <f ca="1">VLOOKUP(AE43,'SYNTHESE DES DOSSIERS'!$AL$7:$AQ$279,6,"FAUX")</f>
        <v>0</v>
      </c>
      <c r="AG43" s="208"/>
      <c r="AH43" s="208"/>
      <c r="AI43" s="208"/>
      <c r="AJ43" s="208"/>
      <c r="AK43" s="212"/>
      <c r="AL43" s="212"/>
      <c r="AM43" s="208"/>
      <c r="AN43" s="208"/>
      <c r="AO43" s="208"/>
      <c r="AP43" s="208"/>
      <c r="AQ43" s="208"/>
      <c r="AR43" s="208"/>
      <c r="AS43" s="208"/>
      <c r="AT43" s="208"/>
      <c r="AU43" s="208"/>
      <c r="AV43" s="208"/>
      <c r="AW43" s="208" t="s">
        <v>81</v>
      </c>
      <c r="AX43" s="208">
        <f t="shared" ca="1" si="9"/>
        <v>1</v>
      </c>
      <c r="AY43" s="208">
        <f t="shared" ca="1" si="10"/>
        <v>38</v>
      </c>
      <c r="AZ43" s="422">
        <f t="shared" ca="1" si="11"/>
        <v>3.7000000000000002E-3</v>
      </c>
      <c r="BA43" s="208"/>
      <c r="BB43" s="208"/>
      <c r="BC43" s="208"/>
      <c r="BD43" s="208"/>
      <c r="BE43" s="208"/>
      <c r="BF43" s="208"/>
      <c r="BG43" s="208"/>
      <c r="BH43" s="208"/>
      <c r="BI43" s="219"/>
    </row>
    <row r="44" spans="1:66" ht="16.5" thickBot="1">
      <c r="B44" s="22"/>
      <c r="C44" s="602" t="s">
        <v>681</v>
      </c>
      <c r="D44" s="603"/>
      <c r="E44" s="372">
        <f t="shared" ca="1" si="17"/>
        <v>0</v>
      </c>
      <c r="F44" s="373" t="str">
        <f t="shared" ca="1" si="18"/>
        <v>NC</v>
      </c>
      <c r="G44" s="258"/>
      <c r="H44" s="103" t="str">
        <f t="shared" ca="1" si="19"/>
        <v>NC</v>
      </c>
      <c r="I44" s="31">
        <f ca="1">SUM(AN39:AN41)</f>
        <v>0</v>
      </c>
      <c r="J44" s="300" t="str">
        <f t="shared" ca="1" si="20"/>
        <v>NC</v>
      </c>
      <c r="K44" s="382">
        <f ca="1">SUM(AP39:AP41)</f>
        <v>0</v>
      </c>
      <c r="L44" s="373" t="str">
        <f t="shared" ca="1" si="23"/>
        <v>NC</v>
      </c>
      <c r="M44" s="381" t="str">
        <f t="shared" ca="1" si="21"/>
        <v>NC</v>
      </c>
      <c r="N44" s="382">
        <f ca="1">SUM(AT39:AT41)</f>
        <v>0</v>
      </c>
      <c r="O44" s="373" t="str">
        <f t="shared" ca="1" si="24"/>
        <v>NC</v>
      </c>
      <c r="P44" s="381" t="str">
        <f t="shared" ca="1" si="22"/>
        <v>NC</v>
      </c>
      <c r="S44" s="208"/>
      <c r="T44" s="208"/>
      <c r="U44" s="208" t="s">
        <v>83</v>
      </c>
      <c r="V44" s="208" t="s">
        <v>80</v>
      </c>
      <c r="W44" s="212" t="str">
        <f t="shared" ca="1" si="5"/>
        <v>NC</v>
      </c>
      <c r="X44" s="212" t="str">
        <f t="shared" ca="1" si="6"/>
        <v>NC</v>
      </c>
      <c r="Y44" s="208" t="s">
        <v>374</v>
      </c>
      <c r="Z44" s="208">
        <f ca="1">VLOOKUP(Y44,'SYNTHESE DES DOSSIERS'!$AL$7:$AM$279,2,FALSE)</f>
        <v>0</v>
      </c>
      <c r="AA44" s="208" t="s">
        <v>333</v>
      </c>
      <c r="AB44" s="208">
        <f ca="1">VLOOKUP(AA44,'SYNTHESE DES DOSSIERS'!$AL$7:$AQ$279,3,"FAUX")</f>
        <v>0</v>
      </c>
      <c r="AC44" s="208" t="s">
        <v>497</v>
      </c>
      <c r="AD44" s="208">
        <f ca="1">VLOOKUP(AC44,'SYNTHESE DES DOSSIERS'!$AL$7:$AP$279,5,"FAUX")</f>
        <v>0</v>
      </c>
      <c r="AE44" s="208" t="s">
        <v>458</v>
      </c>
      <c r="AF44" s="208">
        <f ca="1">VLOOKUP(AE44,'SYNTHESE DES DOSSIERS'!$AL$7:$AQ$279,6,"FAUX")</f>
        <v>0</v>
      </c>
      <c r="AG44" s="208"/>
      <c r="AH44" s="208"/>
      <c r="AI44" s="208"/>
      <c r="AJ44" s="208"/>
      <c r="AK44" s="212"/>
      <c r="AL44" s="212"/>
      <c r="AM44" s="208"/>
      <c r="AN44" s="208"/>
      <c r="AO44" s="208"/>
      <c r="AP44" s="208"/>
      <c r="AQ44" s="208"/>
      <c r="AR44" s="208"/>
      <c r="AS44" s="208"/>
      <c r="AT44" s="208"/>
      <c r="AU44" s="208"/>
      <c r="AV44" s="208"/>
      <c r="AW44" s="208" t="s">
        <v>83</v>
      </c>
      <c r="AX44" s="208">
        <f t="shared" ca="1" si="9"/>
        <v>1</v>
      </c>
      <c r="AY44" s="208">
        <f t="shared" ca="1" si="10"/>
        <v>37</v>
      </c>
      <c r="AZ44" s="422">
        <f t="shared" ca="1" si="11"/>
        <v>3.6000000000000003E-3</v>
      </c>
      <c r="BA44" s="208"/>
      <c r="BB44" s="208"/>
      <c r="BC44" s="208"/>
      <c r="BD44" s="208"/>
      <c r="BE44" s="208"/>
      <c r="BF44" s="208"/>
      <c r="BG44" s="208"/>
      <c r="BH44" s="208"/>
      <c r="BI44" s="219"/>
    </row>
    <row r="45" spans="1:66" ht="15.75" thickBot="1">
      <c r="C45" s="548" t="s">
        <v>172</v>
      </c>
      <c r="D45" s="549"/>
      <c r="E45" s="374">
        <f ca="1">G45+I45</f>
        <v>0</v>
      </c>
      <c r="F45" s="375" t="str">
        <f ca="1">IFERROR(ROUND(E45/$E$45,3),"NC")</f>
        <v>NC</v>
      </c>
      <c r="G45" s="33">
        <f ca="1">SUM(G31:G44)</f>
        <v>0</v>
      </c>
      <c r="H45" s="353" t="str">
        <f ca="1">IFERROR(ROUND(G45/$G$45,3),"NC")</f>
        <v>NC</v>
      </c>
      <c r="I45" s="33">
        <f ca="1">SUM(I31:I44)</f>
        <v>0</v>
      </c>
      <c r="J45" s="353" t="str">
        <f ca="1">IFERROR(ROUND(I31/$I$45,3),"NC")</f>
        <v>NC</v>
      </c>
      <c r="K45" s="374">
        <f ca="1">SUM(K31:K44)</f>
        <v>0</v>
      </c>
      <c r="L45" s="376" t="str">
        <f ca="1">IFERROR(ROUND(K45/E45,3),"NC")</f>
        <v>NC</v>
      </c>
      <c r="M45" s="377" t="str">
        <f ca="1">IFERROR(ROUND(K45/$K$45,2),"NC")</f>
        <v>NC</v>
      </c>
      <c r="N45" s="378">
        <f ca="1">SUM(N31:N44)</f>
        <v>0</v>
      </c>
      <c r="O45" s="379" t="str">
        <f ca="1">IFERROR(ROUND(N45/K45,3),"NC")</f>
        <v>NC</v>
      </c>
      <c r="P45" s="380" t="str">
        <f ca="1">IFERROR(ROUND(N45/$N$45,3),"NC")</f>
        <v>NC</v>
      </c>
      <c r="S45" s="208"/>
      <c r="T45" s="208"/>
      <c r="U45" s="208" t="s">
        <v>86</v>
      </c>
      <c r="V45" s="208" t="s">
        <v>85</v>
      </c>
      <c r="W45" s="212" t="str">
        <f t="shared" ca="1" si="5"/>
        <v>NC</v>
      </c>
      <c r="X45" s="212" t="str">
        <f t="shared" ca="1" si="6"/>
        <v>NC</v>
      </c>
      <c r="Y45" s="208" t="s">
        <v>375</v>
      </c>
      <c r="Z45" s="208">
        <f ca="1">VLOOKUP(Y45,'SYNTHESE DES DOSSIERS'!$AL$7:$AM$279,2,FALSE)</f>
        <v>0</v>
      </c>
      <c r="AA45" s="208" t="s">
        <v>334</v>
      </c>
      <c r="AB45" s="208">
        <f ca="1">VLOOKUP(AA45,'SYNTHESE DES DOSSIERS'!$AL$7:$AQ$279,3,"FAUX")</f>
        <v>0</v>
      </c>
      <c r="AC45" s="208" t="s">
        <v>498</v>
      </c>
      <c r="AD45" s="208">
        <f ca="1">VLOOKUP(AC45,'SYNTHESE DES DOSSIERS'!$AL$7:$AP$279,5,"FAUX")</f>
        <v>0</v>
      </c>
      <c r="AE45" s="208" t="s">
        <v>459</v>
      </c>
      <c r="AF45" s="208">
        <f ca="1">VLOOKUP(AE45,'SYNTHESE DES DOSSIERS'!$AL$7:$AQ$279,6,"FAUX")</f>
        <v>0</v>
      </c>
      <c r="AG45" s="208"/>
      <c r="AH45" s="208"/>
      <c r="AI45" s="208"/>
      <c r="AJ45" s="208"/>
      <c r="AK45" s="212"/>
      <c r="AL45" s="212"/>
      <c r="AM45" s="208"/>
      <c r="AN45" s="208"/>
      <c r="AO45" s="208"/>
      <c r="AP45" s="208"/>
      <c r="AQ45" s="208"/>
      <c r="AR45" s="208"/>
      <c r="AS45" s="208"/>
      <c r="AT45" s="208"/>
      <c r="AU45" s="208"/>
      <c r="AV45" s="208"/>
      <c r="AW45" s="208" t="s">
        <v>86</v>
      </c>
      <c r="AX45" s="208">
        <f t="shared" ca="1" si="9"/>
        <v>1</v>
      </c>
      <c r="AY45" s="208">
        <f t="shared" ca="1" si="10"/>
        <v>36</v>
      </c>
      <c r="AZ45" s="422">
        <f t="shared" ca="1" si="11"/>
        <v>3.5000000000000001E-3</v>
      </c>
      <c r="BA45" s="208"/>
      <c r="BB45" s="208"/>
      <c r="BC45" s="208"/>
      <c r="BD45" s="208"/>
      <c r="BE45" s="208"/>
      <c r="BF45" s="208"/>
      <c r="BG45" s="208"/>
      <c r="BH45" s="208"/>
      <c r="BI45" s="219"/>
    </row>
    <row r="46" spans="1:66" ht="309.60000000000002" customHeight="1">
      <c r="S46" s="208"/>
      <c r="T46" s="208"/>
      <c r="U46" s="208" t="s">
        <v>88</v>
      </c>
      <c r="V46" s="208" t="s">
        <v>85</v>
      </c>
      <c r="W46" s="212" t="str">
        <f t="shared" ca="1" si="5"/>
        <v>NC</v>
      </c>
      <c r="X46" s="212" t="str">
        <f t="shared" ca="1" si="6"/>
        <v>NC</v>
      </c>
      <c r="Y46" s="208" t="s">
        <v>376</v>
      </c>
      <c r="Z46" s="208">
        <f ca="1">VLOOKUP(Y46,'SYNTHESE DES DOSSIERS'!$AL$7:$AM$279,2,FALSE)</f>
        <v>0</v>
      </c>
      <c r="AA46" s="208" t="s">
        <v>335</v>
      </c>
      <c r="AB46" s="208">
        <f ca="1">VLOOKUP(AA46,'SYNTHESE DES DOSSIERS'!$AL$7:$AQ$279,3,"FAUX")</f>
        <v>0</v>
      </c>
      <c r="AC46" s="208" t="s">
        <v>499</v>
      </c>
      <c r="AD46" s="208">
        <f ca="1">VLOOKUP(AC46,'SYNTHESE DES DOSSIERS'!$AL$7:$AP$279,5,"FAUX")</f>
        <v>0</v>
      </c>
      <c r="AE46" s="208" t="s">
        <v>460</v>
      </c>
      <c r="AF46" s="208">
        <f ca="1">VLOOKUP(AE46,'SYNTHESE DES DOSSIERS'!$AL$7:$AQ$279,6,"FAUX")</f>
        <v>0</v>
      </c>
      <c r="AG46" s="208"/>
      <c r="AH46" s="208"/>
      <c r="AI46" s="208"/>
      <c r="AJ46" s="208"/>
      <c r="AK46" s="212"/>
      <c r="AL46" s="212"/>
      <c r="AM46" s="208"/>
      <c r="AN46" s="208"/>
      <c r="AO46" s="208"/>
      <c r="AP46" s="208"/>
      <c r="AQ46" s="208"/>
      <c r="AR46" s="208"/>
      <c r="AS46" s="208"/>
      <c r="AT46" s="208"/>
      <c r="AU46" s="208"/>
      <c r="AV46" s="208"/>
      <c r="AW46" s="208" t="s">
        <v>88</v>
      </c>
      <c r="AX46" s="208">
        <f t="shared" ca="1" si="9"/>
        <v>1</v>
      </c>
      <c r="AY46" s="208">
        <f t="shared" ca="1" si="10"/>
        <v>35</v>
      </c>
      <c r="AZ46" s="422">
        <f t="shared" ca="1" si="11"/>
        <v>3.4000000000000002E-3</v>
      </c>
      <c r="BA46" s="208"/>
      <c r="BB46" s="208"/>
      <c r="BC46" s="208"/>
      <c r="BD46" s="208"/>
      <c r="BE46" s="208"/>
      <c r="BF46" s="208"/>
      <c r="BG46" s="208"/>
      <c r="BH46" s="208"/>
      <c r="BI46" s="219"/>
      <c r="BJ46" s="219"/>
      <c r="BK46" s="219"/>
      <c r="BL46" s="219"/>
      <c r="BM46" s="219"/>
      <c r="BN46" s="219"/>
    </row>
    <row r="47" spans="1:66" ht="128.44999999999999" customHeight="1">
      <c r="S47" s="208"/>
      <c r="T47" s="208"/>
      <c r="U47" s="208" t="s">
        <v>90</v>
      </c>
      <c r="V47" s="208" t="s">
        <v>85</v>
      </c>
      <c r="W47" s="212" t="str">
        <f t="shared" ca="1" si="5"/>
        <v>NC</v>
      </c>
      <c r="X47" s="212" t="str">
        <f t="shared" ca="1" si="6"/>
        <v>NC</v>
      </c>
      <c r="Y47" s="208" t="s">
        <v>377</v>
      </c>
      <c r="Z47" s="208">
        <f ca="1">VLOOKUP(Y47,'SYNTHESE DES DOSSIERS'!$AL$7:$AM$279,2,FALSE)</f>
        <v>0</v>
      </c>
      <c r="AA47" s="208" t="s">
        <v>336</v>
      </c>
      <c r="AB47" s="208">
        <f ca="1">VLOOKUP(AA47,'SYNTHESE DES DOSSIERS'!$AL$7:$AQ$279,3,"FAUX")</f>
        <v>0</v>
      </c>
      <c r="AC47" s="208" t="s">
        <v>500</v>
      </c>
      <c r="AD47" s="208">
        <f ca="1">VLOOKUP(AC47,'SYNTHESE DES DOSSIERS'!$AL$7:$AP$279,5,"FAUX")</f>
        <v>0</v>
      </c>
      <c r="AE47" s="208" t="s">
        <v>461</v>
      </c>
      <c r="AF47" s="208">
        <f ca="1">VLOOKUP(AE47,'SYNTHESE DES DOSSIERS'!$AL$7:$AQ$279,6,"FAUX")</f>
        <v>0</v>
      </c>
      <c r="AG47" s="208"/>
      <c r="AH47" s="208"/>
      <c r="AI47" s="208"/>
      <c r="AJ47" s="208"/>
      <c r="AK47" s="212"/>
      <c r="AL47" s="212"/>
      <c r="AM47" s="208"/>
      <c r="AN47" s="208"/>
      <c r="AO47" s="208"/>
      <c r="AP47" s="208"/>
      <c r="AQ47" s="208"/>
      <c r="AR47" s="208"/>
      <c r="AS47" s="208"/>
      <c r="AT47" s="208"/>
      <c r="AU47" s="208"/>
      <c r="AV47" s="208"/>
      <c r="AW47" s="208" t="s">
        <v>90</v>
      </c>
      <c r="AX47" s="208">
        <f t="shared" ca="1" si="9"/>
        <v>1</v>
      </c>
      <c r="AY47" s="208">
        <f t="shared" ca="1" si="10"/>
        <v>34</v>
      </c>
      <c r="AZ47" s="422">
        <f t="shared" ca="1" si="11"/>
        <v>3.3E-3</v>
      </c>
      <c r="BA47" s="208"/>
      <c r="BB47" s="208"/>
      <c r="BC47" s="208"/>
      <c r="BD47" s="208"/>
      <c r="BE47" s="208"/>
      <c r="BF47" s="208"/>
      <c r="BG47" s="208"/>
      <c r="BH47" s="208"/>
      <c r="BI47" s="219"/>
      <c r="BJ47" s="219"/>
      <c r="BK47" s="219"/>
      <c r="BL47" s="219"/>
      <c r="BM47" s="219"/>
      <c r="BN47" s="219"/>
    </row>
    <row r="48" spans="1:66" ht="43.9" customHeight="1" thickBot="1">
      <c r="A48" s="523" t="s">
        <v>682</v>
      </c>
      <c r="B48" s="523"/>
      <c r="C48" s="523"/>
      <c r="S48" s="208"/>
      <c r="T48" s="208"/>
      <c r="U48" s="208" t="s">
        <v>93</v>
      </c>
      <c r="V48" s="208" t="s">
        <v>92</v>
      </c>
      <c r="W48" s="212" t="str">
        <f t="shared" ca="1" si="5"/>
        <v>NC</v>
      </c>
      <c r="X48" s="212" t="str">
        <f t="shared" ca="1" si="6"/>
        <v>NC</v>
      </c>
      <c r="Y48" s="208" t="s">
        <v>378</v>
      </c>
      <c r="Z48" s="208">
        <f ca="1">VLOOKUP(Y48,'SYNTHESE DES DOSSIERS'!$AL$7:$AM$279,2,FALSE)</f>
        <v>0</v>
      </c>
      <c r="AA48" s="208" t="s">
        <v>337</v>
      </c>
      <c r="AB48" s="208">
        <f ca="1">VLOOKUP(AA48,'SYNTHESE DES DOSSIERS'!$AL$7:$AQ$279,3,"FAUX")</f>
        <v>0</v>
      </c>
      <c r="AC48" s="208" t="s">
        <v>501</v>
      </c>
      <c r="AD48" s="208">
        <f ca="1">VLOOKUP(AC48,'SYNTHESE DES DOSSIERS'!$AL$7:$AP$279,5,"FAUX")</f>
        <v>0</v>
      </c>
      <c r="AE48" s="208" t="s">
        <v>462</v>
      </c>
      <c r="AF48" s="208">
        <f ca="1">VLOOKUP(AE48,'SYNTHESE DES DOSSIERS'!$AL$7:$AQ$279,6,"FAUX")</f>
        <v>0</v>
      </c>
      <c r="AG48" s="208"/>
      <c r="AH48" s="208"/>
      <c r="AI48" s="208"/>
      <c r="AJ48" s="208"/>
      <c r="AK48" s="212"/>
      <c r="AL48" s="212"/>
      <c r="AM48" s="208"/>
      <c r="AN48" s="208"/>
      <c r="AO48" s="208"/>
      <c r="AP48" s="208"/>
      <c r="AQ48" s="208"/>
      <c r="AR48" s="208"/>
      <c r="AS48" s="208"/>
      <c r="AT48" s="208"/>
      <c r="AU48" s="208"/>
      <c r="AV48" s="208"/>
      <c r="AW48" s="208" t="s">
        <v>93</v>
      </c>
      <c r="AX48" s="208">
        <f t="shared" ca="1" si="9"/>
        <v>1</v>
      </c>
      <c r="AY48" s="208">
        <f t="shared" ca="1" si="10"/>
        <v>33</v>
      </c>
      <c r="AZ48" s="422">
        <f t="shared" ca="1" si="11"/>
        <v>3.2000000000000002E-3</v>
      </c>
      <c r="BA48" s="208"/>
      <c r="BB48" s="208"/>
      <c r="BC48" s="208"/>
      <c r="BD48" s="208"/>
      <c r="BE48" s="208"/>
      <c r="BF48" s="208"/>
      <c r="BG48" s="208"/>
      <c r="BH48" s="208"/>
      <c r="BI48" s="219"/>
      <c r="BJ48" s="219"/>
      <c r="BK48" s="219"/>
      <c r="BL48" s="219"/>
      <c r="BM48" s="219"/>
      <c r="BN48" s="219"/>
    </row>
    <row r="49" spans="2:67" ht="32.65" customHeight="1" thickBot="1">
      <c r="B49" s="165" t="s">
        <v>1093</v>
      </c>
      <c r="C49" s="107"/>
      <c r="D49" s="124"/>
      <c r="E49" s="403"/>
      <c r="F49" s="125"/>
      <c r="S49" s="208"/>
      <c r="T49" s="208"/>
      <c r="U49" s="208" t="s">
        <v>95</v>
      </c>
      <c r="V49" s="208" t="s">
        <v>92</v>
      </c>
      <c r="W49" s="212" t="str">
        <f t="shared" ca="1" si="5"/>
        <v>NC</v>
      </c>
      <c r="X49" s="212" t="str">
        <f t="shared" ca="1" si="6"/>
        <v>NC</v>
      </c>
      <c r="Y49" s="208" t="s">
        <v>379</v>
      </c>
      <c r="Z49" s="208">
        <f ca="1">VLOOKUP(Y49,'SYNTHESE DES DOSSIERS'!$AL$7:$AM$279,2,FALSE)</f>
        <v>0</v>
      </c>
      <c r="AA49" s="208" t="s">
        <v>338</v>
      </c>
      <c r="AB49" s="208">
        <f ca="1">VLOOKUP(AA49,'SYNTHESE DES DOSSIERS'!$AL$7:$AQ$279,3,"FAUX")</f>
        <v>0</v>
      </c>
      <c r="AC49" s="208" t="s">
        <v>502</v>
      </c>
      <c r="AD49" s="208">
        <f ca="1">VLOOKUP(AC49,'SYNTHESE DES DOSSIERS'!$AL$7:$AP$279,5,"FAUX")</f>
        <v>0</v>
      </c>
      <c r="AE49" s="208" t="s">
        <v>463</v>
      </c>
      <c r="AF49" s="208">
        <f ca="1">VLOOKUP(AE49,'SYNTHESE DES DOSSIERS'!$AL$7:$AQ$279,6,"FAUX")</f>
        <v>0</v>
      </c>
      <c r="AG49" s="208"/>
      <c r="AH49" s="208"/>
      <c r="AI49" s="208"/>
      <c r="AJ49" s="208"/>
      <c r="AK49" s="212"/>
      <c r="AL49" s="212"/>
      <c r="AM49" s="208"/>
      <c r="AN49" s="208"/>
      <c r="AO49" s="208"/>
      <c r="AP49" s="208"/>
      <c r="AQ49" s="208"/>
      <c r="AR49" s="208"/>
      <c r="AS49" s="208"/>
      <c r="AT49" s="208"/>
      <c r="AU49" s="208"/>
      <c r="AV49" s="208"/>
      <c r="AW49" s="208" t="s">
        <v>95</v>
      </c>
      <c r="AX49" s="208">
        <f t="shared" ca="1" si="9"/>
        <v>1</v>
      </c>
      <c r="AY49" s="208">
        <f t="shared" ca="1" si="10"/>
        <v>32</v>
      </c>
      <c r="AZ49" s="422">
        <f t="shared" ca="1" si="11"/>
        <v>3.1000000000000003E-3</v>
      </c>
      <c r="BA49" s="208"/>
      <c r="BB49" s="208"/>
      <c r="BC49" s="208"/>
      <c r="BD49" s="208"/>
      <c r="BE49" s="208"/>
      <c r="BF49" s="208"/>
      <c r="BG49" s="208"/>
      <c r="BH49" s="208"/>
      <c r="BI49" s="219"/>
      <c r="BJ49" s="219"/>
      <c r="BK49" s="219"/>
      <c r="BL49" s="219"/>
      <c r="BM49" s="219"/>
      <c r="BN49" s="219"/>
    </row>
    <row r="50" spans="2:67" ht="60.6" customHeight="1" thickBot="1">
      <c r="B50" s="401" t="s">
        <v>420</v>
      </c>
      <c r="C50" s="402" t="s">
        <v>683</v>
      </c>
      <c r="D50" s="668" t="s">
        <v>684</v>
      </c>
      <c r="E50" s="668"/>
      <c r="F50" s="668"/>
      <c r="G50" s="537"/>
      <c r="H50" s="537"/>
      <c r="I50" s="538"/>
      <c r="J50" s="539" t="s">
        <v>174</v>
      </c>
      <c r="K50" s="537"/>
      <c r="L50" s="538"/>
      <c r="M50" s="121" t="s">
        <v>421</v>
      </c>
      <c r="N50" s="540" t="s">
        <v>565</v>
      </c>
      <c r="O50" s="676"/>
      <c r="P50" s="360" t="s">
        <v>1086</v>
      </c>
      <c r="Q50" s="359"/>
      <c r="S50" s="208"/>
      <c r="T50" s="208"/>
      <c r="U50" s="208" t="s">
        <v>97</v>
      </c>
      <c r="V50" s="208" t="s">
        <v>96</v>
      </c>
      <c r="W50" s="212" t="str">
        <f t="shared" ca="1" si="5"/>
        <v>NC</v>
      </c>
      <c r="X50" s="212" t="str">
        <f t="shared" ca="1" si="6"/>
        <v>NC</v>
      </c>
      <c r="Y50" s="208" t="s">
        <v>380</v>
      </c>
      <c r="Z50" s="208">
        <f ca="1">VLOOKUP(Y50,'SYNTHESE DES DOSSIERS'!$AL$7:$AM$279,2,FALSE)</f>
        <v>0</v>
      </c>
      <c r="AA50" s="208" t="s">
        <v>339</v>
      </c>
      <c r="AB50" s="208">
        <f ca="1">VLOOKUP(AA50,'SYNTHESE DES DOSSIERS'!$AL$7:$AQ$279,3,"FAUX")</f>
        <v>0</v>
      </c>
      <c r="AC50" s="208" t="s">
        <v>503</v>
      </c>
      <c r="AD50" s="208">
        <f ca="1">VLOOKUP(AC50,'SYNTHESE DES DOSSIERS'!$AL$7:$AP$279,5,"FAUX")</f>
        <v>0</v>
      </c>
      <c r="AE50" s="208" t="s">
        <v>464</v>
      </c>
      <c r="AF50" s="208">
        <f ca="1">VLOOKUP(AE50,'SYNTHESE DES DOSSIERS'!$AL$7:$AQ$279,6,"FAUX")</f>
        <v>0</v>
      </c>
      <c r="AG50" s="208"/>
      <c r="AH50" s="208"/>
      <c r="AI50" s="208"/>
      <c r="AJ50" s="208"/>
      <c r="AK50" s="212"/>
      <c r="AL50" s="212"/>
      <c r="AM50" s="208"/>
      <c r="AN50" s="208"/>
      <c r="AO50" s="208"/>
      <c r="AP50" s="208"/>
      <c r="AQ50" s="208"/>
      <c r="AR50" s="208"/>
      <c r="AS50" s="208"/>
      <c r="AT50" s="208"/>
      <c r="AU50" s="208"/>
      <c r="AV50" s="208"/>
      <c r="AW50" s="208" t="s">
        <v>97</v>
      </c>
      <c r="AX50" s="208">
        <f t="shared" ca="1" si="9"/>
        <v>1</v>
      </c>
      <c r="AY50" s="208">
        <f t="shared" ca="1" si="10"/>
        <v>31</v>
      </c>
      <c r="AZ50" s="422">
        <f t="shared" ca="1" si="11"/>
        <v>3.0000000000000001E-3</v>
      </c>
      <c r="BA50" s="208"/>
      <c r="BB50" s="208"/>
      <c r="BC50" s="208"/>
      <c r="BD50" s="208"/>
      <c r="BE50" s="208"/>
      <c r="BF50" s="208"/>
      <c r="BG50" s="208"/>
      <c r="BH50" s="208"/>
      <c r="BI50" s="219"/>
      <c r="BJ50" s="219"/>
      <c r="BK50" s="219"/>
      <c r="BL50" s="219"/>
      <c r="BM50" s="219"/>
      <c r="BN50" s="219"/>
    </row>
    <row r="51" spans="2:67" ht="32.65" customHeight="1">
      <c r="B51" s="116">
        <v>1</v>
      </c>
      <c r="C51" s="120" t="str">
        <f ca="1">IF(BD21&gt;1,BE21,"NC")</f>
        <v>NC</v>
      </c>
      <c r="D51" s="542" t="str">
        <f ca="1">IFERROR(VLOOKUP(C51,D67:L126,2,"FAUX"),"NC")</f>
        <v>NC</v>
      </c>
      <c r="E51" s="542"/>
      <c r="F51" s="542"/>
      <c r="G51" s="542"/>
      <c r="H51" s="542"/>
      <c r="I51" s="543"/>
      <c r="J51" s="544" t="str">
        <f ca="1">IFERROR(VLOOKUP(C51,$U$21:$W$81,2,"FAUX"),"NC")</f>
        <v>NC</v>
      </c>
      <c r="K51" s="485"/>
      <c r="L51" s="545"/>
      <c r="M51" s="307" t="str">
        <f ca="1">IFERROR(VLOOKUP(C51,$U$21:$X$81,4,"FAUX"),"NC")</f>
        <v>NC</v>
      </c>
      <c r="N51" s="550" t="str">
        <f ca="1">IFERROR((BC21-BG21-BH21)/$E$9,"NC")</f>
        <v>NC</v>
      </c>
      <c r="O51" s="661"/>
      <c r="P51" s="363" t="str">
        <f ca="1">IFERROR(VLOOKUP(C51,$D$67:$M$126,10,"FAUX"),"NC")</f>
        <v>NC</v>
      </c>
      <c r="Q51" s="114"/>
      <c r="S51" s="208"/>
      <c r="T51" s="208"/>
      <c r="U51" s="208" t="s">
        <v>99</v>
      </c>
      <c r="V51" s="208" t="s">
        <v>96</v>
      </c>
      <c r="W51" s="212" t="str">
        <f t="shared" ca="1" si="5"/>
        <v>NC</v>
      </c>
      <c r="X51" s="212" t="str">
        <f t="shared" ca="1" si="6"/>
        <v>NC</v>
      </c>
      <c r="Y51" s="208" t="s">
        <v>381</v>
      </c>
      <c r="Z51" s="208">
        <f ca="1">VLOOKUP(Y51,'SYNTHESE DES DOSSIERS'!$AL$7:$AM$279,2,FALSE)</f>
        <v>0</v>
      </c>
      <c r="AA51" s="208" t="s">
        <v>340</v>
      </c>
      <c r="AB51" s="208">
        <f ca="1">VLOOKUP(AA51,'SYNTHESE DES DOSSIERS'!$AL$7:$AQ$279,3,"FAUX")</f>
        <v>0</v>
      </c>
      <c r="AC51" s="208" t="s">
        <v>504</v>
      </c>
      <c r="AD51" s="208">
        <f ca="1">VLOOKUP(AC51,'SYNTHESE DES DOSSIERS'!$AL$7:$AP$279,5,"FAUX")</f>
        <v>0</v>
      </c>
      <c r="AE51" s="208" t="s">
        <v>465</v>
      </c>
      <c r="AF51" s="208">
        <f ca="1">VLOOKUP(AE51,'SYNTHESE DES DOSSIERS'!$AL$7:$AQ$279,6,"FAUX")</f>
        <v>0</v>
      </c>
      <c r="AG51" s="208"/>
      <c r="AH51" s="208"/>
      <c r="AI51" s="208"/>
      <c r="AJ51" s="208"/>
      <c r="AK51" s="212"/>
      <c r="AL51" s="212"/>
      <c r="AM51" s="208"/>
      <c r="AN51" s="208"/>
      <c r="AO51" s="208"/>
      <c r="AP51" s="208"/>
      <c r="AQ51" s="208"/>
      <c r="AR51" s="208"/>
      <c r="AS51" s="208"/>
      <c r="AT51" s="208"/>
      <c r="AU51" s="208"/>
      <c r="AV51" s="208"/>
      <c r="AW51" s="208" t="s">
        <v>99</v>
      </c>
      <c r="AX51" s="208">
        <f t="shared" ca="1" si="9"/>
        <v>1</v>
      </c>
      <c r="AY51" s="208">
        <f t="shared" ca="1" si="10"/>
        <v>30</v>
      </c>
      <c r="AZ51" s="422">
        <f t="shared" ca="1" si="11"/>
        <v>2.9000000000000002E-3</v>
      </c>
      <c r="BA51" s="208"/>
      <c r="BB51" s="208"/>
      <c r="BC51" s="208"/>
      <c r="BD51" s="208"/>
      <c r="BE51" s="208"/>
      <c r="BF51" s="208"/>
      <c r="BG51" s="208"/>
      <c r="BH51" s="208"/>
      <c r="BI51" s="219"/>
      <c r="BJ51" s="219"/>
      <c r="BK51" s="219"/>
      <c r="BL51" s="219"/>
      <c r="BM51" s="219"/>
      <c r="BN51" s="219"/>
    </row>
    <row r="52" spans="2:67" ht="32.65" customHeight="1">
      <c r="B52" s="117">
        <v>2</v>
      </c>
      <c r="C52" s="120" t="str">
        <f t="shared" ref="C52:C60" ca="1" si="25">IF(BD22&gt;1,BE22,"NC")</f>
        <v>NC</v>
      </c>
      <c r="D52" s="542" t="str">
        <f ca="1">IFERROR(VLOOKUP(C52,D67:L126,2,"FAUX"),"NC")</f>
        <v>NC</v>
      </c>
      <c r="E52" s="542"/>
      <c r="F52" s="542"/>
      <c r="G52" s="542"/>
      <c r="H52" s="542"/>
      <c r="I52" s="543"/>
      <c r="J52" s="544" t="str">
        <f t="shared" ref="J52:J60" ca="1" si="26">IFERROR(VLOOKUP(C52,$U$21:$W$81,2,"FAUX"),"NC")</f>
        <v>NC</v>
      </c>
      <c r="K52" s="485"/>
      <c r="L52" s="545"/>
      <c r="M52" s="307" t="str">
        <f t="shared" ref="M52:M60" ca="1" si="27">IFERROR(VLOOKUP(C52,$U$21:$X$81,4,"FAUX"),"NC")</f>
        <v>NC</v>
      </c>
      <c r="N52" s="550" t="str">
        <f ca="1">IFERROR((BC22-BG22-BH22)/$E$9,"NC")</f>
        <v>NC</v>
      </c>
      <c r="O52" s="661"/>
      <c r="P52" s="364" t="str">
        <f t="shared" ref="P52:P60" ca="1" si="28">IFERROR(VLOOKUP(C52,$D$67:$M$126,10,"FAUX"),"NC")</f>
        <v>NC</v>
      </c>
      <c r="Q52" s="114"/>
      <c r="S52" s="208"/>
      <c r="T52" s="208"/>
      <c r="U52" s="208" t="s">
        <v>102</v>
      </c>
      <c r="V52" s="208" t="s">
        <v>101</v>
      </c>
      <c r="W52" s="212" t="str">
        <f t="shared" ca="1" si="5"/>
        <v>NC</v>
      </c>
      <c r="X52" s="212" t="str">
        <f t="shared" ca="1" si="6"/>
        <v>NC</v>
      </c>
      <c r="Y52" s="208" t="s">
        <v>382</v>
      </c>
      <c r="Z52" s="208">
        <f ca="1">VLOOKUP(Y52,'SYNTHESE DES DOSSIERS'!$AL$7:$AM$279,2,FALSE)</f>
        <v>0</v>
      </c>
      <c r="AA52" s="208" t="s">
        <v>341</v>
      </c>
      <c r="AB52" s="208">
        <f ca="1">VLOOKUP(AA52,'SYNTHESE DES DOSSIERS'!$AL$7:$AQ$279,3,"FAUX")</f>
        <v>0</v>
      </c>
      <c r="AC52" s="208" t="s">
        <v>505</v>
      </c>
      <c r="AD52" s="208">
        <f ca="1">VLOOKUP(AC52,'SYNTHESE DES DOSSIERS'!$AL$7:$AP$279,5,"FAUX")</f>
        <v>0</v>
      </c>
      <c r="AE52" s="208" t="s">
        <v>466</v>
      </c>
      <c r="AF52" s="208">
        <f ca="1">VLOOKUP(AE52,'SYNTHESE DES DOSSIERS'!$AL$7:$AQ$279,6,"FAUX")</f>
        <v>0</v>
      </c>
      <c r="AG52" s="208"/>
      <c r="AH52" s="208"/>
      <c r="AI52" s="208"/>
      <c r="AJ52" s="208"/>
      <c r="AK52" s="212"/>
      <c r="AL52" s="212"/>
      <c r="AM52" s="208"/>
      <c r="AN52" s="208"/>
      <c r="AO52" s="208"/>
      <c r="AP52" s="208"/>
      <c r="AQ52" s="208"/>
      <c r="AR52" s="208"/>
      <c r="AS52" s="208"/>
      <c r="AT52" s="208"/>
      <c r="AU52" s="208"/>
      <c r="AV52" s="208"/>
      <c r="AW52" s="208" t="s">
        <v>102</v>
      </c>
      <c r="AX52" s="208">
        <f t="shared" ca="1" si="9"/>
        <v>1</v>
      </c>
      <c r="AY52" s="208">
        <f t="shared" ca="1" si="10"/>
        <v>29</v>
      </c>
      <c r="AZ52" s="422">
        <f t="shared" ca="1" si="11"/>
        <v>2.8E-3</v>
      </c>
      <c r="BA52" s="208"/>
      <c r="BB52" s="208"/>
      <c r="BC52" s="208"/>
      <c r="BD52" s="208"/>
      <c r="BE52" s="208"/>
      <c r="BF52" s="208"/>
      <c r="BG52" s="208"/>
      <c r="BH52" s="208"/>
      <c r="BI52" s="219"/>
      <c r="BJ52" s="219"/>
      <c r="BK52" s="219"/>
      <c r="BL52" s="219"/>
      <c r="BM52" s="219"/>
      <c r="BN52" s="219"/>
    </row>
    <row r="53" spans="2:67" ht="32.65" customHeight="1">
      <c r="B53" s="117">
        <v>3</v>
      </c>
      <c r="C53" s="120" t="str">
        <f t="shared" ca="1" si="25"/>
        <v>NC</v>
      </c>
      <c r="D53" s="542" t="str">
        <f ca="1">IFERROR(VLOOKUP(C53,D67:L126,2,"FAUX"),"NC")</f>
        <v>NC</v>
      </c>
      <c r="E53" s="542"/>
      <c r="F53" s="542"/>
      <c r="G53" s="542"/>
      <c r="H53" s="542"/>
      <c r="I53" s="543"/>
      <c r="J53" s="544" t="str">
        <f t="shared" ca="1" si="26"/>
        <v>NC</v>
      </c>
      <c r="K53" s="485"/>
      <c r="L53" s="545"/>
      <c r="M53" s="307" t="str">
        <f t="shared" ca="1" si="27"/>
        <v>NC</v>
      </c>
      <c r="N53" s="550" t="str">
        <f ca="1">IFERROR((BC23-BG23-BH23)/$E$9,"NC")</f>
        <v>NC</v>
      </c>
      <c r="O53" s="661"/>
      <c r="P53" s="364" t="str">
        <f t="shared" ca="1" si="28"/>
        <v>NC</v>
      </c>
      <c r="Q53" s="114"/>
      <c r="S53" s="208"/>
      <c r="T53" s="208"/>
      <c r="U53" s="208" t="s">
        <v>104</v>
      </c>
      <c r="V53" s="208" t="s">
        <v>101</v>
      </c>
      <c r="W53" s="212" t="str">
        <f t="shared" ca="1" si="5"/>
        <v>NC</v>
      </c>
      <c r="X53" s="212" t="str">
        <f t="shared" ca="1" si="6"/>
        <v>NC</v>
      </c>
      <c r="Y53" s="208" t="s">
        <v>383</v>
      </c>
      <c r="Z53" s="208">
        <f ca="1">VLOOKUP(Y53,'SYNTHESE DES DOSSIERS'!$AL$7:$AM$279,2,FALSE)</f>
        <v>0</v>
      </c>
      <c r="AA53" s="208" t="s">
        <v>342</v>
      </c>
      <c r="AB53" s="208">
        <f ca="1">VLOOKUP(AA53,'SYNTHESE DES DOSSIERS'!$AL$7:$AQ$279,3,"FAUX")</f>
        <v>0</v>
      </c>
      <c r="AC53" s="208" t="s">
        <v>506</v>
      </c>
      <c r="AD53" s="208">
        <f ca="1">VLOOKUP(AC53,'SYNTHESE DES DOSSIERS'!$AL$7:$AP$279,5,"FAUX")</f>
        <v>0</v>
      </c>
      <c r="AE53" s="208" t="s">
        <v>467</v>
      </c>
      <c r="AF53" s="208">
        <f ca="1">VLOOKUP(AE53,'SYNTHESE DES DOSSIERS'!$AL$7:$AQ$279,6,"FAUX")</f>
        <v>0</v>
      </c>
      <c r="AG53" s="208"/>
      <c r="AH53" s="208"/>
      <c r="AI53" s="208"/>
      <c r="AJ53" s="208"/>
      <c r="AK53" s="212"/>
      <c r="AL53" s="212"/>
      <c r="AM53" s="208"/>
      <c r="AN53" s="208"/>
      <c r="AO53" s="208"/>
      <c r="AP53" s="208"/>
      <c r="AQ53" s="208"/>
      <c r="AR53" s="208"/>
      <c r="AS53" s="208"/>
      <c r="AT53" s="208"/>
      <c r="AU53" s="208"/>
      <c r="AV53" s="208"/>
      <c r="AW53" s="208" t="s">
        <v>104</v>
      </c>
      <c r="AX53" s="208">
        <f t="shared" ca="1" si="9"/>
        <v>1</v>
      </c>
      <c r="AY53" s="208">
        <f t="shared" ca="1" si="10"/>
        <v>28</v>
      </c>
      <c r="AZ53" s="422">
        <f t="shared" ca="1" si="11"/>
        <v>2.7000000000000001E-3</v>
      </c>
      <c r="BA53" s="208"/>
      <c r="BB53" s="208"/>
      <c r="BC53" s="208"/>
      <c r="BD53" s="208"/>
      <c r="BE53" s="208"/>
      <c r="BF53" s="208"/>
      <c r="BG53" s="208"/>
      <c r="BH53" s="208"/>
      <c r="BI53" s="219"/>
      <c r="BJ53" s="219"/>
      <c r="BK53" s="219"/>
      <c r="BL53" s="219"/>
      <c r="BM53" s="219"/>
      <c r="BN53" s="219"/>
    </row>
    <row r="54" spans="2:67" ht="32.65" customHeight="1">
      <c r="B54" s="117">
        <v>4</v>
      </c>
      <c r="C54" s="120" t="str">
        <f t="shared" ca="1" si="25"/>
        <v>NC</v>
      </c>
      <c r="D54" s="542" t="str">
        <f ca="1">IFERROR(VLOOKUP(C54,D67:L126,2,"FAUX"),"NC")</f>
        <v>NC</v>
      </c>
      <c r="E54" s="542"/>
      <c r="F54" s="542"/>
      <c r="G54" s="542"/>
      <c r="H54" s="542"/>
      <c r="I54" s="543"/>
      <c r="J54" s="544" t="str">
        <f t="shared" ca="1" si="26"/>
        <v>NC</v>
      </c>
      <c r="K54" s="485"/>
      <c r="L54" s="545"/>
      <c r="M54" s="307" t="str">
        <f t="shared" ca="1" si="27"/>
        <v>NC</v>
      </c>
      <c r="N54" s="550" t="str">
        <f ca="1">IFERROR((BC24-BG24-BH24)/$E$9,"NC")</f>
        <v>NC</v>
      </c>
      <c r="O54" s="661"/>
      <c r="P54" s="364" t="str">
        <f t="shared" ca="1" si="28"/>
        <v>NC</v>
      </c>
      <c r="Q54" s="114"/>
      <c r="S54" s="208"/>
      <c r="T54" s="208"/>
      <c r="U54" s="208" t="s">
        <v>107</v>
      </c>
      <c r="V54" s="208" t="s">
        <v>106</v>
      </c>
      <c r="W54" s="212" t="str">
        <f t="shared" ca="1" si="5"/>
        <v>NC</v>
      </c>
      <c r="X54" s="212" t="str">
        <f t="shared" ca="1" si="6"/>
        <v>NC</v>
      </c>
      <c r="Y54" s="208" t="s">
        <v>384</v>
      </c>
      <c r="Z54" s="208">
        <f ca="1">VLOOKUP(Y54,'SYNTHESE DES DOSSIERS'!$AL$7:$AM$279,2,FALSE)</f>
        <v>0</v>
      </c>
      <c r="AA54" s="208" t="s">
        <v>343</v>
      </c>
      <c r="AB54" s="208">
        <f ca="1">VLOOKUP(AA54,'SYNTHESE DES DOSSIERS'!$AL$7:$AQ$279,3,"FAUX")</f>
        <v>0</v>
      </c>
      <c r="AC54" s="208" t="s">
        <v>507</v>
      </c>
      <c r="AD54" s="208">
        <f ca="1">VLOOKUP(AC54,'SYNTHESE DES DOSSIERS'!$AL$7:$AP$279,5,"FAUX")</f>
        <v>0</v>
      </c>
      <c r="AE54" s="208" t="s">
        <v>468</v>
      </c>
      <c r="AF54" s="208">
        <f ca="1">VLOOKUP(AE54,'SYNTHESE DES DOSSIERS'!$AL$7:$AQ$279,6,"FAUX")</f>
        <v>0</v>
      </c>
      <c r="AG54" s="208"/>
      <c r="AH54" s="208"/>
      <c r="AI54" s="208"/>
      <c r="AJ54" s="208"/>
      <c r="AK54" s="212"/>
      <c r="AL54" s="212"/>
      <c r="AM54" s="208"/>
      <c r="AN54" s="208"/>
      <c r="AO54" s="208"/>
      <c r="AP54" s="208"/>
      <c r="AQ54" s="208"/>
      <c r="AR54" s="208"/>
      <c r="AS54" s="208"/>
      <c r="AT54" s="208"/>
      <c r="AU54" s="208"/>
      <c r="AV54" s="208"/>
      <c r="AW54" s="208" t="s">
        <v>107</v>
      </c>
      <c r="AX54" s="208">
        <f t="shared" ca="1" si="9"/>
        <v>1</v>
      </c>
      <c r="AY54" s="208">
        <f t="shared" ca="1" si="10"/>
        <v>27</v>
      </c>
      <c r="AZ54" s="422">
        <f t="shared" ca="1" si="11"/>
        <v>2.6000000000000003E-3</v>
      </c>
      <c r="BA54" s="208"/>
      <c r="BB54" s="208"/>
      <c r="BC54" s="208"/>
      <c r="BD54" s="208"/>
      <c r="BE54" s="208"/>
      <c r="BF54" s="208"/>
      <c r="BG54" s="208"/>
      <c r="BH54" s="208"/>
      <c r="BI54" s="219"/>
      <c r="BJ54" s="219"/>
      <c r="BK54" s="219"/>
      <c r="BL54" s="219"/>
      <c r="BM54" s="219"/>
      <c r="BN54" s="219"/>
    </row>
    <row r="55" spans="2:67" ht="32.65" customHeight="1">
      <c r="B55" s="117">
        <v>5</v>
      </c>
      <c r="C55" s="120" t="str">
        <f t="shared" ca="1" si="25"/>
        <v>NC</v>
      </c>
      <c r="D55" s="542" t="str">
        <f ca="1">IFERROR(VLOOKUP(C55,D67:L126,2,"FAUX"),"NC")</f>
        <v>NC</v>
      </c>
      <c r="E55" s="542"/>
      <c r="F55" s="542"/>
      <c r="G55" s="542"/>
      <c r="H55" s="542"/>
      <c r="I55" s="543"/>
      <c r="J55" s="544" t="str">
        <f t="shared" ca="1" si="26"/>
        <v>NC</v>
      </c>
      <c r="K55" s="485"/>
      <c r="L55" s="545"/>
      <c r="M55" s="307" t="str">
        <f t="shared" ca="1" si="27"/>
        <v>NC</v>
      </c>
      <c r="N55" s="550" t="str">
        <f t="shared" ref="N55:N60" ca="1" si="29">IFERROR((BC25-BG25-BH25)/$E$9,"NC")</f>
        <v>NC</v>
      </c>
      <c r="O55" s="661"/>
      <c r="P55" s="364" t="str">
        <f t="shared" ca="1" si="28"/>
        <v>NC</v>
      </c>
      <c r="Q55" s="114"/>
      <c r="S55" s="208"/>
      <c r="T55" s="208"/>
      <c r="U55" s="208" t="s">
        <v>109</v>
      </c>
      <c r="V55" s="208" t="s">
        <v>106</v>
      </c>
      <c r="W55" s="212" t="str">
        <f t="shared" ca="1" si="5"/>
        <v>NC</v>
      </c>
      <c r="X55" s="212" t="str">
        <f t="shared" ca="1" si="6"/>
        <v>NC</v>
      </c>
      <c r="Y55" s="208" t="s">
        <v>385</v>
      </c>
      <c r="Z55" s="208">
        <f ca="1">VLOOKUP(Y55,'SYNTHESE DES DOSSIERS'!$AL$7:$AM$279,2,FALSE)</f>
        <v>0</v>
      </c>
      <c r="AA55" s="208" t="s">
        <v>344</v>
      </c>
      <c r="AB55" s="208">
        <f ca="1">VLOOKUP(AA55,'SYNTHESE DES DOSSIERS'!$AL$7:$AQ$279,3,"FAUX")</f>
        <v>0</v>
      </c>
      <c r="AC55" s="208" t="s">
        <v>508</v>
      </c>
      <c r="AD55" s="208">
        <f ca="1">VLOOKUP(AC55,'SYNTHESE DES DOSSIERS'!$AL$7:$AP$279,5,"FAUX")</f>
        <v>0</v>
      </c>
      <c r="AE55" s="208" t="s">
        <v>469</v>
      </c>
      <c r="AF55" s="208">
        <f ca="1">VLOOKUP(AE55,'SYNTHESE DES DOSSIERS'!$AL$7:$AQ$279,6,"FAUX")</f>
        <v>0</v>
      </c>
      <c r="AG55" s="208"/>
      <c r="AH55" s="208"/>
      <c r="AI55" s="208"/>
      <c r="AJ55" s="208"/>
      <c r="AK55" s="212"/>
      <c r="AL55" s="212"/>
      <c r="AM55" s="208"/>
      <c r="AN55" s="208"/>
      <c r="AO55" s="208"/>
      <c r="AP55" s="208"/>
      <c r="AQ55" s="208"/>
      <c r="AR55" s="208"/>
      <c r="AS55" s="208"/>
      <c r="AT55" s="208"/>
      <c r="AU55" s="208"/>
      <c r="AV55" s="208"/>
      <c r="AW55" s="208" t="s">
        <v>109</v>
      </c>
      <c r="AX55" s="208">
        <f t="shared" ca="1" si="9"/>
        <v>1</v>
      </c>
      <c r="AY55" s="208">
        <f t="shared" ca="1" si="10"/>
        <v>26</v>
      </c>
      <c r="AZ55" s="422">
        <f t="shared" ca="1" si="11"/>
        <v>2.5000000000000001E-3</v>
      </c>
      <c r="BA55" s="208"/>
      <c r="BB55" s="208"/>
      <c r="BC55" s="208"/>
      <c r="BD55" s="208"/>
      <c r="BE55" s="208"/>
      <c r="BF55" s="208"/>
      <c r="BG55" s="208"/>
      <c r="BH55" s="208"/>
      <c r="BI55" s="219"/>
      <c r="BJ55" s="219"/>
      <c r="BK55" s="219"/>
      <c r="BL55" s="219"/>
      <c r="BM55" s="219"/>
      <c r="BN55" s="219"/>
    </row>
    <row r="56" spans="2:67" ht="32.65" customHeight="1">
      <c r="B56" s="117">
        <v>6</v>
      </c>
      <c r="C56" s="120" t="str">
        <f t="shared" ca="1" si="25"/>
        <v>NC</v>
      </c>
      <c r="D56" s="542" t="str">
        <f ca="1">IFERROR(VLOOKUP(C56,D67:L126,2,"FAUX"),"NC")</f>
        <v>NC</v>
      </c>
      <c r="E56" s="542"/>
      <c r="F56" s="542"/>
      <c r="G56" s="542"/>
      <c r="H56" s="542"/>
      <c r="I56" s="543"/>
      <c r="J56" s="544" t="str">
        <f t="shared" ca="1" si="26"/>
        <v>NC</v>
      </c>
      <c r="K56" s="485"/>
      <c r="L56" s="545"/>
      <c r="M56" s="307" t="str">
        <f t="shared" ca="1" si="27"/>
        <v>NC</v>
      </c>
      <c r="N56" s="550" t="str">
        <f t="shared" ca="1" si="29"/>
        <v>NC</v>
      </c>
      <c r="O56" s="661"/>
      <c r="P56" s="364" t="str">
        <f t="shared" ca="1" si="28"/>
        <v>NC</v>
      </c>
      <c r="Q56" s="114"/>
      <c r="S56" s="208"/>
      <c r="T56" s="208"/>
      <c r="U56" s="208" t="s">
        <v>111</v>
      </c>
      <c r="V56" s="208" t="s">
        <v>106</v>
      </c>
      <c r="W56" s="212" t="str">
        <f t="shared" ca="1" si="5"/>
        <v>NC</v>
      </c>
      <c r="X56" s="212" t="str">
        <f t="shared" ca="1" si="6"/>
        <v>NC</v>
      </c>
      <c r="Y56" s="208" t="s">
        <v>386</v>
      </c>
      <c r="Z56" s="208">
        <f ca="1">VLOOKUP(Y56,'SYNTHESE DES DOSSIERS'!$AL$7:$AM$279,2,FALSE)</f>
        <v>0</v>
      </c>
      <c r="AA56" s="208" t="s">
        <v>345</v>
      </c>
      <c r="AB56" s="208">
        <f ca="1">VLOOKUP(AA56,'SYNTHESE DES DOSSIERS'!$AL$7:$AQ$279,3,"FAUX")</f>
        <v>0</v>
      </c>
      <c r="AC56" s="208" t="s">
        <v>509</v>
      </c>
      <c r="AD56" s="208">
        <f ca="1">VLOOKUP(AC56,'SYNTHESE DES DOSSIERS'!$AL$7:$AP$279,5,"FAUX")</f>
        <v>0</v>
      </c>
      <c r="AE56" s="208" t="s">
        <v>470</v>
      </c>
      <c r="AF56" s="208">
        <f ca="1">VLOOKUP(AE56,'SYNTHESE DES DOSSIERS'!$AL$7:$AQ$279,6,"FAUX")</f>
        <v>0</v>
      </c>
      <c r="AG56" s="208"/>
      <c r="AH56" s="208"/>
      <c r="AI56" s="208"/>
      <c r="AJ56" s="208"/>
      <c r="AK56" s="212"/>
      <c r="AL56" s="212"/>
      <c r="AM56" s="208"/>
      <c r="AN56" s="208"/>
      <c r="AO56" s="208"/>
      <c r="AP56" s="208"/>
      <c r="AQ56" s="208"/>
      <c r="AR56" s="208"/>
      <c r="AS56" s="208"/>
      <c r="AT56" s="208"/>
      <c r="AU56" s="208"/>
      <c r="AV56" s="208"/>
      <c r="AW56" s="208" t="s">
        <v>111</v>
      </c>
      <c r="AX56" s="208">
        <f t="shared" ca="1" si="9"/>
        <v>1</v>
      </c>
      <c r="AY56" s="208">
        <f t="shared" ca="1" si="10"/>
        <v>25</v>
      </c>
      <c r="AZ56" s="422">
        <f t="shared" ca="1" si="11"/>
        <v>2.4000000000000002E-3</v>
      </c>
      <c r="BA56" s="208"/>
      <c r="BB56" s="208"/>
      <c r="BC56" s="208"/>
      <c r="BD56" s="208"/>
      <c r="BE56" s="208"/>
      <c r="BF56" s="208"/>
      <c r="BG56" s="208"/>
      <c r="BH56" s="208"/>
      <c r="BI56" s="219"/>
      <c r="BJ56" s="219"/>
      <c r="BK56" s="219"/>
      <c r="BL56" s="219"/>
      <c r="BM56" s="219"/>
      <c r="BN56" s="219"/>
    </row>
    <row r="57" spans="2:67" ht="32.65" customHeight="1">
      <c r="B57" s="117">
        <v>7</v>
      </c>
      <c r="C57" s="120" t="str">
        <f t="shared" ca="1" si="25"/>
        <v>NC</v>
      </c>
      <c r="D57" s="542" t="str">
        <f ca="1">IFERROR(VLOOKUP(C57,D67:L126,2,"FAUX"),"NC")</f>
        <v>NC</v>
      </c>
      <c r="E57" s="542"/>
      <c r="F57" s="542"/>
      <c r="G57" s="542"/>
      <c r="H57" s="542"/>
      <c r="I57" s="543"/>
      <c r="J57" s="544" t="str">
        <f t="shared" ca="1" si="26"/>
        <v>NC</v>
      </c>
      <c r="K57" s="485"/>
      <c r="L57" s="545"/>
      <c r="M57" s="307" t="str">
        <f t="shared" ca="1" si="27"/>
        <v>NC</v>
      </c>
      <c r="N57" s="550" t="str">
        <f t="shared" ca="1" si="29"/>
        <v>NC</v>
      </c>
      <c r="O57" s="661"/>
      <c r="P57" s="364" t="str">
        <f t="shared" ca="1" si="28"/>
        <v>NC</v>
      </c>
      <c r="Q57" s="114"/>
      <c r="S57" s="208"/>
      <c r="T57" s="208"/>
      <c r="U57" s="208" t="s">
        <v>114</v>
      </c>
      <c r="V57" s="208" t="s">
        <v>113</v>
      </c>
      <c r="W57" s="212" t="str">
        <f t="shared" ca="1" si="5"/>
        <v>NC</v>
      </c>
      <c r="X57" s="212" t="str">
        <f t="shared" ca="1" si="6"/>
        <v>NC</v>
      </c>
      <c r="Y57" s="208" t="s">
        <v>387</v>
      </c>
      <c r="Z57" s="208">
        <f ca="1">VLOOKUP(Y57,'SYNTHESE DES DOSSIERS'!$AL$7:$AM$279,2,FALSE)</f>
        <v>0</v>
      </c>
      <c r="AA57" s="208" t="s">
        <v>346</v>
      </c>
      <c r="AB57" s="208">
        <f ca="1">VLOOKUP(AA57,'SYNTHESE DES DOSSIERS'!$AL$7:$AQ$279,3,"FAUX")</f>
        <v>0</v>
      </c>
      <c r="AC57" s="208" t="s">
        <v>510</v>
      </c>
      <c r="AD57" s="208">
        <f ca="1">VLOOKUP(AC57,'SYNTHESE DES DOSSIERS'!$AL$7:$AP$279,5,"FAUX")</f>
        <v>0</v>
      </c>
      <c r="AE57" s="208" t="s">
        <v>471</v>
      </c>
      <c r="AF57" s="208">
        <f ca="1">VLOOKUP(AE57,'SYNTHESE DES DOSSIERS'!$AL$7:$AQ$279,6,"FAUX")</f>
        <v>0</v>
      </c>
      <c r="AG57" s="208"/>
      <c r="AH57" s="208"/>
      <c r="AI57" s="208"/>
      <c r="AJ57" s="208"/>
      <c r="AK57" s="212"/>
      <c r="AL57" s="212"/>
      <c r="AM57" s="208"/>
      <c r="AN57" s="208"/>
      <c r="AO57" s="208"/>
      <c r="AP57" s="208"/>
      <c r="AQ57" s="208"/>
      <c r="AR57" s="208"/>
      <c r="AS57" s="208"/>
      <c r="AT57" s="208"/>
      <c r="AU57" s="208"/>
      <c r="AV57" s="208"/>
      <c r="AW57" s="208" t="s">
        <v>114</v>
      </c>
      <c r="AX57" s="208">
        <f t="shared" ca="1" si="9"/>
        <v>1</v>
      </c>
      <c r="AY57" s="208">
        <f t="shared" ca="1" si="10"/>
        <v>24</v>
      </c>
      <c r="AZ57" s="422">
        <f t="shared" ca="1" si="11"/>
        <v>2.3E-3</v>
      </c>
      <c r="BA57" s="208"/>
      <c r="BB57" s="208"/>
      <c r="BC57" s="208"/>
      <c r="BD57" s="208"/>
      <c r="BE57" s="208"/>
      <c r="BF57" s="208"/>
      <c r="BG57" s="208"/>
      <c r="BH57" s="208"/>
      <c r="BI57" s="219"/>
      <c r="BJ57" s="219"/>
      <c r="BK57" s="219"/>
      <c r="BL57" s="219"/>
      <c r="BM57" s="219"/>
      <c r="BN57" s="219"/>
    </row>
    <row r="58" spans="2:67" ht="32.65" customHeight="1">
      <c r="B58" s="117">
        <v>8</v>
      </c>
      <c r="C58" s="120" t="str">
        <f t="shared" ca="1" si="25"/>
        <v>NC</v>
      </c>
      <c r="D58" s="542" t="str">
        <f ca="1">IFERROR(VLOOKUP(C58,D67:L126,2,"FAUX"),"NC")</f>
        <v>NC</v>
      </c>
      <c r="E58" s="542"/>
      <c r="F58" s="542"/>
      <c r="G58" s="542"/>
      <c r="H58" s="542"/>
      <c r="I58" s="543"/>
      <c r="J58" s="544" t="str">
        <f t="shared" ca="1" si="26"/>
        <v>NC</v>
      </c>
      <c r="K58" s="485"/>
      <c r="L58" s="545"/>
      <c r="M58" s="307" t="str">
        <f t="shared" ca="1" si="27"/>
        <v>NC</v>
      </c>
      <c r="N58" s="550" t="str">
        <f t="shared" ca="1" si="29"/>
        <v>NC</v>
      </c>
      <c r="O58" s="661"/>
      <c r="P58" s="364" t="str">
        <f t="shared" ca="1" si="28"/>
        <v>NC</v>
      </c>
      <c r="Q58" s="114"/>
      <c r="S58" s="208"/>
      <c r="T58" s="208"/>
      <c r="U58" s="208" t="s">
        <v>117</v>
      </c>
      <c r="V58" s="208" t="s">
        <v>116</v>
      </c>
      <c r="W58" s="212" t="str">
        <f t="shared" ca="1" si="5"/>
        <v>NC</v>
      </c>
      <c r="X58" s="212" t="str">
        <f t="shared" ca="1" si="6"/>
        <v>NC</v>
      </c>
      <c r="Y58" s="208" t="s">
        <v>388</v>
      </c>
      <c r="Z58" s="208">
        <f ca="1">VLOOKUP(Y58,'SYNTHESE DES DOSSIERS'!$AL$7:$AM$279,2,FALSE)</f>
        <v>0</v>
      </c>
      <c r="AA58" s="208" t="s">
        <v>347</v>
      </c>
      <c r="AB58" s="208">
        <f ca="1">VLOOKUP(AA58,'SYNTHESE DES DOSSIERS'!$AL$7:$AQ$279,3,"FAUX")</f>
        <v>0</v>
      </c>
      <c r="AC58" s="208" t="s">
        <v>511</v>
      </c>
      <c r="AD58" s="208">
        <f ca="1">VLOOKUP(AC58,'SYNTHESE DES DOSSIERS'!$AL$7:$AP$279,5,"FAUX")</f>
        <v>0</v>
      </c>
      <c r="AE58" s="208" t="s">
        <v>472</v>
      </c>
      <c r="AF58" s="208">
        <f ca="1">VLOOKUP(AE58,'SYNTHESE DES DOSSIERS'!$AL$7:$AQ$279,6,"FAUX")</f>
        <v>0</v>
      </c>
      <c r="AG58" s="208"/>
      <c r="AH58" s="208"/>
      <c r="AI58" s="208"/>
      <c r="AJ58" s="208"/>
      <c r="AK58" s="212"/>
      <c r="AL58" s="212"/>
      <c r="AM58" s="208"/>
      <c r="AN58" s="208"/>
      <c r="AO58" s="208"/>
      <c r="AP58" s="208"/>
      <c r="AQ58" s="208"/>
      <c r="AR58" s="208"/>
      <c r="AS58" s="208"/>
      <c r="AT58" s="208"/>
      <c r="AU58" s="208"/>
      <c r="AV58" s="208"/>
      <c r="AW58" s="208" t="s">
        <v>117</v>
      </c>
      <c r="AX58" s="208">
        <f t="shared" ca="1" si="9"/>
        <v>1</v>
      </c>
      <c r="AY58" s="208">
        <f t="shared" ca="1" si="10"/>
        <v>23</v>
      </c>
      <c r="AZ58" s="422">
        <f t="shared" ca="1" si="11"/>
        <v>2.2000000000000001E-3</v>
      </c>
      <c r="BA58" s="208"/>
      <c r="BB58" s="208"/>
      <c r="BC58" s="208"/>
      <c r="BD58" s="208"/>
      <c r="BE58" s="208"/>
      <c r="BF58" s="208"/>
      <c r="BG58" s="208"/>
      <c r="BH58" s="208"/>
      <c r="BI58" s="219"/>
      <c r="BJ58" s="219"/>
      <c r="BK58" s="219"/>
      <c r="BL58" s="219"/>
      <c r="BM58" s="219"/>
      <c r="BN58" s="219"/>
    </row>
    <row r="59" spans="2:67" ht="32.65" customHeight="1">
      <c r="B59" s="117">
        <v>9</v>
      </c>
      <c r="C59" s="120" t="str">
        <f t="shared" ca="1" si="25"/>
        <v>NC</v>
      </c>
      <c r="D59" s="542" t="str">
        <f ca="1">IFERROR(VLOOKUP(C59,D67:L126,2,"FAUX"),"NC")</f>
        <v>NC</v>
      </c>
      <c r="E59" s="542"/>
      <c r="F59" s="542"/>
      <c r="G59" s="542"/>
      <c r="H59" s="542"/>
      <c r="I59" s="543"/>
      <c r="J59" s="544" t="str">
        <f t="shared" ca="1" si="26"/>
        <v>NC</v>
      </c>
      <c r="K59" s="485"/>
      <c r="L59" s="545"/>
      <c r="M59" s="307" t="str">
        <f t="shared" ca="1" si="27"/>
        <v>NC</v>
      </c>
      <c r="N59" s="550" t="str">
        <f t="shared" ca="1" si="29"/>
        <v>NC</v>
      </c>
      <c r="O59" s="661"/>
      <c r="P59" s="364" t="str">
        <f t="shared" ca="1" si="28"/>
        <v>NC</v>
      </c>
      <c r="Q59" s="114"/>
      <c r="S59" s="208"/>
      <c r="T59" s="208"/>
      <c r="U59" s="208" t="s">
        <v>119</v>
      </c>
      <c r="V59" s="208" t="s">
        <v>116</v>
      </c>
      <c r="W59" s="212" t="str">
        <f t="shared" ca="1" si="5"/>
        <v>NC</v>
      </c>
      <c r="X59" s="212" t="str">
        <f t="shared" ca="1" si="6"/>
        <v>NC</v>
      </c>
      <c r="Y59" s="208" t="s">
        <v>389</v>
      </c>
      <c r="Z59" s="208">
        <f ca="1">VLOOKUP(Y59,'SYNTHESE DES DOSSIERS'!$AL$7:$AM$279,2,FALSE)</f>
        <v>0</v>
      </c>
      <c r="AA59" s="208" t="s">
        <v>348</v>
      </c>
      <c r="AB59" s="208">
        <f ca="1">VLOOKUP(AA59,'SYNTHESE DES DOSSIERS'!$AL$7:$AQ$279,3,"FAUX")</f>
        <v>0</v>
      </c>
      <c r="AC59" s="208" t="s">
        <v>512</v>
      </c>
      <c r="AD59" s="208">
        <f ca="1">VLOOKUP(AC59,'SYNTHESE DES DOSSIERS'!$AL$7:$AP$279,5,"FAUX")</f>
        <v>0</v>
      </c>
      <c r="AE59" s="208" t="s">
        <v>473</v>
      </c>
      <c r="AF59" s="208">
        <f ca="1">VLOOKUP(AE59,'SYNTHESE DES DOSSIERS'!$AL$7:$AQ$279,6,"FAUX")</f>
        <v>0</v>
      </c>
      <c r="AG59" s="208"/>
      <c r="AH59" s="208"/>
      <c r="AI59" s="208"/>
      <c r="AJ59" s="208"/>
      <c r="AK59" s="212"/>
      <c r="AL59" s="212"/>
      <c r="AM59" s="208"/>
      <c r="AN59" s="208"/>
      <c r="AO59" s="208"/>
      <c r="AP59" s="208"/>
      <c r="AQ59" s="208"/>
      <c r="AR59" s="208"/>
      <c r="AS59" s="208"/>
      <c r="AT59" s="208"/>
      <c r="AU59" s="208"/>
      <c r="AV59" s="208"/>
      <c r="AW59" s="208" t="s">
        <v>119</v>
      </c>
      <c r="AX59" s="208">
        <f t="shared" ca="1" si="9"/>
        <v>1</v>
      </c>
      <c r="AY59" s="208">
        <f t="shared" ca="1" si="10"/>
        <v>22</v>
      </c>
      <c r="AZ59" s="422">
        <f t="shared" ca="1" si="11"/>
        <v>2.1000000000000003E-3</v>
      </c>
      <c r="BA59" s="208"/>
      <c r="BB59" s="208"/>
      <c r="BC59" s="208"/>
      <c r="BD59" s="208"/>
      <c r="BE59" s="208"/>
      <c r="BF59" s="208"/>
      <c r="BG59" s="208"/>
      <c r="BH59" s="208"/>
      <c r="BI59" s="219"/>
      <c r="BJ59" s="219"/>
      <c r="BK59" s="219"/>
      <c r="BL59" s="219"/>
      <c r="BM59" s="219"/>
      <c r="BN59" s="219"/>
    </row>
    <row r="60" spans="2:67" ht="32.65" customHeight="1" thickBot="1">
      <c r="B60" s="118">
        <v>10</v>
      </c>
      <c r="C60" s="308" t="str">
        <f t="shared" ca="1" si="25"/>
        <v>NC</v>
      </c>
      <c r="D60" s="669" t="str">
        <f ca="1">IFERROR(VLOOKUP(C60,D67:L126,2,"FAUX"),"NC")</f>
        <v>NC</v>
      </c>
      <c r="E60" s="669"/>
      <c r="F60" s="669"/>
      <c r="G60" s="669"/>
      <c r="H60" s="669"/>
      <c r="I60" s="670"/>
      <c r="J60" s="671" t="str">
        <f t="shared" ca="1" si="26"/>
        <v>NC</v>
      </c>
      <c r="K60" s="672"/>
      <c r="L60" s="673"/>
      <c r="M60" s="309" t="str">
        <f t="shared" ca="1" si="27"/>
        <v>NC</v>
      </c>
      <c r="N60" s="674" t="str">
        <f t="shared" ca="1" si="29"/>
        <v>NC</v>
      </c>
      <c r="O60" s="675"/>
      <c r="P60" s="365" t="str">
        <f t="shared" ca="1" si="28"/>
        <v>NC</v>
      </c>
      <c r="Q60" s="114"/>
      <c r="S60" s="208"/>
      <c r="T60" s="208"/>
      <c r="U60" s="208"/>
      <c r="V60" s="208"/>
      <c r="W60" s="212"/>
      <c r="X60" s="208"/>
      <c r="Y60" s="208"/>
      <c r="Z60" s="208"/>
      <c r="AA60" s="208"/>
      <c r="AB60" s="208" t="e">
        <f>VLOOKUP(AA60,'SYNTHESE DES DOSSIERS'!$AL$7:$AQ$279,3,"FAUX")</f>
        <v>#N/A</v>
      </c>
      <c r="AC60" s="208"/>
      <c r="AD60" s="208">
        <f ca="1">SUM(AD21:AD59)</f>
        <v>0</v>
      </c>
      <c r="AE60" s="208" t="s">
        <v>172</v>
      </c>
      <c r="AF60" s="208">
        <f ca="1">SUM(AF21:AF59)</f>
        <v>0</v>
      </c>
      <c r="AG60" s="208"/>
      <c r="AH60" s="208"/>
      <c r="AI60" s="208"/>
      <c r="AJ60" s="208"/>
      <c r="AK60" s="208"/>
      <c r="AL60" s="208"/>
      <c r="AM60" s="208"/>
      <c r="AN60" s="208"/>
      <c r="AO60" s="208"/>
      <c r="AP60" s="208"/>
      <c r="AQ60" s="208"/>
      <c r="AR60" s="208"/>
      <c r="AS60" s="208"/>
      <c r="AT60" s="208"/>
      <c r="AU60" s="208"/>
      <c r="AV60" s="208"/>
      <c r="AW60" s="420" t="s">
        <v>580</v>
      </c>
      <c r="AX60" s="208">
        <f t="shared" ca="1" si="9"/>
        <v>1</v>
      </c>
      <c r="AY60" s="208">
        <f t="shared" ca="1" si="10"/>
        <v>21</v>
      </c>
      <c r="AZ60" s="422">
        <f t="shared" ca="1" si="11"/>
        <v>2E-3</v>
      </c>
      <c r="BA60" s="208"/>
      <c r="BB60" s="208"/>
      <c r="BC60" s="208"/>
      <c r="BD60" s="208"/>
      <c r="BE60" s="208"/>
      <c r="BF60" s="208"/>
      <c r="BG60" s="208"/>
      <c r="BH60" s="208"/>
      <c r="BI60" s="219"/>
      <c r="BJ60" s="219"/>
      <c r="BK60" s="219"/>
      <c r="BL60" s="219"/>
      <c r="BM60" s="219"/>
      <c r="BN60" s="219"/>
    </row>
    <row r="61" spans="2:67" ht="166.15" customHeight="1">
      <c r="B61" s="135"/>
      <c r="C61" s="136"/>
      <c r="D61" s="126"/>
      <c r="E61" s="126"/>
      <c r="F61" s="126"/>
      <c r="G61" s="126"/>
      <c r="H61" s="126"/>
      <c r="I61" s="126"/>
      <c r="J61" s="15"/>
      <c r="K61" s="15"/>
      <c r="L61" s="15"/>
      <c r="M61" s="137"/>
      <c r="S61" s="208"/>
      <c r="T61" s="208"/>
      <c r="U61" s="420" t="s">
        <v>580</v>
      </c>
      <c r="V61" s="420" t="s">
        <v>33</v>
      </c>
      <c r="W61" s="212" t="str">
        <f ca="1">N106</f>
        <v>NC</v>
      </c>
      <c r="X61" s="212" t="str">
        <f ca="1">O106</f>
        <v>NC</v>
      </c>
      <c r="Y61" s="208" t="s">
        <v>725</v>
      </c>
      <c r="Z61" s="208">
        <f ca="1">VLOOKUP(Y61,'SYNTHESE DES DOSSIERS'!$AL$283:$AM$408,2,FALSE)</f>
        <v>0</v>
      </c>
      <c r="AA61" s="208" t="s">
        <v>747</v>
      </c>
      <c r="AB61" s="208">
        <f ca="1">VLOOKUP(AA61,'SYNTHESE DES DOSSIERS'!$AL$283:$AN$408,3,"FAUX")</f>
        <v>0</v>
      </c>
      <c r="AC61" s="208" t="s">
        <v>904</v>
      </c>
      <c r="AD61" s="208">
        <f ca="1">VLOOKUP(AC61,'SYNTHESE DES DOSSIERS'!$AL$279:$AP$408,5,"FAUX")</f>
        <v>0</v>
      </c>
      <c r="AE61" s="208" t="s">
        <v>768</v>
      </c>
      <c r="AF61" s="208">
        <f ca="1">VLOOKUP(AE61,'SYNTHESE DES DOSSIERS'!$AL$287:$AQ$408,6,"FAUX")</f>
        <v>0</v>
      </c>
      <c r="AG61" s="208"/>
      <c r="AH61" s="208"/>
      <c r="AI61" s="208"/>
      <c r="AJ61" s="208"/>
      <c r="AK61" s="208"/>
      <c r="AL61" s="208"/>
      <c r="AM61" s="208"/>
      <c r="AN61" s="208"/>
      <c r="AO61" s="208"/>
      <c r="AP61" s="208"/>
      <c r="AQ61" s="208"/>
      <c r="AR61" s="208"/>
      <c r="AS61" s="208"/>
      <c r="AT61" s="208"/>
      <c r="AU61" s="208"/>
      <c r="AV61" s="208"/>
      <c r="AW61" s="420" t="s">
        <v>582</v>
      </c>
      <c r="AX61" s="208">
        <f t="shared" ca="1" si="9"/>
        <v>1</v>
      </c>
      <c r="AY61" s="208">
        <f t="shared" ca="1" si="10"/>
        <v>20</v>
      </c>
      <c r="AZ61" s="422">
        <f t="shared" ca="1" si="11"/>
        <v>1.9E-3</v>
      </c>
      <c r="BA61" s="208"/>
      <c r="BB61" s="208"/>
      <c r="BC61" s="208"/>
      <c r="BD61" s="208"/>
      <c r="BE61" s="208"/>
      <c r="BF61" s="208"/>
      <c r="BG61" s="208"/>
      <c r="BH61" s="208"/>
      <c r="BI61" s="219"/>
      <c r="BJ61" s="219"/>
      <c r="BK61" s="219"/>
      <c r="BL61" s="219"/>
      <c r="BM61" s="219"/>
      <c r="BN61" s="219"/>
    </row>
    <row r="62" spans="2:67" ht="139.15" customHeight="1">
      <c r="B62" s="135"/>
      <c r="C62" s="136"/>
      <c r="E62" s="126"/>
      <c r="F62" s="126"/>
      <c r="G62" s="126"/>
      <c r="H62" s="126"/>
      <c r="I62" s="126"/>
      <c r="J62" s="15"/>
      <c r="K62" s="15"/>
      <c r="L62" s="15"/>
      <c r="M62" s="137"/>
      <c r="S62" s="208"/>
      <c r="T62" s="208"/>
      <c r="U62" s="420" t="s">
        <v>582</v>
      </c>
      <c r="V62" s="420" t="s">
        <v>33</v>
      </c>
      <c r="W62" s="212" t="str">
        <f t="shared" ref="W62:W81" ca="1" si="30">N107</f>
        <v>NC</v>
      </c>
      <c r="X62" s="212" t="str">
        <f t="shared" ref="X62:X81" ca="1" si="31">O107</f>
        <v>NC</v>
      </c>
      <c r="Y62" s="208" t="s">
        <v>726</v>
      </c>
      <c r="Z62" s="208">
        <f ca="1">VLOOKUP(Y62,'SYNTHESE DES DOSSIERS'!$AL$283:$AM$408,2,FALSE)</f>
        <v>0</v>
      </c>
      <c r="AA62" s="208" t="s">
        <v>748</v>
      </c>
      <c r="AB62" s="208">
        <f ca="1">VLOOKUP(AA62,'SYNTHESE DES DOSSIERS'!$AL$283:$AN$408,3,"FAUX")</f>
        <v>0</v>
      </c>
      <c r="AC62" s="208" t="s">
        <v>907</v>
      </c>
      <c r="AD62" s="208">
        <f ca="1">VLOOKUP(AC62,'SYNTHESE DES DOSSIERS'!$AL$279:$AP$408,5,"FAUX")</f>
        <v>0</v>
      </c>
      <c r="AE62" s="208" t="s">
        <v>769</v>
      </c>
      <c r="AF62" s="208">
        <f ca="1">VLOOKUP(AE62,'SYNTHESE DES DOSSIERS'!$AL$287:$AQ$408,6,"FAUX")</f>
        <v>0</v>
      </c>
      <c r="AG62" s="208"/>
      <c r="AH62" s="208"/>
      <c r="AI62" s="208"/>
      <c r="AJ62" s="208"/>
      <c r="AK62" s="208"/>
      <c r="AL62" s="208"/>
      <c r="AM62" s="208"/>
      <c r="AN62" s="208"/>
      <c r="AO62" s="208"/>
      <c r="AP62" s="208"/>
      <c r="AQ62" s="208"/>
      <c r="AR62" s="208"/>
      <c r="AS62" s="208"/>
      <c r="AT62" s="208"/>
      <c r="AU62" s="208"/>
      <c r="AV62" s="208"/>
      <c r="AW62" s="420" t="s">
        <v>585</v>
      </c>
      <c r="AX62" s="208">
        <f t="shared" ca="1" si="9"/>
        <v>1</v>
      </c>
      <c r="AY62" s="208">
        <f t="shared" ca="1" si="10"/>
        <v>19</v>
      </c>
      <c r="AZ62" s="422">
        <f t="shared" ca="1" si="11"/>
        <v>1.8000000000000002E-3</v>
      </c>
      <c r="BA62" s="208"/>
      <c r="BB62" s="208"/>
      <c r="BC62" s="208"/>
      <c r="BD62" s="208"/>
      <c r="BE62" s="208"/>
      <c r="BF62" s="208"/>
      <c r="BG62" s="208"/>
      <c r="BH62" s="208"/>
      <c r="BI62" s="219"/>
      <c r="BJ62" s="219"/>
      <c r="BK62" s="219"/>
      <c r="BL62" s="219"/>
      <c r="BM62" s="219"/>
      <c r="BN62" s="219"/>
      <c r="BO62" s="219"/>
    </row>
    <row r="63" spans="2:67" ht="213.6" customHeight="1" thickBot="1">
      <c r="B63" s="135"/>
      <c r="C63" s="136"/>
      <c r="D63" s="126"/>
      <c r="E63" s="126"/>
      <c r="F63" s="126"/>
      <c r="G63" s="126"/>
      <c r="H63" s="126"/>
      <c r="I63" s="126"/>
      <c r="J63" s="15"/>
      <c r="K63" s="15"/>
      <c r="L63" s="15"/>
      <c r="M63" s="137"/>
      <c r="S63" s="208"/>
      <c r="T63" s="208"/>
      <c r="U63" s="420" t="s">
        <v>585</v>
      </c>
      <c r="V63" s="420" t="s">
        <v>33</v>
      </c>
      <c r="W63" s="212" t="str">
        <f t="shared" ca="1" si="30"/>
        <v>NC</v>
      </c>
      <c r="X63" s="212" t="str">
        <f t="shared" ca="1" si="31"/>
        <v>NC</v>
      </c>
      <c r="Y63" s="208" t="s">
        <v>727</v>
      </c>
      <c r="Z63" s="208">
        <f ca="1">VLOOKUP(Y63,'SYNTHESE DES DOSSIERS'!$AL$283:$AM$408,2,FALSE)</f>
        <v>0</v>
      </c>
      <c r="AA63" s="208" t="s">
        <v>749</v>
      </c>
      <c r="AB63" s="208">
        <f ca="1">VLOOKUP(AA63,'SYNTHESE DES DOSSIERS'!$AL$283:$AN$408,3,"FAUX")</f>
        <v>0</v>
      </c>
      <c r="AC63" s="208" t="s">
        <v>910</v>
      </c>
      <c r="AD63" s="208">
        <f ca="1">VLOOKUP(AC63,'SYNTHESE DES DOSSIERS'!$AL$279:$AP$408,5,"FAUX")</f>
        <v>0</v>
      </c>
      <c r="AE63" s="208" t="s">
        <v>770</v>
      </c>
      <c r="AF63" s="208">
        <f ca="1">VLOOKUP(AE63,'SYNTHESE DES DOSSIERS'!$AL$287:$AQ$408,6,"FAUX")</f>
        <v>0</v>
      </c>
      <c r="AG63" s="208"/>
      <c r="AH63" s="208"/>
      <c r="AI63" s="208"/>
      <c r="AJ63" s="208"/>
      <c r="AK63" s="208"/>
      <c r="AL63" s="208"/>
      <c r="AM63" s="208"/>
      <c r="AN63" s="208"/>
      <c r="AO63" s="208"/>
      <c r="AP63" s="208"/>
      <c r="AQ63" s="208"/>
      <c r="AR63" s="208"/>
      <c r="AS63" s="208"/>
      <c r="AT63" s="208"/>
      <c r="AU63" s="208"/>
      <c r="AV63" s="208"/>
      <c r="AW63" s="420" t="s">
        <v>587</v>
      </c>
      <c r="AX63" s="208">
        <f t="shared" ca="1" si="9"/>
        <v>1</v>
      </c>
      <c r="AY63" s="208">
        <f t="shared" ca="1" si="10"/>
        <v>18</v>
      </c>
      <c r="AZ63" s="422">
        <f t="shared" ca="1" si="11"/>
        <v>1.7000000000000001E-3</v>
      </c>
      <c r="BA63" s="208"/>
      <c r="BB63" s="208"/>
      <c r="BC63" s="208"/>
      <c r="BD63" s="208"/>
      <c r="BE63" s="208"/>
      <c r="BF63" s="208"/>
      <c r="BG63" s="208"/>
      <c r="BH63" s="208"/>
      <c r="BI63" s="219"/>
      <c r="BJ63" s="219"/>
      <c r="BK63" s="219"/>
      <c r="BL63" s="219"/>
      <c r="BM63" s="219"/>
      <c r="BN63" s="219"/>
      <c r="BO63" s="219"/>
    </row>
    <row r="64" spans="2:67" ht="15.75" thickBot="1">
      <c r="M64" s="566" t="s">
        <v>982</v>
      </c>
      <c r="N64" s="567"/>
      <c r="O64" s="568" t="s">
        <v>421</v>
      </c>
      <c r="S64" s="208"/>
      <c r="T64" s="208"/>
      <c r="U64" s="420" t="s">
        <v>587</v>
      </c>
      <c r="V64" s="420" t="s">
        <v>33</v>
      </c>
      <c r="W64" s="212" t="str">
        <f t="shared" ca="1" si="30"/>
        <v>NC</v>
      </c>
      <c r="X64" s="212" t="str">
        <f t="shared" ca="1" si="31"/>
        <v>NC</v>
      </c>
      <c r="Y64" s="208" t="s">
        <v>728</v>
      </c>
      <c r="Z64" s="208">
        <f ca="1">VLOOKUP(Y64,'SYNTHESE DES DOSSIERS'!$AL$283:$AM$408,2,FALSE)</f>
        <v>0</v>
      </c>
      <c r="AA64" s="208" t="s">
        <v>750</v>
      </c>
      <c r="AB64" s="208">
        <f ca="1">VLOOKUP(AA64,'SYNTHESE DES DOSSIERS'!$AL$283:$AN$408,3,"FAUX")</f>
        <v>0</v>
      </c>
      <c r="AC64" s="208" t="s">
        <v>913</v>
      </c>
      <c r="AD64" s="208">
        <f ca="1">VLOOKUP(AC64,'SYNTHESE DES DOSSIERS'!$AL$279:$AP$408,5,"FAUX")</f>
        <v>0</v>
      </c>
      <c r="AE64" s="208" t="s">
        <v>771</v>
      </c>
      <c r="AF64" s="208">
        <f ca="1">VLOOKUP(AE64,'SYNTHESE DES DOSSIERS'!$AL$287:$AQ$408,6,"FAUX")</f>
        <v>0</v>
      </c>
      <c r="AG64" s="208"/>
      <c r="AH64" s="208"/>
      <c r="AI64" s="208"/>
      <c r="AJ64" s="208"/>
      <c r="AK64" s="208"/>
      <c r="AL64" s="208"/>
      <c r="AM64" s="208"/>
      <c r="AN64" s="208"/>
      <c r="AO64" s="208"/>
      <c r="AP64" s="208"/>
      <c r="AQ64" s="208"/>
      <c r="AR64" s="208"/>
      <c r="AS64" s="208"/>
      <c r="AT64" s="208"/>
      <c r="AU64" s="208"/>
      <c r="AV64" s="208"/>
      <c r="AW64" s="420" t="s">
        <v>589</v>
      </c>
      <c r="AX64" s="208">
        <f t="shared" ca="1" si="9"/>
        <v>1</v>
      </c>
      <c r="AY64" s="208">
        <f t="shared" ca="1" si="10"/>
        <v>17</v>
      </c>
      <c r="AZ64" s="422">
        <f t="shared" ca="1" si="11"/>
        <v>1.6000000000000001E-3</v>
      </c>
      <c r="BA64" s="208"/>
      <c r="BB64" s="208"/>
      <c r="BC64" s="208"/>
      <c r="BD64" s="208"/>
      <c r="BE64" s="208"/>
      <c r="BF64" s="208"/>
      <c r="BG64" s="208"/>
      <c r="BH64" s="208"/>
    </row>
    <row r="65" spans="2:60" ht="47.45" customHeight="1" thickBot="1">
      <c r="M65" s="27" t="s">
        <v>166</v>
      </c>
      <c r="N65" s="67" t="s">
        <v>983</v>
      </c>
      <c r="O65" s="568"/>
      <c r="S65" s="208"/>
      <c r="T65" s="208"/>
      <c r="U65" s="420" t="s">
        <v>589</v>
      </c>
      <c r="V65" s="420" t="s">
        <v>33</v>
      </c>
      <c r="W65" s="212" t="str">
        <f t="shared" ca="1" si="30"/>
        <v>NC</v>
      </c>
      <c r="X65" s="212" t="str">
        <f t="shared" ca="1" si="31"/>
        <v>NC</v>
      </c>
      <c r="Y65" s="208" t="s">
        <v>729</v>
      </c>
      <c r="Z65" s="208">
        <f ca="1">VLOOKUP(Y65,'SYNTHESE DES DOSSIERS'!$AL$283:$AM$408,2,FALSE)</f>
        <v>0</v>
      </c>
      <c r="AA65" s="208" t="s">
        <v>751</v>
      </c>
      <c r="AB65" s="208">
        <f ca="1">VLOOKUP(AA65,'SYNTHESE DES DOSSIERS'!$AL$283:$AN$408,3,"FAUX")</f>
        <v>0</v>
      </c>
      <c r="AC65" s="208" t="s">
        <v>916</v>
      </c>
      <c r="AD65" s="208">
        <f ca="1">VLOOKUP(AC65,'SYNTHESE DES DOSSIERS'!$AL$279:$AP$408,5,"FAUX")</f>
        <v>0</v>
      </c>
      <c r="AE65" s="208" t="s">
        <v>772</v>
      </c>
      <c r="AF65" s="208">
        <f ca="1">VLOOKUP(AE65,'SYNTHESE DES DOSSIERS'!$AL$287:$AQ$408,6,"FAUX")</f>
        <v>0</v>
      </c>
      <c r="AG65" s="208"/>
      <c r="AH65" s="208"/>
      <c r="AI65" s="208"/>
      <c r="AJ65" s="208"/>
      <c r="AK65" s="208"/>
      <c r="AL65" s="208"/>
      <c r="AM65" s="208"/>
      <c r="AN65" s="208"/>
      <c r="AO65" s="208"/>
      <c r="AP65" s="208"/>
      <c r="AQ65" s="208"/>
      <c r="AR65" s="208"/>
      <c r="AS65" s="208"/>
      <c r="AT65" s="208"/>
      <c r="AU65" s="208"/>
      <c r="AV65" s="208"/>
      <c r="AW65" s="420" t="s">
        <v>591</v>
      </c>
      <c r="AX65" s="208">
        <f t="shared" ca="1" si="9"/>
        <v>1</v>
      </c>
      <c r="AY65" s="208">
        <f t="shared" ca="1" si="10"/>
        <v>16</v>
      </c>
      <c r="AZ65" s="422">
        <f t="shared" ca="1" si="11"/>
        <v>1.5E-3</v>
      </c>
      <c r="BA65" s="208"/>
      <c r="BB65" s="208"/>
      <c r="BC65" s="208"/>
      <c r="BD65" s="208"/>
      <c r="BE65" s="208"/>
      <c r="BF65" s="208"/>
      <c r="BG65" s="208"/>
      <c r="BH65" s="208"/>
    </row>
    <row r="66" spans="2:60" ht="15.6" customHeight="1" thickBot="1">
      <c r="B66" s="553" t="s">
        <v>174</v>
      </c>
      <c r="C66" s="554"/>
      <c r="D66" s="71" t="s">
        <v>980</v>
      </c>
      <c r="E66" s="555" t="s">
        <v>176</v>
      </c>
      <c r="F66" s="556"/>
      <c r="G66" s="556"/>
      <c r="H66" s="556"/>
      <c r="I66" s="556"/>
      <c r="J66" s="556"/>
      <c r="K66" s="556"/>
      <c r="L66" s="557"/>
      <c r="M66" s="72" t="s">
        <v>156</v>
      </c>
      <c r="N66" s="129" t="s">
        <v>162</v>
      </c>
      <c r="O66" s="305" t="s">
        <v>162</v>
      </c>
      <c r="S66" s="208"/>
      <c r="T66" s="208"/>
      <c r="U66" s="420" t="s">
        <v>591</v>
      </c>
      <c r="V66" s="420" t="s">
        <v>33</v>
      </c>
      <c r="W66" s="212" t="str">
        <f t="shared" ca="1" si="30"/>
        <v>NC</v>
      </c>
      <c r="X66" s="212" t="str">
        <f t="shared" ca="1" si="31"/>
        <v>NC</v>
      </c>
      <c r="Y66" s="208" t="s">
        <v>730</v>
      </c>
      <c r="Z66" s="208">
        <f ca="1">VLOOKUP(Y66,'SYNTHESE DES DOSSIERS'!$AL$283:$AM$408,2,FALSE)</f>
        <v>0</v>
      </c>
      <c r="AA66" s="208" t="s">
        <v>752</v>
      </c>
      <c r="AB66" s="208">
        <f ca="1">VLOOKUP(AA66,'SYNTHESE DES DOSSIERS'!$AL$283:$AN$408,3,"FAUX")</f>
        <v>0</v>
      </c>
      <c r="AC66" s="208" t="s">
        <v>919</v>
      </c>
      <c r="AD66" s="208">
        <f ca="1">VLOOKUP(AC66,'SYNTHESE DES DOSSIERS'!$AL$279:$AP$408,5,"FAUX")</f>
        <v>0</v>
      </c>
      <c r="AE66" s="208" t="s">
        <v>773</v>
      </c>
      <c r="AF66" s="208">
        <f ca="1">VLOOKUP(AE66,'SYNTHESE DES DOSSIERS'!$AL$287:$AQ$408,6,"FAUX")</f>
        <v>0</v>
      </c>
      <c r="AG66" s="208"/>
      <c r="AH66" s="208"/>
      <c r="AI66" s="208"/>
      <c r="AJ66" s="208"/>
      <c r="AK66" s="208"/>
      <c r="AL66" s="208"/>
      <c r="AM66" s="208"/>
      <c r="AN66" s="208"/>
      <c r="AO66" s="208"/>
      <c r="AP66" s="208"/>
      <c r="AQ66" s="208"/>
      <c r="AR66" s="208"/>
      <c r="AS66" s="208"/>
      <c r="AT66" s="208"/>
      <c r="AU66" s="208"/>
      <c r="AV66" s="208"/>
      <c r="AW66" s="420" t="s">
        <v>594</v>
      </c>
      <c r="AX66" s="208">
        <f t="shared" ca="1" si="9"/>
        <v>1</v>
      </c>
      <c r="AY66" s="208">
        <f t="shared" ca="1" si="10"/>
        <v>15</v>
      </c>
      <c r="AZ66" s="422">
        <f t="shared" ca="1" si="11"/>
        <v>1.4E-3</v>
      </c>
      <c r="BA66" s="208"/>
      <c r="BB66" s="208"/>
      <c r="BC66" s="208"/>
      <c r="BD66" s="208"/>
      <c r="BE66" s="208"/>
      <c r="BF66" s="208"/>
      <c r="BG66" s="208"/>
      <c r="BH66" s="208"/>
    </row>
    <row r="67" spans="2:60" ht="15.6" customHeight="1">
      <c r="B67" s="573" t="s">
        <v>33</v>
      </c>
      <c r="C67" s="573"/>
      <c r="D67" s="70" t="s">
        <v>34</v>
      </c>
      <c r="E67" s="575" t="s">
        <v>35</v>
      </c>
      <c r="F67" s="575"/>
      <c r="G67" s="575"/>
      <c r="H67" s="575"/>
      <c r="I67" s="575"/>
      <c r="J67" s="575"/>
      <c r="K67" s="575"/>
      <c r="L67" s="576"/>
      <c r="M67" s="32">
        <f ca="1">Z21</f>
        <v>0</v>
      </c>
      <c r="N67" s="130" t="str">
        <f ca="1">IFERROR(ROUND(M67/$M$127,3),"NC")</f>
        <v>NC</v>
      </c>
      <c r="O67" s="306" t="str">
        <f ca="1">IFERROR(M67/$E$9,"NC")</f>
        <v>NC</v>
      </c>
      <c r="S67" s="208"/>
      <c r="T67" s="208"/>
      <c r="U67" s="420" t="s">
        <v>594</v>
      </c>
      <c r="V67" s="420" t="s">
        <v>101</v>
      </c>
      <c r="W67" s="212" t="str">
        <f t="shared" ca="1" si="30"/>
        <v>NC</v>
      </c>
      <c r="X67" s="212" t="str">
        <f t="shared" ca="1" si="31"/>
        <v>NC</v>
      </c>
      <c r="Y67" s="208" t="s">
        <v>731</v>
      </c>
      <c r="Z67" s="208">
        <f ca="1">VLOOKUP(Y67,'SYNTHESE DES DOSSIERS'!$AL$283:$AM$408,2,FALSE)</f>
        <v>0</v>
      </c>
      <c r="AA67" s="208" t="s">
        <v>753</v>
      </c>
      <c r="AB67" s="208">
        <f ca="1">VLOOKUP(AA67,'SYNTHESE DES DOSSIERS'!$AL$283:$AN$408,3,"FAUX")</f>
        <v>0</v>
      </c>
      <c r="AC67" s="208" t="s">
        <v>922</v>
      </c>
      <c r="AD67" s="208">
        <f ca="1">VLOOKUP(AC67,'SYNTHESE DES DOSSIERS'!$AL$279:$AP$408,5,"FAUX")</f>
        <v>0</v>
      </c>
      <c r="AE67" s="208" t="s">
        <v>774</v>
      </c>
      <c r="AF67" s="208">
        <f ca="1">VLOOKUP(AE67,'SYNTHESE DES DOSSIERS'!$AL$287:$AQ$408,6,"FAUX")</f>
        <v>0</v>
      </c>
      <c r="AG67" s="208"/>
      <c r="AH67" s="208"/>
      <c r="AI67" s="208"/>
      <c r="AJ67" s="208"/>
      <c r="AK67" s="208"/>
      <c r="AL67" s="208"/>
      <c r="AM67" s="208"/>
      <c r="AN67" s="208"/>
      <c r="AO67" s="208"/>
      <c r="AP67" s="208"/>
      <c r="AQ67" s="208"/>
      <c r="AR67" s="208"/>
      <c r="AS67" s="208"/>
      <c r="AT67" s="208"/>
      <c r="AU67" s="208"/>
      <c r="AV67" s="208"/>
      <c r="AW67" s="420" t="s">
        <v>596</v>
      </c>
      <c r="AX67" s="208">
        <f t="shared" ca="1" si="9"/>
        <v>1</v>
      </c>
      <c r="AY67" s="208">
        <f t="shared" ca="1" si="10"/>
        <v>14</v>
      </c>
      <c r="AZ67" s="422">
        <f t="shared" ca="1" si="11"/>
        <v>1.3000000000000002E-3</v>
      </c>
      <c r="BA67" s="208"/>
      <c r="BB67" s="208"/>
      <c r="BC67" s="208"/>
      <c r="BD67" s="208"/>
      <c r="BE67" s="208"/>
      <c r="BF67" s="208"/>
      <c r="BG67" s="208"/>
      <c r="BH67" s="208"/>
    </row>
    <row r="68" spans="2:60" ht="15.6" customHeight="1">
      <c r="B68" s="574"/>
      <c r="C68" s="574"/>
      <c r="D68" s="68" t="s">
        <v>36</v>
      </c>
      <c r="E68" s="577" t="s">
        <v>37</v>
      </c>
      <c r="F68" s="577"/>
      <c r="G68" s="577"/>
      <c r="H68" s="577"/>
      <c r="I68" s="577"/>
      <c r="J68" s="577"/>
      <c r="K68" s="577"/>
      <c r="L68" s="578"/>
      <c r="M68" s="32">
        <f t="shared" ref="M68:M105" ca="1" si="32">Z22</f>
        <v>0</v>
      </c>
      <c r="N68" s="130" t="str">
        <f t="shared" ref="N68:N126" ca="1" si="33">IFERROR(ROUND(M68/$M$127,3),"NC")</f>
        <v>NC</v>
      </c>
      <c r="O68" s="306" t="str">
        <f t="shared" ref="O68:O126" ca="1" si="34">IFERROR(M68/$E$9,"NC")</f>
        <v>NC</v>
      </c>
      <c r="S68" s="208"/>
      <c r="T68" s="208"/>
      <c r="U68" s="420" t="s">
        <v>596</v>
      </c>
      <c r="V68" s="420" t="s">
        <v>59</v>
      </c>
      <c r="W68" s="212" t="str">
        <f t="shared" ca="1" si="30"/>
        <v>NC</v>
      </c>
      <c r="X68" s="212" t="str">
        <f t="shared" ca="1" si="31"/>
        <v>NC</v>
      </c>
      <c r="Y68" s="208" t="s">
        <v>732</v>
      </c>
      <c r="Z68" s="208">
        <f ca="1">VLOOKUP(Y68,'SYNTHESE DES DOSSIERS'!$AL$283:$AM$408,2,FALSE)</f>
        <v>0</v>
      </c>
      <c r="AA68" s="208" t="s">
        <v>754</v>
      </c>
      <c r="AB68" s="208">
        <f ca="1">VLOOKUP(AA68,'SYNTHESE DES DOSSIERS'!$AL$283:$AN$408,3,"FAUX")</f>
        <v>0</v>
      </c>
      <c r="AC68" s="208" t="s">
        <v>925</v>
      </c>
      <c r="AD68" s="208">
        <f ca="1">VLOOKUP(AC68,'SYNTHESE DES DOSSIERS'!$AL$279:$AP$408,5,"FAUX")</f>
        <v>0</v>
      </c>
      <c r="AE68" s="208" t="s">
        <v>775</v>
      </c>
      <c r="AF68" s="208">
        <f ca="1">VLOOKUP(AE68,'SYNTHESE DES DOSSIERS'!$AL$287:$AQ$408,6,"FAUX")</f>
        <v>0</v>
      </c>
      <c r="AG68" s="208"/>
      <c r="AH68" s="208"/>
      <c r="AI68" s="208"/>
      <c r="AJ68" s="208"/>
      <c r="AK68" s="208"/>
      <c r="AL68" s="208"/>
      <c r="AM68" s="208"/>
      <c r="AN68" s="208"/>
      <c r="AO68" s="208"/>
      <c r="AP68" s="208"/>
      <c r="AQ68" s="208"/>
      <c r="AR68" s="208"/>
      <c r="AS68" s="208"/>
      <c r="AT68" s="208"/>
      <c r="AU68" s="208"/>
      <c r="AV68" s="208"/>
      <c r="AW68" s="420" t="s">
        <v>599</v>
      </c>
      <c r="AX68" s="208">
        <f t="shared" ca="1" si="9"/>
        <v>1</v>
      </c>
      <c r="AY68" s="208">
        <f t="shared" ca="1" si="10"/>
        <v>13</v>
      </c>
      <c r="AZ68" s="422">
        <f t="shared" ca="1" si="11"/>
        <v>1.2000000000000001E-3</v>
      </c>
      <c r="BA68" s="208"/>
      <c r="BB68" s="208"/>
      <c r="BC68" s="208"/>
      <c r="BD68" s="208"/>
      <c r="BE68" s="208"/>
      <c r="BF68" s="208"/>
      <c r="BG68" s="208"/>
      <c r="BH68" s="208"/>
    </row>
    <row r="69" spans="2:60" ht="15.6" customHeight="1">
      <c r="B69" s="574"/>
      <c r="C69" s="574"/>
      <c r="D69" s="68" t="s">
        <v>38</v>
      </c>
      <c r="E69" s="577" t="s">
        <v>39</v>
      </c>
      <c r="F69" s="577"/>
      <c r="G69" s="577"/>
      <c r="H69" s="577"/>
      <c r="I69" s="577"/>
      <c r="J69" s="577"/>
      <c r="K69" s="577"/>
      <c r="L69" s="578"/>
      <c r="M69" s="32">
        <f t="shared" ca="1" si="32"/>
        <v>0</v>
      </c>
      <c r="N69" s="130" t="str">
        <f t="shared" ca="1" si="33"/>
        <v>NC</v>
      </c>
      <c r="O69" s="306" t="str">
        <f t="shared" ca="1" si="34"/>
        <v>NC</v>
      </c>
      <c r="S69" s="208"/>
      <c r="T69" s="208"/>
      <c r="U69" s="420" t="s">
        <v>599</v>
      </c>
      <c r="V69" s="420" t="s">
        <v>59</v>
      </c>
      <c r="W69" s="212" t="str">
        <f t="shared" ca="1" si="30"/>
        <v>NC</v>
      </c>
      <c r="X69" s="212" t="str">
        <f t="shared" ca="1" si="31"/>
        <v>NC</v>
      </c>
      <c r="Y69" s="208" t="s">
        <v>733</v>
      </c>
      <c r="Z69" s="208">
        <f ca="1">VLOOKUP(Y69,'SYNTHESE DES DOSSIERS'!$AL$283:$AM$408,2,FALSE)</f>
        <v>0</v>
      </c>
      <c r="AA69" s="208" t="s">
        <v>755</v>
      </c>
      <c r="AB69" s="208">
        <f ca="1">VLOOKUP(AA69,'SYNTHESE DES DOSSIERS'!$AL$283:$AN$408,3,"FAUX")</f>
        <v>0</v>
      </c>
      <c r="AC69" s="208" t="s">
        <v>928</v>
      </c>
      <c r="AD69" s="208">
        <f ca="1">VLOOKUP(AC69,'SYNTHESE DES DOSSIERS'!$AL$279:$AP$408,5,"FAUX")</f>
        <v>0</v>
      </c>
      <c r="AE69" s="208" t="s">
        <v>776</v>
      </c>
      <c r="AF69" s="208">
        <f ca="1">VLOOKUP(AE69,'SYNTHESE DES DOSSIERS'!$AL$287:$AQ$408,6,"FAUX")</f>
        <v>0</v>
      </c>
      <c r="AG69" s="208"/>
      <c r="AH69" s="208"/>
      <c r="AI69" s="208"/>
      <c r="AJ69" s="208"/>
      <c r="AK69" s="208"/>
      <c r="AL69" s="208"/>
      <c r="AM69" s="208"/>
      <c r="AN69" s="208"/>
      <c r="AO69" s="208"/>
      <c r="AP69" s="208"/>
      <c r="AQ69" s="208"/>
      <c r="AR69" s="208"/>
      <c r="AS69" s="208"/>
      <c r="AT69" s="208"/>
      <c r="AU69" s="208"/>
      <c r="AV69" s="208"/>
      <c r="AW69" s="420" t="s">
        <v>602</v>
      </c>
      <c r="AX69" s="208">
        <f t="shared" ca="1" si="9"/>
        <v>1</v>
      </c>
      <c r="AY69" s="208">
        <f t="shared" ca="1" si="10"/>
        <v>12</v>
      </c>
      <c r="AZ69" s="422">
        <f t="shared" ca="1" si="11"/>
        <v>1.1000000000000001E-3</v>
      </c>
      <c r="BA69" s="208"/>
      <c r="BB69" s="208"/>
      <c r="BC69" s="208"/>
      <c r="BD69" s="208"/>
      <c r="BE69" s="208"/>
      <c r="BF69" s="208"/>
      <c r="BG69" s="208"/>
      <c r="BH69" s="208"/>
    </row>
    <row r="70" spans="2:60" ht="15.6" customHeight="1">
      <c r="B70" s="574"/>
      <c r="C70" s="574"/>
      <c r="D70" s="68" t="s">
        <v>40</v>
      </c>
      <c r="E70" s="577" t="s">
        <v>41</v>
      </c>
      <c r="F70" s="577"/>
      <c r="G70" s="577"/>
      <c r="H70" s="577"/>
      <c r="I70" s="577"/>
      <c r="J70" s="577"/>
      <c r="K70" s="577"/>
      <c r="L70" s="578"/>
      <c r="M70" s="32">
        <f t="shared" ca="1" si="32"/>
        <v>0</v>
      </c>
      <c r="N70" s="130" t="str">
        <f t="shared" ca="1" si="33"/>
        <v>NC</v>
      </c>
      <c r="O70" s="306" t="str">
        <f t="shared" ca="1" si="34"/>
        <v>NC</v>
      </c>
      <c r="S70" s="208"/>
      <c r="T70" s="208"/>
      <c r="U70" s="420" t="s">
        <v>602</v>
      </c>
      <c r="V70" s="420" t="s">
        <v>723</v>
      </c>
      <c r="W70" s="212" t="str">
        <f t="shared" ca="1" si="30"/>
        <v>NC</v>
      </c>
      <c r="X70" s="212" t="str">
        <f t="shared" ca="1" si="31"/>
        <v>NC</v>
      </c>
      <c r="Y70" s="208" t="s">
        <v>734</v>
      </c>
      <c r="Z70" s="208">
        <f ca="1">VLOOKUP(Y70,'SYNTHESE DES DOSSIERS'!$AL$283:$AM$408,2,FALSE)</f>
        <v>0</v>
      </c>
      <c r="AA70" s="208" t="s">
        <v>756</v>
      </c>
      <c r="AB70" s="208">
        <f ca="1">VLOOKUP(AA70,'SYNTHESE DES DOSSIERS'!$AL$283:$AN$408,3,"FAUX")</f>
        <v>0</v>
      </c>
      <c r="AC70" s="208" t="s">
        <v>931</v>
      </c>
      <c r="AD70" s="208">
        <f ca="1">VLOOKUP(AC70,'SYNTHESE DES DOSSIERS'!$AL$279:$AP$408,5,"FAUX")</f>
        <v>0</v>
      </c>
      <c r="AE70" s="208" t="s">
        <v>777</v>
      </c>
      <c r="AF70" s="208">
        <f ca="1">VLOOKUP(AE70,'SYNTHESE DES DOSSIERS'!$AL$287:$AQ$408,6,"FAUX")</f>
        <v>0</v>
      </c>
      <c r="AG70" s="208"/>
      <c r="AH70" s="208"/>
      <c r="AI70" s="208"/>
      <c r="AJ70" s="208"/>
      <c r="AK70" s="208"/>
      <c r="AL70" s="208"/>
      <c r="AM70" s="208"/>
      <c r="AN70" s="208"/>
      <c r="AO70" s="208"/>
      <c r="AP70" s="208"/>
      <c r="AQ70" s="208"/>
      <c r="AR70" s="208"/>
      <c r="AS70" s="208"/>
      <c r="AT70" s="208"/>
      <c r="AU70" s="208"/>
      <c r="AV70" s="208"/>
      <c r="AW70" s="420" t="s">
        <v>720</v>
      </c>
      <c r="AX70" s="208">
        <f t="shared" ca="1" si="9"/>
        <v>1</v>
      </c>
      <c r="AY70" s="208">
        <f t="shared" ca="1" si="10"/>
        <v>11</v>
      </c>
      <c r="AZ70" s="422">
        <f t="shared" ca="1" si="11"/>
        <v>1E-3</v>
      </c>
      <c r="BA70" s="208"/>
      <c r="BB70" s="208"/>
      <c r="BC70" s="208"/>
      <c r="BD70" s="208"/>
      <c r="BE70" s="208"/>
      <c r="BF70" s="208"/>
      <c r="BG70" s="208"/>
      <c r="BH70" s="208"/>
    </row>
    <row r="71" spans="2:60" ht="15.6" customHeight="1">
      <c r="B71" s="574"/>
      <c r="C71" s="574"/>
      <c r="D71" s="68" t="s">
        <v>42</v>
      </c>
      <c r="E71" s="577" t="s">
        <v>43</v>
      </c>
      <c r="F71" s="577"/>
      <c r="G71" s="577"/>
      <c r="H71" s="577"/>
      <c r="I71" s="577"/>
      <c r="J71" s="577"/>
      <c r="K71" s="577"/>
      <c r="L71" s="578"/>
      <c r="M71" s="32">
        <f t="shared" ca="1" si="32"/>
        <v>0</v>
      </c>
      <c r="N71" s="130" t="str">
        <f t="shared" ca="1" si="33"/>
        <v>NC</v>
      </c>
      <c r="O71" s="306" t="str">
        <f t="shared" ca="1" si="34"/>
        <v>NC</v>
      </c>
      <c r="S71" s="208"/>
      <c r="T71" s="208"/>
      <c r="U71" s="420" t="s">
        <v>720</v>
      </c>
      <c r="V71" s="420" t="s">
        <v>85</v>
      </c>
      <c r="W71" s="212" t="str">
        <f t="shared" ca="1" si="30"/>
        <v>NC</v>
      </c>
      <c r="X71" s="212" t="str">
        <f t="shared" ca="1" si="31"/>
        <v>NC</v>
      </c>
      <c r="Y71" s="208" t="s">
        <v>735</v>
      </c>
      <c r="Z71" s="208">
        <f ca="1">VLOOKUP(Y71,'SYNTHESE DES DOSSIERS'!$AL$283:$AM$408,2,FALSE)</f>
        <v>0</v>
      </c>
      <c r="AA71" s="208" t="s">
        <v>757</v>
      </c>
      <c r="AB71" s="208">
        <f ca="1">VLOOKUP(AA71,'SYNTHESE DES DOSSIERS'!$AL$283:$AN$408,3,"FAUX")</f>
        <v>0</v>
      </c>
      <c r="AC71" s="208" t="s">
        <v>934</v>
      </c>
      <c r="AD71" s="208">
        <f ca="1">VLOOKUP(AC71,'SYNTHESE DES DOSSIERS'!$AL$279:$AP$408,5,"FAUX")</f>
        <v>0</v>
      </c>
      <c r="AE71" s="208" t="s">
        <v>778</v>
      </c>
      <c r="AF71" s="208">
        <f ca="1">VLOOKUP(AE71,'SYNTHESE DES DOSSIERS'!$AL$287:$AQ$408,6,"FAUX")</f>
        <v>0</v>
      </c>
      <c r="AG71" s="208"/>
      <c r="AH71" s="208"/>
      <c r="AI71" s="208"/>
      <c r="AJ71" s="208"/>
      <c r="AK71" s="208"/>
      <c r="AL71" s="208"/>
      <c r="AM71" s="208"/>
      <c r="AN71" s="208"/>
      <c r="AO71" s="208"/>
      <c r="AP71" s="208"/>
      <c r="AQ71" s="208"/>
      <c r="AR71" s="208"/>
      <c r="AS71" s="208"/>
      <c r="AT71" s="208"/>
      <c r="AU71" s="208"/>
      <c r="AV71" s="208"/>
      <c r="AW71" s="420" t="s">
        <v>604</v>
      </c>
      <c r="AX71" s="208">
        <f t="shared" ca="1" si="9"/>
        <v>1</v>
      </c>
      <c r="AY71" s="208">
        <f t="shared" ca="1" si="10"/>
        <v>10</v>
      </c>
      <c r="AZ71" s="422">
        <f t="shared" ca="1" si="11"/>
        <v>9.0000000000000008E-4</v>
      </c>
      <c r="BA71" s="208"/>
      <c r="BB71" s="208"/>
      <c r="BC71" s="208"/>
      <c r="BD71" s="208"/>
      <c r="BE71" s="208"/>
      <c r="BF71" s="208"/>
      <c r="BG71" s="208"/>
      <c r="BH71" s="208"/>
    </row>
    <row r="72" spans="2:60" ht="15.6" customHeight="1">
      <c r="B72" s="574"/>
      <c r="C72" s="574"/>
      <c r="D72" s="68" t="s">
        <v>44</v>
      </c>
      <c r="E72" s="569" t="s">
        <v>45</v>
      </c>
      <c r="F72" s="569"/>
      <c r="G72" s="569"/>
      <c r="H72" s="569"/>
      <c r="I72" s="569"/>
      <c r="J72" s="569"/>
      <c r="K72" s="569"/>
      <c r="L72" s="570"/>
      <c r="M72" s="32">
        <f t="shared" ca="1" si="32"/>
        <v>0</v>
      </c>
      <c r="N72" s="130" t="str">
        <f t="shared" ca="1" si="33"/>
        <v>NC</v>
      </c>
      <c r="O72" s="306" t="str">
        <f t="shared" ca="1" si="34"/>
        <v>NC</v>
      </c>
      <c r="S72" s="208"/>
      <c r="T72" s="208"/>
      <c r="U72" s="420" t="s">
        <v>604</v>
      </c>
      <c r="V72" s="420" t="s">
        <v>85</v>
      </c>
      <c r="W72" s="212" t="str">
        <f t="shared" ca="1" si="30"/>
        <v>NC</v>
      </c>
      <c r="X72" s="212" t="str">
        <f t="shared" ca="1" si="31"/>
        <v>NC</v>
      </c>
      <c r="Y72" s="208" t="s">
        <v>736</v>
      </c>
      <c r="Z72" s="208">
        <f ca="1">VLOOKUP(Y72,'SYNTHESE DES DOSSIERS'!$AL$283:$AM$408,2,FALSE)</f>
        <v>0</v>
      </c>
      <c r="AA72" s="208" t="s">
        <v>758</v>
      </c>
      <c r="AB72" s="208">
        <f ca="1">VLOOKUP(AA72,'SYNTHESE DES DOSSIERS'!$AL$283:$AN$408,3,"FAUX")</f>
        <v>0</v>
      </c>
      <c r="AC72" s="208" t="s">
        <v>937</v>
      </c>
      <c r="AD72" s="208">
        <f ca="1">VLOOKUP(AC72,'SYNTHESE DES DOSSIERS'!$AL$279:$AP$408,5,"FAUX")</f>
        <v>0</v>
      </c>
      <c r="AE72" s="208" t="s">
        <v>779</v>
      </c>
      <c r="AF72" s="208">
        <f ca="1">VLOOKUP(AE72,'SYNTHESE DES DOSSIERS'!$AL$287:$AQ$408,6,"FAUX")</f>
        <v>0</v>
      </c>
      <c r="AG72" s="208"/>
      <c r="AH72" s="208"/>
      <c r="AI72" s="208"/>
      <c r="AJ72" s="208"/>
      <c r="AK72" s="208"/>
      <c r="AL72" s="208"/>
      <c r="AM72" s="208"/>
      <c r="AN72" s="208"/>
      <c r="AO72" s="208"/>
      <c r="AP72" s="208"/>
      <c r="AQ72" s="208"/>
      <c r="AR72" s="208"/>
      <c r="AS72" s="208"/>
      <c r="AT72" s="208"/>
      <c r="AU72" s="208"/>
      <c r="AV72" s="208"/>
      <c r="AW72" s="420" t="s">
        <v>607</v>
      </c>
      <c r="AX72" s="208">
        <f t="shared" ca="1" si="9"/>
        <v>1</v>
      </c>
      <c r="AY72" s="208">
        <f t="shared" ca="1" si="10"/>
        <v>9</v>
      </c>
      <c r="AZ72" s="422">
        <f t="shared" ca="1" si="11"/>
        <v>8.0000000000000004E-4</v>
      </c>
      <c r="BA72" s="208"/>
      <c r="BB72" s="208"/>
      <c r="BC72" s="208"/>
      <c r="BD72" s="208"/>
      <c r="BE72" s="208"/>
      <c r="BF72" s="208"/>
      <c r="BG72" s="208"/>
      <c r="BH72" s="208"/>
    </row>
    <row r="73" spans="2:60" ht="15.6" customHeight="1">
      <c r="B73" s="574" t="s">
        <v>46</v>
      </c>
      <c r="C73" s="574"/>
      <c r="D73" s="68" t="s">
        <v>47</v>
      </c>
      <c r="E73" s="569" t="s">
        <v>48</v>
      </c>
      <c r="F73" s="569"/>
      <c r="G73" s="569"/>
      <c r="H73" s="569"/>
      <c r="I73" s="569"/>
      <c r="J73" s="569"/>
      <c r="K73" s="569"/>
      <c r="L73" s="570"/>
      <c r="M73" s="32">
        <f t="shared" ca="1" si="32"/>
        <v>0</v>
      </c>
      <c r="N73" s="130" t="str">
        <f t="shared" ca="1" si="33"/>
        <v>NC</v>
      </c>
      <c r="O73" s="306" t="str">
        <f t="shared" ca="1" si="34"/>
        <v>NC</v>
      </c>
      <c r="S73" s="208"/>
      <c r="T73" s="208"/>
      <c r="U73" s="420" t="s">
        <v>607</v>
      </c>
      <c r="V73" s="420" t="s">
        <v>608</v>
      </c>
      <c r="W73" s="212" t="str">
        <f t="shared" ca="1" si="30"/>
        <v>NC</v>
      </c>
      <c r="X73" s="212" t="str">
        <f t="shared" ca="1" si="31"/>
        <v>NC</v>
      </c>
      <c r="Y73" s="208" t="s">
        <v>737</v>
      </c>
      <c r="Z73" s="208">
        <f ca="1">VLOOKUP(Y73,'SYNTHESE DES DOSSIERS'!$AL$283:$AM$408,2,FALSE)</f>
        <v>0</v>
      </c>
      <c r="AA73" s="208" t="s">
        <v>759</v>
      </c>
      <c r="AB73" s="208">
        <f ca="1">VLOOKUP(AA73,'SYNTHESE DES DOSSIERS'!$AL$283:$AN$408,3,"FAUX")</f>
        <v>0</v>
      </c>
      <c r="AC73" s="208" t="s">
        <v>940</v>
      </c>
      <c r="AD73" s="208">
        <f ca="1">VLOOKUP(AC73,'SYNTHESE DES DOSSIERS'!$AL$279:$AP$408,5,"FAUX")</f>
        <v>0</v>
      </c>
      <c r="AE73" s="208" t="s">
        <v>780</v>
      </c>
      <c r="AF73" s="208">
        <f ca="1">VLOOKUP(AE73,'SYNTHESE DES DOSSIERS'!$AL$287:$AQ$408,6,"FAUX")</f>
        <v>0</v>
      </c>
      <c r="AG73" s="208"/>
      <c r="AH73" s="208"/>
      <c r="AI73" s="208"/>
      <c r="AJ73" s="208"/>
      <c r="AK73" s="208"/>
      <c r="AL73" s="208"/>
      <c r="AM73" s="208"/>
      <c r="AN73" s="208"/>
      <c r="AO73" s="208"/>
      <c r="AP73" s="208"/>
      <c r="AQ73" s="208"/>
      <c r="AR73" s="208"/>
      <c r="AS73" s="208"/>
      <c r="AT73" s="208"/>
      <c r="AU73" s="208"/>
      <c r="AV73" s="208"/>
      <c r="AW73" s="420" t="s">
        <v>609</v>
      </c>
      <c r="AX73" s="208">
        <f t="shared" ca="1" si="9"/>
        <v>1</v>
      </c>
      <c r="AY73" s="208">
        <f t="shared" ca="1" si="10"/>
        <v>8</v>
      </c>
      <c r="AZ73" s="422">
        <f t="shared" ca="1" si="11"/>
        <v>6.9999999999999999E-4</v>
      </c>
      <c r="BA73" s="208"/>
      <c r="BB73" s="208"/>
      <c r="BC73" s="208"/>
      <c r="BD73" s="208"/>
      <c r="BE73" s="208"/>
      <c r="BF73" s="208"/>
      <c r="BG73" s="208"/>
      <c r="BH73" s="208"/>
    </row>
    <row r="74" spans="2:60" ht="15.6" customHeight="1">
      <c r="B74" s="574"/>
      <c r="C74" s="574"/>
      <c r="D74" s="68" t="s">
        <v>49</v>
      </c>
      <c r="E74" s="569" t="s">
        <v>50</v>
      </c>
      <c r="F74" s="569"/>
      <c r="G74" s="569"/>
      <c r="H74" s="569"/>
      <c r="I74" s="569"/>
      <c r="J74" s="569"/>
      <c r="K74" s="569"/>
      <c r="L74" s="570"/>
      <c r="M74" s="32">
        <f t="shared" ca="1" si="32"/>
        <v>0</v>
      </c>
      <c r="N74" s="130" t="str">
        <f t="shared" ca="1" si="33"/>
        <v>NC</v>
      </c>
      <c r="O74" s="306" t="str">
        <f t="shared" ca="1" si="34"/>
        <v>NC</v>
      </c>
      <c r="S74" s="208"/>
      <c r="T74" s="208"/>
      <c r="U74" s="420" t="s">
        <v>609</v>
      </c>
      <c r="V74" s="420" t="s">
        <v>608</v>
      </c>
      <c r="W74" s="212" t="str">
        <f t="shared" ca="1" si="30"/>
        <v>NC</v>
      </c>
      <c r="X74" s="212" t="str">
        <f t="shared" ca="1" si="31"/>
        <v>NC</v>
      </c>
      <c r="Y74" s="208" t="s">
        <v>738</v>
      </c>
      <c r="Z74" s="208">
        <f ca="1">VLOOKUP(Y74,'SYNTHESE DES DOSSIERS'!$AL$283:$AM$408,2,FALSE)</f>
        <v>0</v>
      </c>
      <c r="AA74" s="208" t="s">
        <v>760</v>
      </c>
      <c r="AB74" s="208">
        <f ca="1">VLOOKUP(AA74,'SYNTHESE DES DOSSIERS'!$AL$283:$AN$408,3,"FAUX")</f>
        <v>0</v>
      </c>
      <c r="AC74" s="208" t="s">
        <v>943</v>
      </c>
      <c r="AD74" s="208">
        <f ca="1">VLOOKUP(AC74,'SYNTHESE DES DOSSIERS'!$AL$279:$AP$408,5,"FAUX")</f>
        <v>0</v>
      </c>
      <c r="AE74" s="208" t="s">
        <v>781</v>
      </c>
      <c r="AF74" s="208">
        <f ca="1">VLOOKUP(AE74,'SYNTHESE DES DOSSIERS'!$AL$287:$AQ$408,6,"FAUX")</f>
        <v>0</v>
      </c>
      <c r="AG74" s="208"/>
      <c r="AH74" s="208"/>
      <c r="AI74" s="208"/>
      <c r="AJ74" s="208"/>
      <c r="AK74" s="208"/>
      <c r="AL74" s="208"/>
      <c r="AM74" s="208"/>
      <c r="AN74" s="208"/>
      <c r="AO74" s="208"/>
      <c r="AP74" s="208"/>
      <c r="AQ74" s="208"/>
      <c r="AR74" s="208"/>
      <c r="AS74" s="208"/>
      <c r="AT74" s="208"/>
      <c r="AU74" s="208"/>
      <c r="AV74" s="208"/>
      <c r="AW74" s="420" t="s">
        <v>610</v>
      </c>
      <c r="AX74" s="208">
        <f t="shared" ca="1" si="9"/>
        <v>1</v>
      </c>
      <c r="AY74" s="208">
        <f t="shared" ca="1" si="10"/>
        <v>7</v>
      </c>
      <c r="AZ74" s="422">
        <f t="shared" ca="1" si="11"/>
        <v>6.0000000000000006E-4</v>
      </c>
      <c r="BA74" s="208"/>
      <c r="BB74" s="208"/>
      <c r="BC74" s="208"/>
      <c r="BD74" s="208"/>
      <c r="BE74" s="208"/>
      <c r="BF74" s="208"/>
      <c r="BG74" s="208"/>
      <c r="BH74" s="208"/>
    </row>
    <row r="75" spans="2:60" ht="15.6" customHeight="1">
      <c r="B75" s="574"/>
      <c r="C75" s="574"/>
      <c r="D75" s="68" t="s">
        <v>51</v>
      </c>
      <c r="E75" s="571" t="s">
        <v>52</v>
      </c>
      <c r="F75" s="571"/>
      <c r="G75" s="571"/>
      <c r="H75" s="571"/>
      <c r="I75" s="571"/>
      <c r="J75" s="571"/>
      <c r="K75" s="571"/>
      <c r="L75" s="572"/>
      <c r="M75" s="32">
        <f t="shared" ca="1" si="32"/>
        <v>0</v>
      </c>
      <c r="N75" s="130" t="str">
        <f t="shared" ca="1" si="33"/>
        <v>NC</v>
      </c>
      <c r="O75" s="306" t="str">
        <f t="shared" ca="1" si="34"/>
        <v>NC</v>
      </c>
      <c r="S75" s="208"/>
      <c r="T75" s="208"/>
      <c r="U75" s="420" t="s">
        <v>610</v>
      </c>
      <c r="V75" s="420" t="s">
        <v>608</v>
      </c>
      <c r="W75" s="212" t="str">
        <f t="shared" ca="1" si="30"/>
        <v>NC</v>
      </c>
      <c r="X75" s="212" t="str">
        <f t="shared" ca="1" si="31"/>
        <v>NC</v>
      </c>
      <c r="Y75" s="208" t="s">
        <v>739</v>
      </c>
      <c r="Z75" s="208">
        <f ca="1">VLOOKUP(Y75,'SYNTHESE DES DOSSIERS'!$AL$283:$AM$408,2,FALSE)</f>
        <v>0</v>
      </c>
      <c r="AA75" s="208" t="s">
        <v>762</v>
      </c>
      <c r="AB75" s="208">
        <f ca="1">VLOOKUP(AA75,'SYNTHESE DES DOSSIERS'!$AL$283:$AN$408,3,"FAUX")</f>
        <v>0</v>
      </c>
      <c r="AC75" s="208" t="s">
        <v>946</v>
      </c>
      <c r="AD75" s="208">
        <f ca="1">VLOOKUP(AC75,'SYNTHESE DES DOSSIERS'!$AL$279:$AP$408,5,"FAUX")</f>
        <v>0</v>
      </c>
      <c r="AE75" s="208" t="s">
        <v>782</v>
      </c>
      <c r="AF75" s="208">
        <f ca="1">VLOOKUP(AE75,'SYNTHESE DES DOSSIERS'!$AL$287:$AQ$408,6,"FAUX")</f>
        <v>0</v>
      </c>
      <c r="AG75" s="208"/>
      <c r="AH75" s="208"/>
      <c r="AI75" s="208"/>
      <c r="AJ75" s="208"/>
      <c r="AK75" s="208"/>
      <c r="AL75" s="208"/>
      <c r="AM75" s="208"/>
      <c r="AN75" s="208"/>
      <c r="AO75" s="208"/>
      <c r="AP75" s="208"/>
      <c r="AQ75" s="208"/>
      <c r="AR75" s="208"/>
      <c r="AS75" s="208"/>
      <c r="AT75" s="208"/>
      <c r="AU75" s="208"/>
      <c r="AV75" s="208"/>
      <c r="AW75" s="420" t="s">
        <v>612</v>
      </c>
      <c r="AX75" s="208">
        <f t="shared" ca="1" si="9"/>
        <v>1</v>
      </c>
      <c r="AY75" s="208">
        <f t="shared" ca="1" si="10"/>
        <v>6</v>
      </c>
      <c r="AZ75" s="422">
        <f t="shared" ca="1" si="11"/>
        <v>5.0000000000000001E-4</v>
      </c>
      <c r="BA75" s="208"/>
      <c r="BB75" s="208"/>
      <c r="BC75" s="208"/>
      <c r="BD75" s="208"/>
      <c r="BE75" s="208"/>
      <c r="BF75" s="208"/>
      <c r="BG75" s="208"/>
      <c r="BH75" s="208"/>
    </row>
    <row r="76" spans="2:60" ht="15.6" customHeight="1">
      <c r="B76" s="574"/>
      <c r="C76" s="574"/>
      <c r="D76" s="68" t="s">
        <v>53</v>
      </c>
      <c r="E76" s="569" t="s">
        <v>54</v>
      </c>
      <c r="F76" s="569"/>
      <c r="G76" s="569"/>
      <c r="H76" s="569"/>
      <c r="I76" s="569"/>
      <c r="J76" s="569"/>
      <c r="K76" s="569"/>
      <c r="L76" s="570"/>
      <c r="M76" s="32">
        <f t="shared" ca="1" si="32"/>
        <v>0</v>
      </c>
      <c r="N76" s="130" t="str">
        <f t="shared" ca="1" si="33"/>
        <v>NC</v>
      </c>
      <c r="O76" s="306" t="str">
        <f t="shared" ca="1" si="34"/>
        <v>NC</v>
      </c>
      <c r="S76" s="208"/>
      <c r="T76" s="208"/>
      <c r="U76" s="420" t="s">
        <v>612</v>
      </c>
      <c r="V76" s="420" t="s">
        <v>608</v>
      </c>
      <c r="W76" s="212" t="str">
        <f t="shared" ca="1" si="30"/>
        <v>NC</v>
      </c>
      <c r="X76" s="212" t="str">
        <f t="shared" ca="1" si="31"/>
        <v>NC</v>
      </c>
      <c r="Y76" s="208" t="s">
        <v>740</v>
      </c>
      <c r="Z76" s="208">
        <f ca="1">VLOOKUP(Y76,'SYNTHESE DES DOSSIERS'!$AL$283:$AM$408,2,FALSE)</f>
        <v>0</v>
      </c>
      <c r="AA76" s="208" t="s">
        <v>761</v>
      </c>
      <c r="AB76" s="208">
        <f ca="1">VLOOKUP(AA76,'SYNTHESE DES DOSSIERS'!$AL$283:$AN$408,3,"FAUX")</f>
        <v>0</v>
      </c>
      <c r="AC76" s="208" t="s">
        <v>949</v>
      </c>
      <c r="AD76" s="208">
        <f ca="1">VLOOKUP(AC76,'SYNTHESE DES DOSSIERS'!$AL$279:$AP$408,5,"FAUX")</f>
        <v>0</v>
      </c>
      <c r="AE76" s="208" t="s">
        <v>783</v>
      </c>
      <c r="AF76" s="208">
        <f ca="1">VLOOKUP(AE76,'SYNTHESE DES DOSSIERS'!$AL$287:$AQ$408,6,"FAUX")</f>
        <v>0</v>
      </c>
      <c r="AG76" s="208"/>
      <c r="AH76" s="208"/>
      <c r="AI76" s="208"/>
      <c r="AJ76" s="208"/>
      <c r="AK76" s="208"/>
      <c r="AL76" s="208"/>
      <c r="AM76" s="208"/>
      <c r="AN76" s="208"/>
      <c r="AO76" s="208"/>
      <c r="AP76" s="208"/>
      <c r="AQ76" s="208"/>
      <c r="AR76" s="208"/>
      <c r="AS76" s="208"/>
      <c r="AT76" s="208"/>
      <c r="AU76" s="208"/>
      <c r="AV76" s="208"/>
      <c r="AW76" s="420" t="s">
        <v>613</v>
      </c>
      <c r="AX76" s="208">
        <f t="shared" ca="1" si="9"/>
        <v>1</v>
      </c>
      <c r="AY76" s="208">
        <f t="shared" ca="1" si="10"/>
        <v>5</v>
      </c>
      <c r="AZ76" s="422">
        <f t="shared" ca="1" si="11"/>
        <v>4.0000000000000002E-4</v>
      </c>
      <c r="BA76" s="208"/>
      <c r="BB76" s="208"/>
      <c r="BC76" s="208"/>
      <c r="BD76" s="208"/>
      <c r="BE76" s="208"/>
      <c r="BF76" s="208"/>
      <c r="BG76" s="208"/>
      <c r="BH76" s="208"/>
    </row>
    <row r="77" spans="2:60" ht="15.6" customHeight="1">
      <c r="B77" s="574"/>
      <c r="C77" s="574"/>
      <c r="D77" s="68" t="s">
        <v>55</v>
      </c>
      <c r="E77" s="571" t="s">
        <v>56</v>
      </c>
      <c r="F77" s="571"/>
      <c r="G77" s="571"/>
      <c r="H77" s="571"/>
      <c r="I77" s="571"/>
      <c r="J77" s="571"/>
      <c r="K77" s="571"/>
      <c r="L77" s="572"/>
      <c r="M77" s="32">
        <f t="shared" ca="1" si="32"/>
        <v>0</v>
      </c>
      <c r="N77" s="130" t="str">
        <f t="shared" ca="1" si="33"/>
        <v>NC</v>
      </c>
      <c r="O77" s="306" t="str">
        <f t="shared" ca="1" si="34"/>
        <v>NC</v>
      </c>
      <c r="S77" s="208"/>
      <c r="T77" s="208"/>
      <c r="U77" s="420" t="s">
        <v>613</v>
      </c>
      <c r="V77" s="420" t="s">
        <v>106</v>
      </c>
      <c r="W77" s="212" t="str">
        <f t="shared" ca="1" si="30"/>
        <v>NC</v>
      </c>
      <c r="X77" s="212" t="str">
        <f t="shared" ca="1" si="31"/>
        <v>NC</v>
      </c>
      <c r="Y77" s="208" t="s">
        <v>741</v>
      </c>
      <c r="Z77" s="208">
        <f ca="1">VLOOKUP(Y77,'SYNTHESE DES DOSSIERS'!$AL$283:$AM$408,2,FALSE)</f>
        <v>0</v>
      </c>
      <c r="AA77" s="208" t="s">
        <v>763</v>
      </c>
      <c r="AB77" s="208">
        <f ca="1">VLOOKUP(AA77,'SYNTHESE DES DOSSIERS'!$AL$283:$AN$408,3,"FAUX")</f>
        <v>0</v>
      </c>
      <c r="AC77" s="208" t="s">
        <v>952</v>
      </c>
      <c r="AD77" s="208">
        <f ca="1">VLOOKUP(AC77,'SYNTHESE DES DOSSIERS'!$AL$279:$AP$408,5,"FAUX")</f>
        <v>0</v>
      </c>
      <c r="AE77" s="208" t="s">
        <v>784</v>
      </c>
      <c r="AF77" s="208">
        <f ca="1">VLOOKUP(AE77,'SYNTHESE DES DOSSIERS'!$AL$287:$AQ$408,6,"FAUX")</f>
        <v>0</v>
      </c>
      <c r="AG77" s="208"/>
      <c r="AH77" s="208"/>
      <c r="AI77" s="208"/>
      <c r="AJ77" s="208"/>
      <c r="AK77" s="208"/>
      <c r="AL77" s="208"/>
      <c r="AM77" s="208"/>
      <c r="AN77" s="208"/>
      <c r="AO77" s="208"/>
      <c r="AP77" s="208"/>
      <c r="AQ77" s="208"/>
      <c r="AR77" s="208"/>
      <c r="AS77" s="208"/>
      <c r="AT77" s="208"/>
      <c r="AU77" s="208"/>
      <c r="AV77" s="208"/>
      <c r="AW77" s="420" t="s">
        <v>616</v>
      </c>
      <c r="AX77" s="208">
        <f t="shared" ca="1" si="9"/>
        <v>1</v>
      </c>
      <c r="AY77" s="208">
        <f t="shared" ca="1" si="10"/>
        <v>4</v>
      </c>
      <c r="AZ77" s="422">
        <f t="shared" ca="1" si="11"/>
        <v>3.0000000000000003E-4</v>
      </c>
      <c r="BA77" s="208"/>
      <c r="BB77" s="208"/>
      <c r="BC77" s="208"/>
      <c r="BD77" s="208"/>
      <c r="BE77" s="208"/>
      <c r="BF77" s="208"/>
      <c r="BG77" s="208"/>
      <c r="BH77" s="208"/>
    </row>
    <row r="78" spans="2:60" ht="15.6" customHeight="1">
      <c r="B78" s="574"/>
      <c r="C78" s="574"/>
      <c r="D78" s="68" t="s">
        <v>57</v>
      </c>
      <c r="E78" s="569" t="s">
        <v>58</v>
      </c>
      <c r="F78" s="569"/>
      <c r="G78" s="569"/>
      <c r="H78" s="569"/>
      <c r="I78" s="569"/>
      <c r="J78" s="569"/>
      <c r="K78" s="569"/>
      <c r="L78" s="570"/>
      <c r="M78" s="32">
        <f t="shared" ca="1" si="32"/>
        <v>0</v>
      </c>
      <c r="N78" s="130" t="str">
        <f t="shared" ca="1" si="33"/>
        <v>NC</v>
      </c>
      <c r="O78" s="306" t="str">
        <f t="shared" ca="1" si="34"/>
        <v>NC</v>
      </c>
      <c r="S78" s="208"/>
      <c r="T78" s="208"/>
      <c r="U78" s="420" t="s">
        <v>616</v>
      </c>
      <c r="V78" s="420" t="s">
        <v>96</v>
      </c>
      <c r="W78" s="212" t="str">
        <f t="shared" ca="1" si="30"/>
        <v>NC</v>
      </c>
      <c r="X78" s="212" t="str">
        <f t="shared" ca="1" si="31"/>
        <v>NC</v>
      </c>
      <c r="Y78" s="208" t="s">
        <v>742</v>
      </c>
      <c r="Z78" s="208">
        <f ca="1">VLOOKUP(Y78,'SYNTHESE DES DOSSIERS'!$AL$283:$AM$408,2,FALSE)</f>
        <v>0</v>
      </c>
      <c r="AA78" s="208" t="s">
        <v>764</v>
      </c>
      <c r="AB78" s="208">
        <f ca="1">VLOOKUP(AA78,'SYNTHESE DES DOSSIERS'!$AL$283:$AN$408,3,"FAUX")</f>
        <v>0</v>
      </c>
      <c r="AC78" s="208" t="s">
        <v>955</v>
      </c>
      <c r="AD78" s="208">
        <f ca="1">VLOOKUP(AC78,'SYNTHESE DES DOSSIERS'!$AL$279:$AP$408,5,"FAUX")</f>
        <v>0</v>
      </c>
      <c r="AE78" s="208" t="s">
        <v>785</v>
      </c>
      <c r="AF78" s="208">
        <f ca="1">VLOOKUP(AE78,'SYNTHESE DES DOSSIERS'!$AL$287:$AQ$408,6,"FAUX")</f>
        <v>0</v>
      </c>
      <c r="AG78" s="208"/>
      <c r="AH78" s="208"/>
      <c r="AI78" s="208"/>
      <c r="AJ78" s="208"/>
      <c r="AK78" s="208"/>
      <c r="AL78" s="208"/>
      <c r="AM78" s="208"/>
      <c r="AN78" s="208"/>
      <c r="AO78" s="208"/>
      <c r="AP78" s="208"/>
      <c r="AQ78" s="208"/>
      <c r="AR78" s="208"/>
      <c r="AS78" s="208"/>
      <c r="AT78" s="208"/>
      <c r="AU78" s="208"/>
      <c r="AV78" s="208"/>
      <c r="AW78" s="420" t="s">
        <v>619</v>
      </c>
      <c r="AX78" s="208">
        <f t="shared" ca="1" si="9"/>
        <v>1</v>
      </c>
      <c r="AY78" s="208">
        <f t="shared" ca="1" si="10"/>
        <v>3</v>
      </c>
      <c r="AZ78" s="422">
        <f t="shared" ca="1" si="11"/>
        <v>2.0000000000000001E-4</v>
      </c>
      <c r="BA78" s="208"/>
      <c r="BB78" s="208"/>
      <c r="BC78" s="208"/>
      <c r="BD78" s="208"/>
      <c r="BE78" s="208"/>
      <c r="BF78" s="208"/>
      <c r="BG78" s="208"/>
      <c r="BH78" s="208"/>
    </row>
    <row r="79" spans="2:60" ht="15.6" customHeight="1">
      <c r="B79" s="574" t="s">
        <v>59</v>
      </c>
      <c r="C79" s="574"/>
      <c r="D79" s="68" t="s">
        <v>60</v>
      </c>
      <c r="E79" s="594" t="s">
        <v>61</v>
      </c>
      <c r="F79" s="594"/>
      <c r="G79" s="594"/>
      <c r="H79" s="594"/>
      <c r="I79" s="594"/>
      <c r="J79" s="594"/>
      <c r="K79" s="594"/>
      <c r="L79" s="595"/>
      <c r="M79" s="32">
        <f t="shared" ca="1" si="32"/>
        <v>0</v>
      </c>
      <c r="N79" s="130" t="str">
        <f t="shared" ca="1" si="33"/>
        <v>NC</v>
      </c>
      <c r="O79" s="306" t="str">
        <f t="shared" ca="1" si="34"/>
        <v>NC</v>
      </c>
      <c r="S79" s="208"/>
      <c r="T79" s="208"/>
      <c r="U79" s="420" t="s">
        <v>619</v>
      </c>
      <c r="V79" s="420" t="s">
        <v>681</v>
      </c>
      <c r="W79" s="212" t="str">
        <f t="shared" ca="1" si="30"/>
        <v>NC</v>
      </c>
      <c r="X79" s="212" t="str">
        <f t="shared" ca="1" si="31"/>
        <v>NC</v>
      </c>
      <c r="Y79" s="208" t="s">
        <v>743</v>
      </c>
      <c r="Z79" s="208">
        <f ca="1">VLOOKUP(Y79,'SYNTHESE DES DOSSIERS'!$AL$283:$AM$408,2,FALSE)</f>
        <v>0</v>
      </c>
      <c r="AA79" s="208" t="s">
        <v>765</v>
      </c>
      <c r="AB79" s="208">
        <f ca="1">VLOOKUP(AA79,'SYNTHESE DES DOSSIERS'!$AL$283:$AN$408,3,"FAUX")</f>
        <v>0</v>
      </c>
      <c r="AC79" s="208" t="s">
        <v>958</v>
      </c>
      <c r="AD79" s="208">
        <f ca="1">VLOOKUP(AC79,'SYNTHESE DES DOSSIERS'!$AL$279:$AP$408,5,"FAUX")</f>
        <v>0</v>
      </c>
      <c r="AE79" s="208" t="s">
        <v>786</v>
      </c>
      <c r="AF79" s="208">
        <f ca="1">VLOOKUP(AE79,'SYNTHESE DES DOSSIERS'!$AL$287:$AQ$408,6,"FAUX")</f>
        <v>0</v>
      </c>
      <c r="AG79" s="208"/>
      <c r="AH79" s="208"/>
      <c r="AI79" s="208"/>
      <c r="AJ79" s="208"/>
      <c r="AK79" s="208"/>
      <c r="AL79" s="208"/>
      <c r="AM79" s="208"/>
      <c r="AN79" s="208"/>
      <c r="AO79" s="208"/>
      <c r="AP79" s="208"/>
      <c r="AQ79" s="208"/>
      <c r="AR79" s="208"/>
      <c r="AS79" s="208"/>
      <c r="AT79" s="208"/>
      <c r="AU79" s="208"/>
      <c r="AV79" s="208"/>
      <c r="AW79" s="420" t="s">
        <v>621</v>
      </c>
      <c r="AX79" s="208">
        <f t="shared" ca="1" si="9"/>
        <v>1</v>
      </c>
      <c r="AY79" s="208">
        <f t="shared" ca="1" si="10"/>
        <v>2</v>
      </c>
      <c r="AZ79" s="422">
        <f t="shared" ca="1" si="11"/>
        <v>1E-4</v>
      </c>
      <c r="BA79" s="208"/>
      <c r="BB79" s="208"/>
      <c r="BC79" s="208"/>
      <c r="BD79" s="208"/>
      <c r="BE79" s="208"/>
      <c r="BF79" s="208"/>
      <c r="BG79" s="208"/>
      <c r="BH79" s="208"/>
    </row>
    <row r="80" spans="2:60" ht="15.6" customHeight="1">
      <c r="B80" s="574"/>
      <c r="C80" s="574"/>
      <c r="D80" s="68" t="s">
        <v>62</v>
      </c>
      <c r="E80" s="569" t="s">
        <v>63</v>
      </c>
      <c r="F80" s="569"/>
      <c r="G80" s="569"/>
      <c r="H80" s="569"/>
      <c r="I80" s="569"/>
      <c r="J80" s="569"/>
      <c r="K80" s="569"/>
      <c r="L80" s="570"/>
      <c r="M80" s="32">
        <f t="shared" ca="1" si="32"/>
        <v>0</v>
      </c>
      <c r="N80" s="130" t="str">
        <f t="shared" ca="1" si="33"/>
        <v>NC</v>
      </c>
      <c r="O80" s="306" t="str">
        <f t="shared" ca="1" si="34"/>
        <v>NC</v>
      </c>
      <c r="S80" s="208"/>
      <c r="T80" s="208"/>
      <c r="U80" s="420" t="s">
        <v>621</v>
      </c>
      <c r="V80" s="420" t="s">
        <v>681</v>
      </c>
      <c r="W80" s="212" t="str">
        <f t="shared" ca="1" si="30"/>
        <v>NC</v>
      </c>
      <c r="X80" s="212" t="str">
        <f t="shared" ca="1" si="31"/>
        <v>NC</v>
      </c>
      <c r="Y80" s="208" t="s">
        <v>744</v>
      </c>
      <c r="Z80" s="208">
        <f ca="1">VLOOKUP(Y80,'SYNTHESE DES DOSSIERS'!$AL$283:$AM$408,2,FALSE)</f>
        <v>0</v>
      </c>
      <c r="AA80" s="208" t="s">
        <v>766</v>
      </c>
      <c r="AB80" s="208">
        <f ca="1">VLOOKUP(AA80,'SYNTHESE DES DOSSIERS'!$AL$283:$AN$408,3,"FAUX")</f>
        <v>0</v>
      </c>
      <c r="AC80" s="208" t="s">
        <v>961</v>
      </c>
      <c r="AD80" s="208">
        <f ca="1">VLOOKUP(AC80,'SYNTHESE DES DOSSIERS'!$AL$279:$AP$408,5,"FAUX")</f>
        <v>0</v>
      </c>
      <c r="AE80" s="208" t="s">
        <v>787</v>
      </c>
      <c r="AF80" s="208">
        <f ca="1">VLOOKUP(AE80,'SYNTHESE DES DOSSIERS'!$AL$287:$AQ$408,6,"FAUX")</f>
        <v>0</v>
      </c>
      <c r="AG80" s="208"/>
      <c r="AH80" s="208"/>
      <c r="AI80" s="208"/>
      <c r="AJ80" s="208"/>
      <c r="AK80" s="208"/>
      <c r="AL80" s="208"/>
      <c r="AM80" s="208"/>
      <c r="AN80" s="208"/>
      <c r="AO80" s="208"/>
      <c r="AP80" s="208"/>
      <c r="AQ80" s="208"/>
      <c r="AR80" s="208"/>
      <c r="AS80" s="208"/>
      <c r="AT80" s="208"/>
      <c r="AU80" s="208"/>
      <c r="AV80" s="208"/>
      <c r="AW80" s="420" t="s">
        <v>622</v>
      </c>
      <c r="AX80" s="208">
        <f t="shared" ca="1" si="9"/>
        <v>1</v>
      </c>
      <c r="AY80" s="208">
        <f t="shared" ca="1" si="10"/>
        <v>1</v>
      </c>
      <c r="AZ80" s="422">
        <f t="shared" ca="1" si="11"/>
        <v>0</v>
      </c>
      <c r="BA80" s="208"/>
      <c r="BB80" s="208"/>
      <c r="BC80" s="208"/>
      <c r="BD80" s="208"/>
      <c r="BE80" s="208"/>
      <c r="BF80" s="208"/>
      <c r="BG80" s="208"/>
      <c r="BH80" s="208"/>
    </row>
    <row r="81" spans="2:60" ht="15.6" customHeight="1">
      <c r="B81" s="574"/>
      <c r="C81" s="574"/>
      <c r="D81" s="68" t="s">
        <v>64</v>
      </c>
      <c r="E81" s="569" t="s">
        <v>65</v>
      </c>
      <c r="F81" s="569"/>
      <c r="G81" s="569"/>
      <c r="H81" s="569"/>
      <c r="I81" s="569"/>
      <c r="J81" s="569"/>
      <c r="K81" s="569"/>
      <c r="L81" s="570"/>
      <c r="M81" s="32">
        <f t="shared" ca="1" si="32"/>
        <v>0</v>
      </c>
      <c r="N81" s="130" t="str">
        <f t="shared" ca="1" si="33"/>
        <v>NC</v>
      </c>
      <c r="O81" s="306" t="str">
        <f t="shared" ca="1" si="34"/>
        <v>NC</v>
      </c>
      <c r="S81" s="208"/>
      <c r="T81" s="208"/>
      <c r="U81" s="420" t="s">
        <v>622</v>
      </c>
      <c r="V81" s="420" t="s">
        <v>681</v>
      </c>
      <c r="W81" s="212" t="str">
        <f t="shared" ca="1" si="30"/>
        <v>NC</v>
      </c>
      <c r="X81" s="212" t="str">
        <f t="shared" ca="1" si="31"/>
        <v>NC</v>
      </c>
      <c r="Y81" s="208" t="s">
        <v>745</v>
      </c>
      <c r="Z81" s="208">
        <f ca="1">VLOOKUP(Y81,'SYNTHESE DES DOSSIERS'!$AL$283:$AM$408,2,FALSE)</f>
        <v>0</v>
      </c>
      <c r="AA81" s="208" t="s">
        <v>767</v>
      </c>
      <c r="AB81" s="208">
        <f ca="1">VLOOKUP(AA81,'SYNTHESE DES DOSSIERS'!$AL$283:$AN$408,3,"FAUX")</f>
        <v>0</v>
      </c>
      <c r="AC81" s="208" t="s">
        <v>964</v>
      </c>
      <c r="AD81" s="208">
        <f ca="1">VLOOKUP(AC81,'SYNTHESE DES DOSSIERS'!$AL$279:$AP$408,5,"FAUX")</f>
        <v>0</v>
      </c>
      <c r="AE81" s="208" t="s">
        <v>788</v>
      </c>
      <c r="AF81" s="208">
        <f ca="1">VLOOKUP(AE81,'SYNTHESE DES DOSSIERS'!$AL$287:$AQ$408,6,"FAUX")</f>
        <v>0</v>
      </c>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c r="BG81" s="208"/>
      <c r="BH81" s="208"/>
    </row>
    <row r="82" spans="2:60" ht="15.6" customHeight="1">
      <c r="B82" s="574"/>
      <c r="C82" s="574"/>
      <c r="D82" s="68" t="s">
        <v>66</v>
      </c>
      <c r="E82" s="569" t="s">
        <v>67</v>
      </c>
      <c r="F82" s="569"/>
      <c r="G82" s="569"/>
      <c r="H82" s="569"/>
      <c r="I82" s="569"/>
      <c r="J82" s="569"/>
      <c r="K82" s="569"/>
      <c r="L82" s="570"/>
      <c r="M82" s="32">
        <f t="shared" ca="1" si="32"/>
        <v>0</v>
      </c>
      <c r="N82" s="130" t="str">
        <f t="shared" ca="1" si="33"/>
        <v>NC</v>
      </c>
      <c r="O82" s="306" t="str">
        <f t="shared" ca="1" si="34"/>
        <v>NC</v>
      </c>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c r="BG82" s="208"/>
      <c r="BH82" s="208"/>
    </row>
    <row r="83" spans="2:60" ht="15.6" customHeight="1">
      <c r="B83" s="574"/>
      <c r="C83" s="574"/>
      <c r="D83" s="68" t="s">
        <v>68</v>
      </c>
      <c r="E83" s="569" t="s">
        <v>69</v>
      </c>
      <c r="F83" s="569"/>
      <c r="G83" s="569"/>
      <c r="H83" s="569"/>
      <c r="I83" s="569"/>
      <c r="J83" s="569"/>
      <c r="K83" s="569"/>
      <c r="L83" s="570"/>
      <c r="M83" s="32">
        <f t="shared" ca="1" si="32"/>
        <v>0</v>
      </c>
      <c r="N83" s="130" t="str">
        <f t="shared" ca="1" si="33"/>
        <v>NC</v>
      </c>
      <c r="O83" s="306" t="str">
        <f t="shared" ca="1" si="34"/>
        <v>NC</v>
      </c>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c r="BG83" s="208"/>
      <c r="BH83" s="208"/>
    </row>
    <row r="84" spans="2:60" ht="15.6" customHeight="1">
      <c r="B84" s="574"/>
      <c r="C84" s="574"/>
      <c r="D84" s="68" t="s">
        <v>70</v>
      </c>
      <c r="E84" s="569" t="s">
        <v>71</v>
      </c>
      <c r="F84" s="569"/>
      <c r="G84" s="569"/>
      <c r="H84" s="569"/>
      <c r="I84" s="569"/>
      <c r="J84" s="569"/>
      <c r="K84" s="569"/>
      <c r="L84" s="570"/>
      <c r="M84" s="32">
        <f t="shared" ca="1" si="32"/>
        <v>0</v>
      </c>
      <c r="N84" s="130" t="str">
        <f t="shared" ca="1" si="33"/>
        <v>NC</v>
      </c>
      <c r="O84" s="306" t="str">
        <f t="shared" ca="1" si="34"/>
        <v>NC</v>
      </c>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c r="BG84" s="208"/>
      <c r="BH84" s="208"/>
    </row>
    <row r="85" spans="2:60" ht="15.6" customHeight="1">
      <c r="B85" s="574"/>
      <c r="C85" s="574"/>
      <c r="D85" s="68" t="s">
        <v>986</v>
      </c>
      <c r="E85" s="569" t="s">
        <v>979</v>
      </c>
      <c r="F85" s="569"/>
      <c r="G85" s="569"/>
      <c r="H85" s="569"/>
      <c r="I85" s="569"/>
      <c r="J85" s="569"/>
      <c r="K85" s="569"/>
      <c r="L85" s="570"/>
      <c r="M85" s="32">
        <f ca="1">Z39</f>
        <v>0</v>
      </c>
      <c r="N85" s="130" t="str">
        <f t="shared" ca="1" si="33"/>
        <v>NC</v>
      </c>
      <c r="O85" s="306" t="str">
        <f t="shared" ca="1" si="34"/>
        <v>NC</v>
      </c>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c r="BG85" s="208"/>
      <c r="BH85" s="208"/>
    </row>
    <row r="86" spans="2:60" ht="15.6" customHeight="1">
      <c r="B86" s="574" t="s">
        <v>73</v>
      </c>
      <c r="C86" s="574"/>
      <c r="D86" s="68" t="s">
        <v>74</v>
      </c>
      <c r="E86" s="585" t="s">
        <v>75</v>
      </c>
      <c r="F86" s="585"/>
      <c r="G86" s="585"/>
      <c r="H86" s="585"/>
      <c r="I86" s="585"/>
      <c r="J86" s="585"/>
      <c r="K86" s="585"/>
      <c r="L86" s="585"/>
      <c r="M86" s="32">
        <f t="shared" ca="1" si="32"/>
        <v>0</v>
      </c>
      <c r="N86" s="130" t="str">
        <f t="shared" ca="1" si="33"/>
        <v>NC</v>
      </c>
      <c r="O86" s="306" t="str">
        <f t="shared" ca="1" si="34"/>
        <v>NC</v>
      </c>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c r="BG86" s="208"/>
      <c r="BH86" s="208"/>
    </row>
    <row r="87" spans="2:60" ht="15.6" customHeight="1">
      <c r="B87" s="574"/>
      <c r="C87" s="574"/>
      <c r="D87" s="68" t="s">
        <v>76</v>
      </c>
      <c r="E87" s="655" t="s">
        <v>77</v>
      </c>
      <c r="F87" s="656"/>
      <c r="G87" s="656"/>
      <c r="H87" s="656"/>
      <c r="I87" s="656"/>
      <c r="J87" s="656"/>
      <c r="K87" s="656"/>
      <c r="L87" s="657"/>
      <c r="M87" s="32">
        <f t="shared" ca="1" si="32"/>
        <v>0</v>
      </c>
      <c r="N87" s="130" t="str">
        <f t="shared" ca="1" si="33"/>
        <v>NC</v>
      </c>
      <c r="O87" s="306" t="str">
        <f t="shared" ca="1" si="34"/>
        <v>NC</v>
      </c>
      <c r="AA87" s="219"/>
      <c r="AB87" s="219"/>
      <c r="AC87" s="219"/>
      <c r="AD87" s="219"/>
      <c r="AE87" s="219"/>
      <c r="AF87" s="219"/>
      <c r="AG87" s="219"/>
      <c r="AH87" s="219"/>
      <c r="AI87" s="219"/>
      <c r="AJ87" s="219"/>
      <c r="AK87" s="219"/>
      <c r="AL87" s="219"/>
      <c r="AM87" s="219"/>
      <c r="AN87" s="219"/>
      <c r="AO87" s="219"/>
      <c r="AP87" s="219"/>
      <c r="AQ87" s="219"/>
    </row>
    <row r="88" spans="2:60" ht="15.6" customHeight="1">
      <c r="B88" s="574"/>
      <c r="C88" s="574"/>
      <c r="D88" s="68" t="s">
        <v>78</v>
      </c>
      <c r="E88" s="655" t="s">
        <v>79</v>
      </c>
      <c r="F88" s="656"/>
      <c r="G88" s="656"/>
      <c r="H88" s="656"/>
      <c r="I88" s="656"/>
      <c r="J88" s="656"/>
      <c r="K88" s="656"/>
      <c r="L88" s="657"/>
      <c r="M88" s="32">
        <f t="shared" ca="1" si="32"/>
        <v>0</v>
      </c>
      <c r="N88" s="130" t="str">
        <f t="shared" ca="1" si="33"/>
        <v>NC</v>
      </c>
      <c r="O88" s="306" t="str">
        <f t="shared" ca="1" si="34"/>
        <v>NC</v>
      </c>
      <c r="AA88" s="219"/>
      <c r="AB88" s="219"/>
      <c r="AC88" s="219"/>
      <c r="AD88" s="219"/>
      <c r="AE88" s="219"/>
      <c r="AF88" s="219"/>
      <c r="AG88" s="219"/>
      <c r="AH88" s="219"/>
      <c r="AI88" s="219"/>
      <c r="AJ88" s="219"/>
      <c r="AK88" s="219"/>
      <c r="AL88" s="219"/>
      <c r="AM88" s="219"/>
      <c r="AN88" s="219"/>
      <c r="AO88" s="219"/>
      <c r="AP88" s="219"/>
      <c r="AQ88" s="219"/>
    </row>
    <row r="89" spans="2:60" ht="15.6" customHeight="1">
      <c r="B89" s="574" t="s">
        <v>80</v>
      </c>
      <c r="C89" s="574"/>
      <c r="D89" s="68" t="s">
        <v>81</v>
      </c>
      <c r="E89" s="578" t="s">
        <v>82</v>
      </c>
      <c r="F89" s="650"/>
      <c r="G89" s="650"/>
      <c r="H89" s="650"/>
      <c r="I89" s="650"/>
      <c r="J89" s="650"/>
      <c r="K89" s="650"/>
      <c r="L89" s="651"/>
      <c r="M89" s="32">
        <f t="shared" ca="1" si="32"/>
        <v>0</v>
      </c>
      <c r="N89" s="130" t="str">
        <f t="shared" ca="1" si="33"/>
        <v>NC</v>
      </c>
      <c r="O89" s="306" t="str">
        <f t="shared" ca="1" si="34"/>
        <v>NC</v>
      </c>
      <c r="AA89" s="219"/>
      <c r="AB89" s="219"/>
      <c r="AC89" s="219"/>
      <c r="AD89" s="219"/>
      <c r="AE89" s="219"/>
      <c r="AF89" s="219"/>
      <c r="AG89" s="219"/>
      <c r="AH89" s="219"/>
      <c r="AI89" s="219"/>
      <c r="AJ89" s="219"/>
      <c r="AK89" s="219"/>
      <c r="AL89" s="219"/>
      <c r="AM89" s="219"/>
      <c r="AN89" s="219"/>
      <c r="AO89" s="219"/>
      <c r="AP89" s="219"/>
      <c r="AQ89" s="219"/>
    </row>
    <row r="90" spans="2:60" ht="15.6" customHeight="1">
      <c r="B90" s="574"/>
      <c r="C90" s="574"/>
      <c r="D90" s="68" t="s">
        <v>83</v>
      </c>
      <c r="E90" s="578" t="s">
        <v>84</v>
      </c>
      <c r="F90" s="650"/>
      <c r="G90" s="650"/>
      <c r="H90" s="650"/>
      <c r="I90" s="650"/>
      <c r="J90" s="650"/>
      <c r="K90" s="650"/>
      <c r="L90" s="651"/>
      <c r="M90" s="32">
        <f t="shared" ca="1" si="32"/>
        <v>0</v>
      </c>
      <c r="N90" s="130" t="str">
        <f t="shared" ca="1" si="33"/>
        <v>NC</v>
      </c>
      <c r="O90" s="306" t="str">
        <f t="shared" ca="1" si="34"/>
        <v>NC</v>
      </c>
      <c r="AA90" s="219"/>
      <c r="AB90" s="219"/>
      <c r="AC90" s="219"/>
      <c r="AD90" s="219"/>
      <c r="AE90" s="219"/>
      <c r="AF90" s="219"/>
      <c r="AG90" s="219"/>
      <c r="AH90" s="219"/>
      <c r="AI90" s="219"/>
      <c r="AJ90" s="219"/>
      <c r="AK90" s="219"/>
      <c r="AL90" s="219"/>
      <c r="AM90" s="219"/>
      <c r="AN90" s="219"/>
      <c r="AO90" s="219"/>
      <c r="AP90" s="219"/>
      <c r="AQ90" s="219"/>
    </row>
    <row r="91" spans="2:60" ht="15.6" customHeight="1">
      <c r="B91" s="574" t="s">
        <v>85</v>
      </c>
      <c r="C91" s="574"/>
      <c r="D91" s="68" t="s">
        <v>86</v>
      </c>
      <c r="E91" s="655" t="s">
        <v>87</v>
      </c>
      <c r="F91" s="656"/>
      <c r="G91" s="656"/>
      <c r="H91" s="656"/>
      <c r="I91" s="656"/>
      <c r="J91" s="656"/>
      <c r="K91" s="656"/>
      <c r="L91" s="657"/>
      <c r="M91" s="32">
        <f t="shared" ca="1" si="32"/>
        <v>0</v>
      </c>
      <c r="N91" s="130" t="str">
        <f t="shared" ca="1" si="33"/>
        <v>NC</v>
      </c>
      <c r="O91" s="306" t="str">
        <f t="shared" ca="1" si="34"/>
        <v>NC</v>
      </c>
      <c r="AA91" s="219"/>
      <c r="AB91" s="219"/>
      <c r="AC91" s="219"/>
      <c r="AD91" s="219"/>
      <c r="AE91" s="219"/>
      <c r="AF91" s="219"/>
      <c r="AG91" s="219"/>
      <c r="AH91" s="219"/>
      <c r="AI91" s="219"/>
      <c r="AJ91" s="219"/>
      <c r="AK91" s="219"/>
      <c r="AL91" s="219"/>
      <c r="AM91" s="219"/>
      <c r="AN91" s="219"/>
      <c r="AO91" s="219"/>
      <c r="AP91" s="219"/>
      <c r="AQ91" s="219"/>
    </row>
    <row r="92" spans="2:60" ht="15.6" customHeight="1">
      <c r="B92" s="574"/>
      <c r="C92" s="574"/>
      <c r="D92" s="68" t="s">
        <v>88</v>
      </c>
      <c r="E92" s="655" t="s">
        <v>89</v>
      </c>
      <c r="F92" s="656"/>
      <c r="G92" s="656"/>
      <c r="H92" s="656"/>
      <c r="I92" s="656"/>
      <c r="J92" s="656"/>
      <c r="K92" s="656"/>
      <c r="L92" s="657"/>
      <c r="M92" s="32">
        <f t="shared" ca="1" si="32"/>
        <v>0</v>
      </c>
      <c r="N92" s="130" t="str">
        <f t="shared" ca="1" si="33"/>
        <v>NC</v>
      </c>
      <c r="O92" s="306" t="str">
        <f t="shared" ca="1" si="34"/>
        <v>NC</v>
      </c>
      <c r="AA92" s="219"/>
      <c r="AB92" s="219"/>
      <c r="AC92" s="219"/>
      <c r="AD92" s="219"/>
      <c r="AE92" s="219"/>
      <c r="AF92" s="219"/>
      <c r="AG92" s="219"/>
      <c r="AH92" s="219"/>
      <c r="AI92" s="219"/>
      <c r="AJ92" s="219"/>
      <c r="AK92" s="219"/>
      <c r="AL92" s="219"/>
      <c r="AM92" s="219"/>
      <c r="AN92" s="219"/>
      <c r="AO92" s="219"/>
      <c r="AP92" s="219"/>
      <c r="AQ92" s="219"/>
    </row>
    <row r="93" spans="2:60" ht="15.6" customHeight="1">
      <c r="B93" s="574"/>
      <c r="C93" s="574"/>
      <c r="D93" s="68" t="s">
        <v>90</v>
      </c>
      <c r="E93" s="655" t="s">
        <v>177</v>
      </c>
      <c r="F93" s="656"/>
      <c r="G93" s="656"/>
      <c r="H93" s="656"/>
      <c r="I93" s="656"/>
      <c r="J93" s="656"/>
      <c r="K93" s="656"/>
      <c r="L93" s="657"/>
      <c r="M93" s="32">
        <f t="shared" ca="1" si="32"/>
        <v>0</v>
      </c>
      <c r="N93" s="130" t="str">
        <f t="shared" ca="1" si="33"/>
        <v>NC</v>
      </c>
      <c r="O93" s="306" t="str">
        <f t="shared" ca="1" si="34"/>
        <v>NC</v>
      </c>
      <c r="AA93" s="219"/>
      <c r="AB93" s="219"/>
      <c r="AC93" s="219"/>
      <c r="AD93" s="219"/>
      <c r="AE93" s="219"/>
      <c r="AF93" s="219"/>
      <c r="AG93" s="219"/>
      <c r="AH93" s="219"/>
      <c r="AI93" s="219"/>
      <c r="AJ93" s="219"/>
      <c r="AK93" s="219"/>
      <c r="AL93" s="219"/>
      <c r="AM93" s="219"/>
      <c r="AN93" s="219"/>
      <c r="AO93" s="219"/>
      <c r="AP93" s="219"/>
      <c r="AQ93" s="219"/>
    </row>
    <row r="94" spans="2:60" ht="15.6" customHeight="1">
      <c r="B94" s="574" t="s">
        <v>92</v>
      </c>
      <c r="C94" s="574"/>
      <c r="D94" s="68" t="s">
        <v>93</v>
      </c>
      <c r="E94" s="655" t="s">
        <v>94</v>
      </c>
      <c r="F94" s="656"/>
      <c r="G94" s="656"/>
      <c r="H94" s="656"/>
      <c r="I94" s="656"/>
      <c r="J94" s="656"/>
      <c r="K94" s="656"/>
      <c r="L94" s="657"/>
      <c r="M94" s="32">
        <f t="shared" ca="1" si="32"/>
        <v>0</v>
      </c>
      <c r="N94" s="130" t="str">
        <f t="shared" ca="1" si="33"/>
        <v>NC</v>
      </c>
      <c r="O94" s="306" t="str">
        <f t="shared" ca="1" si="34"/>
        <v>NC</v>
      </c>
      <c r="AA94" s="219"/>
      <c r="AB94" s="219"/>
      <c r="AC94" s="219"/>
      <c r="AD94" s="219"/>
      <c r="AE94" s="219"/>
      <c r="AF94" s="219"/>
      <c r="AG94" s="219"/>
      <c r="AH94" s="219"/>
      <c r="AI94" s="219"/>
      <c r="AJ94" s="219"/>
      <c r="AK94" s="219"/>
      <c r="AL94" s="219"/>
      <c r="AM94" s="219"/>
      <c r="AN94" s="219"/>
      <c r="AO94" s="219"/>
      <c r="AP94" s="219"/>
      <c r="AQ94" s="219"/>
    </row>
    <row r="95" spans="2:60" ht="15.6" customHeight="1">
      <c r="B95" s="574"/>
      <c r="C95" s="574"/>
      <c r="D95" s="68" t="s">
        <v>95</v>
      </c>
      <c r="E95" s="655" t="s">
        <v>178</v>
      </c>
      <c r="F95" s="656"/>
      <c r="G95" s="656"/>
      <c r="H95" s="656"/>
      <c r="I95" s="656"/>
      <c r="J95" s="656"/>
      <c r="K95" s="656"/>
      <c r="L95" s="657"/>
      <c r="M95" s="32">
        <f t="shared" ca="1" si="32"/>
        <v>0</v>
      </c>
      <c r="N95" s="130" t="str">
        <f t="shared" ca="1" si="33"/>
        <v>NC</v>
      </c>
      <c r="O95" s="306" t="str">
        <f t="shared" ca="1" si="34"/>
        <v>NC</v>
      </c>
      <c r="AA95" s="219"/>
      <c r="AB95" s="219"/>
      <c r="AC95" s="219"/>
      <c r="AD95" s="219"/>
      <c r="AE95" s="219"/>
      <c r="AF95" s="219"/>
      <c r="AG95" s="219"/>
      <c r="AH95" s="219"/>
      <c r="AI95" s="219"/>
      <c r="AJ95" s="219"/>
      <c r="AK95" s="219"/>
      <c r="AL95" s="219"/>
      <c r="AM95" s="219"/>
      <c r="AN95" s="219"/>
      <c r="AO95" s="219"/>
      <c r="AP95" s="219"/>
      <c r="AQ95" s="219"/>
    </row>
    <row r="96" spans="2:60" ht="15.6" customHeight="1">
      <c r="B96" s="574" t="s">
        <v>96</v>
      </c>
      <c r="C96" s="574"/>
      <c r="D96" s="68" t="s">
        <v>97</v>
      </c>
      <c r="E96" s="570" t="s">
        <v>98</v>
      </c>
      <c r="F96" s="653"/>
      <c r="G96" s="653"/>
      <c r="H96" s="653"/>
      <c r="I96" s="653"/>
      <c r="J96" s="653"/>
      <c r="K96" s="653"/>
      <c r="L96" s="654"/>
      <c r="M96" s="32">
        <f t="shared" ca="1" si="32"/>
        <v>0</v>
      </c>
      <c r="N96" s="130" t="str">
        <f t="shared" ca="1" si="33"/>
        <v>NC</v>
      </c>
      <c r="O96" s="306" t="str">
        <f t="shared" ca="1" si="34"/>
        <v>NC</v>
      </c>
      <c r="AA96" s="219"/>
      <c r="AB96" s="219"/>
      <c r="AC96" s="219"/>
      <c r="AD96" s="219"/>
      <c r="AE96" s="219"/>
      <c r="AF96" s="219"/>
      <c r="AG96" s="219"/>
      <c r="AH96" s="219"/>
      <c r="AI96" s="219"/>
      <c r="AJ96" s="219"/>
      <c r="AK96" s="219"/>
      <c r="AL96" s="219"/>
      <c r="AM96" s="219"/>
      <c r="AN96" s="219"/>
      <c r="AO96" s="219"/>
      <c r="AP96" s="219"/>
      <c r="AQ96" s="219"/>
    </row>
    <row r="97" spans="2:43" ht="15.6" customHeight="1">
      <c r="B97" s="574"/>
      <c r="C97" s="574"/>
      <c r="D97" s="68" t="s">
        <v>99</v>
      </c>
      <c r="E97" s="570" t="s">
        <v>100</v>
      </c>
      <c r="F97" s="653"/>
      <c r="G97" s="653"/>
      <c r="H97" s="653"/>
      <c r="I97" s="653"/>
      <c r="J97" s="653"/>
      <c r="K97" s="653"/>
      <c r="L97" s="654"/>
      <c r="M97" s="32">
        <f t="shared" ca="1" si="32"/>
        <v>0</v>
      </c>
      <c r="N97" s="130" t="str">
        <f t="shared" ca="1" si="33"/>
        <v>NC</v>
      </c>
      <c r="O97" s="306" t="str">
        <f t="shared" ca="1" si="34"/>
        <v>NC</v>
      </c>
      <c r="AA97" s="219"/>
      <c r="AB97" s="219"/>
      <c r="AC97" s="219"/>
      <c r="AD97" s="219"/>
      <c r="AE97" s="219"/>
      <c r="AF97" s="219"/>
      <c r="AG97" s="219"/>
      <c r="AH97" s="219"/>
      <c r="AI97" s="219"/>
      <c r="AJ97" s="219"/>
      <c r="AK97" s="219"/>
      <c r="AL97" s="219"/>
      <c r="AM97" s="219"/>
      <c r="AN97" s="219"/>
      <c r="AO97" s="219"/>
      <c r="AP97" s="219"/>
      <c r="AQ97" s="219"/>
    </row>
    <row r="98" spans="2:43" ht="15.6" customHeight="1">
      <c r="B98" s="574" t="s">
        <v>101</v>
      </c>
      <c r="C98" s="574"/>
      <c r="D98" s="68" t="s">
        <v>102</v>
      </c>
      <c r="E98" s="570" t="s">
        <v>103</v>
      </c>
      <c r="F98" s="653"/>
      <c r="G98" s="653"/>
      <c r="H98" s="653"/>
      <c r="I98" s="653"/>
      <c r="J98" s="653"/>
      <c r="K98" s="653"/>
      <c r="L98" s="654"/>
      <c r="M98" s="32">
        <f t="shared" ca="1" si="32"/>
        <v>0</v>
      </c>
      <c r="N98" s="130" t="str">
        <f t="shared" ca="1" si="33"/>
        <v>NC</v>
      </c>
      <c r="O98" s="306" t="str">
        <f t="shared" ca="1" si="34"/>
        <v>NC</v>
      </c>
    </row>
    <row r="99" spans="2:43" ht="15.6" customHeight="1">
      <c r="B99" s="574"/>
      <c r="C99" s="574"/>
      <c r="D99" s="68" t="s">
        <v>104</v>
      </c>
      <c r="E99" s="572" t="s">
        <v>105</v>
      </c>
      <c r="F99" s="619"/>
      <c r="G99" s="619"/>
      <c r="H99" s="619"/>
      <c r="I99" s="619"/>
      <c r="J99" s="619"/>
      <c r="K99" s="619"/>
      <c r="L99" s="620"/>
      <c r="M99" s="32">
        <f t="shared" ca="1" si="32"/>
        <v>0</v>
      </c>
      <c r="N99" s="130" t="str">
        <f t="shared" ca="1" si="33"/>
        <v>NC</v>
      </c>
      <c r="O99" s="306" t="str">
        <f t="shared" ca="1" si="34"/>
        <v>NC</v>
      </c>
    </row>
    <row r="100" spans="2:43" ht="15.6" customHeight="1">
      <c r="B100" s="574" t="s">
        <v>106</v>
      </c>
      <c r="C100" s="574"/>
      <c r="D100" s="68" t="s">
        <v>107</v>
      </c>
      <c r="E100" s="578" t="s">
        <v>108</v>
      </c>
      <c r="F100" s="650"/>
      <c r="G100" s="650"/>
      <c r="H100" s="650"/>
      <c r="I100" s="650"/>
      <c r="J100" s="650"/>
      <c r="K100" s="650"/>
      <c r="L100" s="651"/>
      <c r="M100" s="32">
        <f t="shared" ca="1" si="32"/>
        <v>0</v>
      </c>
      <c r="N100" s="130" t="str">
        <f t="shared" ca="1" si="33"/>
        <v>NC</v>
      </c>
      <c r="O100" s="306" t="str">
        <f t="shared" ca="1" si="34"/>
        <v>NC</v>
      </c>
    </row>
    <row r="101" spans="2:43" ht="15.6" customHeight="1">
      <c r="B101" s="574"/>
      <c r="C101" s="574"/>
      <c r="D101" s="68" t="s">
        <v>109</v>
      </c>
      <c r="E101" s="578" t="s">
        <v>110</v>
      </c>
      <c r="F101" s="650"/>
      <c r="G101" s="650"/>
      <c r="H101" s="650"/>
      <c r="I101" s="650"/>
      <c r="J101" s="650"/>
      <c r="K101" s="650"/>
      <c r="L101" s="651"/>
      <c r="M101" s="32">
        <f t="shared" ca="1" si="32"/>
        <v>0</v>
      </c>
      <c r="N101" s="130" t="str">
        <f t="shared" ca="1" si="33"/>
        <v>NC</v>
      </c>
      <c r="O101" s="306" t="str">
        <f t="shared" ca="1" si="34"/>
        <v>NC</v>
      </c>
    </row>
    <row r="102" spans="2:43" ht="15.6" customHeight="1">
      <c r="B102" s="574"/>
      <c r="C102" s="574"/>
      <c r="D102" s="68" t="s">
        <v>111</v>
      </c>
      <c r="E102" s="578" t="s">
        <v>112</v>
      </c>
      <c r="F102" s="650"/>
      <c r="G102" s="650"/>
      <c r="H102" s="650"/>
      <c r="I102" s="650"/>
      <c r="J102" s="650"/>
      <c r="K102" s="650"/>
      <c r="L102" s="651"/>
      <c r="M102" s="32">
        <f t="shared" ca="1" si="32"/>
        <v>0</v>
      </c>
      <c r="N102" s="130" t="str">
        <f t="shared" ca="1" si="33"/>
        <v>NC</v>
      </c>
      <c r="O102" s="306" t="str">
        <f t="shared" ca="1" si="34"/>
        <v>NC</v>
      </c>
    </row>
    <row r="103" spans="2:43" ht="15.6" customHeight="1">
      <c r="B103" s="574" t="s">
        <v>113</v>
      </c>
      <c r="C103" s="574"/>
      <c r="D103" s="68" t="s">
        <v>114</v>
      </c>
      <c r="E103" s="570" t="s">
        <v>115</v>
      </c>
      <c r="F103" s="653"/>
      <c r="G103" s="653"/>
      <c r="H103" s="653"/>
      <c r="I103" s="653"/>
      <c r="J103" s="653"/>
      <c r="K103" s="653"/>
      <c r="L103" s="654"/>
      <c r="M103" s="32">
        <f t="shared" ca="1" si="32"/>
        <v>0</v>
      </c>
      <c r="N103" s="130" t="str">
        <f t="shared" ca="1" si="33"/>
        <v>NC</v>
      </c>
      <c r="O103" s="306" t="str">
        <f t="shared" ca="1" si="34"/>
        <v>NC</v>
      </c>
    </row>
    <row r="104" spans="2:43" ht="15.6" customHeight="1">
      <c r="B104" s="574" t="s">
        <v>116</v>
      </c>
      <c r="C104" s="574"/>
      <c r="D104" s="68" t="s">
        <v>117</v>
      </c>
      <c r="E104" s="659" t="s">
        <v>118</v>
      </c>
      <c r="F104" s="648"/>
      <c r="G104" s="648"/>
      <c r="H104" s="648"/>
      <c r="I104" s="648"/>
      <c r="J104" s="648"/>
      <c r="K104" s="648"/>
      <c r="L104" s="649"/>
      <c r="M104" s="32">
        <f t="shared" ca="1" si="32"/>
        <v>0</v>
      </c>
      <c r="N104" s="130" t="str">
        <f t="shared" ca="1" si="33"/>
        <v>NC</v>
      </c>
      <c r="O104" s="306" t="str">
        <f t="shared" ca="1" si="34"/>
        <v>NC</v>
      </c>
    </row>
    <row r="105" spans="2:43" ht="15.6" customHeight="1">
      <c r="B105" s="574"/>
      <c r="C105" s="574"/>
      <c r="D105" s="68" t="s">
        <v>119</v>
      </c>
      <c r="E105" s="659" t="s">
        <v>120</v>
      </c>
      <c r="F105" s="648"/>
      <c r="G105" s="648"/>
      <c r="H105" s="648"/>
      <c r="I105" s="648"/>
      <c r="J105" s="648"/>
      <c r="K105" s="648"/>
      <c r="L105" s="649"/>
      <c r="M105" s="32">
        <f t="shared" ca="1" si="32"/>
        <v>0</v>
      </c>
      <c r="N105" s="130" t="str">
        <f t="shared" ca="1" si="33"/>
        <v>NC</v>
      </c>
      <c r="O105" s="306" t="str">
        <f t="shared" ca="1" si="34"/>
        <v>NC</v>
      </c>
    </row>
    <row r="106" spans="2:43" ht="14.45" customHeight="1">
      <c r="B106" s="604" t="s">
        <v>33</v>
      </c>
      <c r="C106" s="605"/>
      <c r="D106" s="68" t="s">
        <v>580</v>
      </c>
      <c r="E106" s="569" t="s">
        <v>994</v>
      </c>
      <c r="F106" s="569"/>
      <c r="G106" s="569"/>
      <c r="H106" s="569"/>
      <c r="I106" s="569"/>
      <c r="J106" s="569"/>
      <c r="K106" s="569"/>
      <c r="L106" s="570"/>
      <c r="M106" s="32">
        <f ca="1">AN21</f>
        <v>0</v>
      </c>
      <c r="N106" s="130" t="str">
        <f t="shared" ca="1" si="33"/>
        <v>NC</v>
      </c>
      <c r="O106" s="306" t="str">
        <f t="shared" ca="1" si="34"/>
        <v>NC</v>
      </c>
    </row>
    <row r="107" spans="2:43" ht="14.45" customHeight="1">
      <c r="B107" s="606"/>
      <c r="C107" s="607"/>
      <c r="D107" s="68" t="s">
        <v>582</v>
      </c>
      <c r="E107" s="585" t="s">
        <v>995</v>
      </c>
      <c r="F107" s="585"/>
      <c r="G107" s="585"/>
      <c r="H107" s="585"/>
      <c r="I107" s="585"/>
      <c r="J107" s="585"/>
      <c r="K107" s="585"/>
      <c r="L107" s="585"/>
      <c r="M107" s="32">
        <f t="shared" ref="M107:M126" ca="1" si="35">AN22</f>
        <v>0</v>
      </c>
      <c r="N107" s="130" t="str">
        <f t="shared" ca="1" si="33"/>
        <v>NC</v>
      </c>
      <c r="O107" s="306" t="str">
        <f t="shared" ca="1" si="34"/>
        <v>NC</v>
      </c>
    </row>
    <row r="108" spans="2:43" ht="14.45" customHeight="1">
      <c r="B108" s="606"/>
      <c r="C108" s="607"/>
      <c r="D108" s="68" t="s">
        <v>585</v>
      </c>
      <c r="E108" s="655" t="s">
        <v>996</v>
      </c>
      <c r="F108" s="656"/>
      <c r="G108" s="656"/>
      <c r="H108" s="656"/>
      <c r="I108" s="656"/>
      <c r="J108" s="656"/>
      <c r="K108" s="656"/>
      <c r="L108" s="657"/>
      <c r="M108" s="32">
        <f t="shared" ca="1" si="35"/>
        <v>0</v>
      </c>
      <c r="N108" s="130" t="str">
        <f t="shared" ca="1" si="33"/>
        <v>NC</v>
      </c>
      <c r="O108" s="306" t="str">
        <f t="shared" ca="1" si="34"/>
        <v>NC</v>
      </c>
    </row>
    <row r="109" spans="2:43" ht="14.45" customHeight="1">
      <c r="B109" s="606"/>
      <c r="C109" s="607"/>
      <c r="D109" s="68" t="s">
        <v>587</v>
      </c>
      <c r="E109" s="655" t="s">
        <v>997</v>
      </c>
      <c r="F109" s="656"/>
      <c r="G109" s="656"/>
      <c r="H109" s="656"/>
      <c r="I109" s="656"/>
      <c r="J109" s="656"/>
      <c r="K109" s="656"/>
      <c r="L109" s="657"/>
      <c r="M109" s="32">
        <f t="shared" ca="1" si="35"/>
        <v>0</v>
      </c>
      <c r="N109" s="130" t="str">
        <f t="shared" ca="1" si="33"/>
        <v>NC</v>
      </c>
      <c r="O109" s="306" t="str">
        <f t="shared" ca="1" si="34"/>
        <v>NC</v>
      </c>
    </row>
    <row r="110" spans="2:43" ht="14.45" customHeight="1">
      <c r="B110" s="606"/>
      <c r="C110" s="607"/>
      <c r="D110" s="68" t="s">
        <v>589</v>
      </c>
      <c r="E110" s="578" t="s">
        <v>998</v>
      </c>
      <c r="F110" s="650"/>
      <c r="G110" s="650"/>
      <c r="H110" s="650"/>
      <c r="I110" s="650"/>
      <c r="J110" s="650"/>
      <c r="K110" s="650"/>
      <c r="L110" s="651"/>
      <c r="M110" s="32">
        <f t="shared" ca="1" si="35"/>
        <v>0</v>
      </c>
      <c r="N110" s="130" t="str">
        <f t="shared" ca="1" si="33"/>
        <v>NC</v>
      </c>
      <c r="O110" s="306" t="str">
        <f t="shared" ca="1" si="34"/>
        <v>NC</v>
      </c>
    </row>
    <row r="111" spans="2:43" ht="14.45" customHeight="1">
      <c r="B111" s="608"/>
      <c r="C111" s="609"/>
      <c r="D111" s="68" t="s">
        <v>591</v>
      </c>
      <c r="E111" s="578" t="s">
        <v>999</v>
      </c>
      <c r="F111" s="650"/>
      <c r="G111" s="650"/>
      <c r="H111" s="650"/>
      <c r="I111" s="650"/>
      <c r="J111" s="650"/>
      <c r="K111" s="650"/>
      <c r="L111" s="651"/>
      <c r="M111" s="32">
        <f t="shared" ca="1" si="35"/>
        <v>0</v>
      </c>
      <c r="N111" s="130" t="str">
        <f t="shared" ca="1" si="33"/>
        <v>NC</v>
      </c>
      <c r="O111" s="306" t="str">
        <f t="shared" ca="1" si="34"/>
        <v>NC</v>
      </c>
    </row>
    <row r="112" spans="2:43" ht="15.75">
      <c r="B112" s="574" t="s">
        <v>101</v>
      </c>
      <c r="C112" s="574"/>
      <c r="D112" s="68" t="s">
        <v>594</v>
      </c>
      <c r="E112" s="655" t="s">
        <v>1000</v>
      </c>
      <c r="F112" s="656"/>
      <c r="G112" s="656"/>
      <c r="H112" s="656"/>
      <c r="I112" s="656"/>
      <c r="J112" s="656"/>
      <c r="K112" s="656"/>
      <c r="L112" s="657"/>
      <c r="M112" s="32">
        <f t="shared" ca="1" si="35"/>
        <v>0</v>
      </c>
      <c r="N112" s="130" t="str">
        <f t="shared" ca="1" si="33"/>
        <v>NC</v>
      </c>
      <c r="O112" s="306" t="str">
        <f t="shared" ca="1" si="34"/>
        <v>NC</v>
      </c>
    </row>
    <row r="113" spans="2:15" ht="15.6" customHeight="1">
      <c r="B113" s="604" t="s">
        <v>59</v>
      </c>
      <c r="C113" s="605"/>
      <c r="D113" s="68" t="s">
        <v>596</v>
      </c>
      <c r="E113" s="655" t="s">
        <v>1001</v>
      </c>
      <c r="F113" s="656"/>
      <c r="G113" s="656"/>
      <c r="H113" s="656"/>
      <c r="I113" s="656"/>
      <c r="J113" s="656"/>
      <c r="K113" s="656"/>
      <c r="L113" s="657"/>
      <c r="M113" s="32">
        <f t="shared" ca="1" si="35"/>
        <v>0</v>
      </c>
      <c r="N113" s="130" t="str">
        <f t="shared" ca="1" si="33"/>
        <v>NC</v>
      </c>
      <c r="O113" s="306" t="str">
        <f t="shared" ca="1" si="34"/>
        <v>NC</v>
      </c>
    </row>
    <row r="114" spans="2:15" ht="15.6" customHeight="1">
      <c r="B114" s="608"/>
      <c r="C114" s="609"/>
      <c r="D114" s="68" t="s">
        <v>599</v>
      </c>
      <c r="E114" s="655" t="s">
        <v>1002</v>
      </c>
      <c r="F114" s="656"/>
      <c r="G114" s="656"/>
      <c r="H114" s="656"/>
      <c r="I114" s="656"/>
      <c r="J114" s="656"/>
      <c r="K114" s="656"/>
      <c r="L114" s="657"/>
      <c r="M114" s="32">
        <f t="shared" ca="1" si="35"/>
        <v>0</v>
      </c>
      <c r="N114" s="130" t="str">
        <f t="shared" ca="1" si="33"/>
        <v>NC</v>
      </c>
      <c r="O114" s="306" t="str">
        <f t="shared" ca="1" si="34"/>
        <v>NC</v>
      </c>
    </row>
    <row r="115" spans="2:15" ht="15.75">
      <c r="B115" s="574" t="s">
        <v>723</v>
      </c>
      <c r="C115" s="574"/>
      <c r="D115" s="68" t="s">
        <v>602</v>
      </c>
      <c r="E115" s="655" t="s">
        <v>1003</v>
      </c>
      <c r="F115" s="656"/>
      <c r="G115" s="656"/>
      <c r="H115" s="656"/>
      <c r="I115" s="656"/>
      <c r="J115" s="656"/>
      <c r="K115" s="656"/>
      <c r="L115" s="657"/>
      <c r="M115" s="32">
        <f t="shared" ca="1" si="35"/>
        <v>0</v>
      </c>
      <c r="N115" s="130" t="str">
        <f t="shared" ca="1" si="33"/>
        <v>NC</v>
      </c>
      <c r="O115" s="306" t="str">
        <f t="shared" ca="1" si="34"/>
        <v>NC</v>
      </c>
    </row>
    <row r="116" spans="2:15" ht="15.6" customHeight="1">
      <c r="B116" s="604" t="s">
        <v>85</v>
      </c>
      <c r="C116" s="605"/>
      <c r="D116" s="68" t="s">
        <v>720</v>
      </c>
      <c r="E116" s="655" t="s">
        <v>1004</v>
      </c>
      <c r="F116" s="656"/>
      <c r="G116" s="656"/>
      <c r="H116" s="656"/>
      <c r="I116" s="656"/>
      <c r="J116" s="656"/>
      <c r="K116" s="656"/>
      <c r="L116" s="657"/>
      <c r="M116" s="32">
        <f t="shared" ca="1" si="35"/>
        <v>0</v>
      </c>
      <c r="N116" s="130" t="str">
        <f t="shared" ca="1" si="33"/>
        <v>NC</v>
      </c>
      <c r="O116" s="306" t="str">
        <f t="shared" ca="1" si="34"/>
        <v>NC</v>
      </c>
    </row>
    <row r="117" spans="2:15" ht="15.6" customHeight="1">
      <c r="B117" s="608"/>
      <c r="C117" s="609"/>
      <c r="D117" s="68" t="s">
        <v>604</v>
      </c>
      <c r="E117" s="570" t="s">
        <v>1005</v>
      </c>
      <c r="F117" s="653"/>
      <c r="G117" s="653"/>
      <c r="H117" s="653"/>
      <c r="I117" s="653"/>
      <c r="J117" s="653"/>
      <c r="K117" s="653"/>
      <c r="L117" s="654"/>
      <c r="M117" s="32">
        <f t="shared" ca="1" si="35"/>
        <v>0</v>
      </c>
      <c r="N117" s="130" t="str">
        <f t="shared" ca="1" si="33"/>
        <v>NC</v>
      </c>
      <c r="O117" s="306" t="str">
        <f t="shared" ca="1" si="34"/>
        <v>NC</v>
      </c>
    </row>
    <row r="118" spans="2:15" ht="15.6" customHeight="1">
      <c r="B118" s="604" t="s">
        <v>608</v>
      </c>
      <c r="C118" s="605"/>
      <c r="D118" s="68" t="s">
        <v>607</v>
      </c>
      <c r="E118" s="570" t="s">
        <v>1006</v>
      </c>
      <c r="F118" s="653"/>
      <c r="G118" s="653"/>
      <c r="H118" s="653"/>
      <c r="I118" s="653"/>
      <c r="J118" s="653"/>
      <c r="K118" s="653"/>
      <c r="L118" s="654"/>
      <c r="M118" s="32">
        <f t="shared" ca="1" si="35"/>
        <v>0</v>
      </c>
      <c r="N118" s="130" t="str">
        <f t="shared" ca="1" si="33"/>
        <v>NC</v>
      </c>
      <c r="O118" s="306" t="str">
        <f t="shared" ca="1" si="34"/>
        <v>NC</v>
      </c>
    </row>
    <row r="119" spans="2:15" ht="15.6" customHeight="1">
      <c r="B119" s="606"/>
      <c r="C119" s="607"/>
      <c r="D119" s="68" t="s">
        <v>609</v>
      </c>
      <c r="E119" s="570" t="s">
        <v>1007</v>
      </c>
      <c r="F119" s="653"/>
      <c r="G119" s="653"/>
      <c r="H119" s="653"/>
      <c r="I119" s="653"/>
      <c r="J119" s="653"/>
      <c r="K119" s="653"/>
      <c r="L119" s="654"/>
      <c r="M119" s="32">
        <f t="shared" ca="1" si="35"/>
        <v>0</v>
      </c>
      <c r="N119" s="130" t="str">
        <f t="shared" ca="1" si="33"/>
        <v>NC</v>
      </c>
      <c r="O119" s="306" t="str">
        <f t="shared" ca="1" si="34"/>
        <v>NC</v>
      </c>
    </row>
    <row r="120" spans="2:15" ht="15.6" customHeight="1">
      <c r="B120" s="606"/>
      <c r="C120" s="607"/>
      <c r="D120" s="68" t="s">
        <v>610</v>
      </c>
      <c r="E120" s="572" t="s">
        <v>1008</v>
      </c>
      <c r="F120" s="619"/>
      <c r="G120" s="619"/>
      <c r="H120" s="619"/>
      <c r="I120" s="619"/>
      <c r="J120" s="619"/>
      <c r="K120" s="619"/>
      <c r="L120" s="620"/>
      <c r="M120" s="32">
        <f t="shared" ca="1" si="35"/>
        <v>0</v>
      </c>
      <c r="N120" s="130" t="str">
        <f t="shared" ca="1" si="33"/>
        <v>NC</v>
      </c>
      <c r="O120" s="306" t="str">
        <f t="shared" ca="1" si="34"/>
        <v>NC</v>
      </c>
    </row>
    <row r="121" spans="2:15" ht="15.6" customHeight="1">
      <c r="B121" s="608"/>
      <c r="C121" s="609"/>
      <c r="D121" s="68" t="s">
        <v>612</v>
      </c>
      <c r="E121" s="578" t="s">
        <v>1009</v>
      </c>
      <c r="F121" s="650"/>
      <c r="G121" s="650"/>
      <c r="H121" s="650"/>
      <c r="I121" s="650"/>
      <c r="J121" s="650"/>
      <c r="K121" s="650"/>
      <c r="L121" s="651"/>
      <c r="M121" s="32">
        <f t="shared" ca="1" si="35"/>
        <v>0</v>
      </c>
      <c r="N121" s="130" t="str">
        <f t="shared" ca="1" si="33"/>
        <v>NC</v>
      </c>
      <c r="O121" s="306" t="str">
        <f t="shared" ca="1" si="34"/>
        <v>NC</v>
      </c>
    </row>
    <row r="122" spans="2:15" ht="15.75">
      <c r="B122" s="574" t="s">
        <v>106</v>
      </c>
      <c r="C122" s="574"/>
      <c r="D122" s="68" t="s">
        <v>613</v>
      </c>
      <c r="E122" s="578" t="s">
        <v>1010</v>
      </c>
      <c r="F122" s="650"/>
      <c r="G122" s="650"/>
      <c r="H122" s="650"/>
      <c r="I122" s="650"/>
      <c r="J122" s="650"/>
      <c r="K122" s="650"/>
      <c r="L122" s="651"/>
      <c r="M122" s="32">
        <f t="shared" ca="1" si="35"/>
        <v>0</v>
      </c>
      <c r="N122" s="130" t="str">
        <f t="shared" ca="1" si="33"/>
        <v>NC</v>
      </c>
      <c r="O122" s="306" t="str">
        <f t="shared" ca="1" si="34"/>
        <v>NC</v>
      </c>
    </row>
    <row r="123" spans="2:15" ht="15.75">
      <c r="B123" s="574" t="s">
        <v>96</v>
      </c>
      <c r="C123" s="574"/>
      <c r="D123" s="68" t="s">
        <v>616</v>
      </c>
      <c r="E123" s="578" t="s">
        <v>1011</v>
      </c>
      <c r="F123" s="650"/>
      <c r="G123" s="650"/>
      <c r="H123" s="650"/>
      <c r="I123" s="650"/>
      <c r="J123" s="650"/>
      <c r="K123" s="650"/>
      <c r="L123" s="651"/>
      <c r="M123" s="32">
        <f t="shared" ca="1" si="35"/>
        <v>0</v>
      </c>
      <c r="N123" s="130" t="str">
        <f t="shared" ca="1" si="33"/>
        <v>NC</v>
      </c>
      <c r="O123" s="306" t="str">
        <f t="shared" ca="1" si="34"/>
        <v>NC</v>
      </c>
    </row>
    <row r="124" spans="2:15" ht="15.6" customHeight="1">
      <c r="B124" s="604" t="s">
        <v>681</v>
      </c>
      <c r="C124" s="605"/>
      <c r="D124" s="68" t="s">
        <v>619</v>
      </c>
      <c r="E124" s="652" t="s">
        <v>1054</v>
      </c>
      <c r="F124" s="653"/>
      <c r="G124" s="653"/>
      <c r="H124" s="653"/>
      <c r="I124" s="653"/>
      <c r="J124" s="653"/>
      <c r="K124" s="653"/>
      <c r="L124" s="654"/>
      <c r="M124" s="32">
        <f t="shared" ca="1" si="35"/>
        <v>0</v>
      </c>
      <c r="N124" s="130" t="str">
        <f t="shared" ca="1" si="33"/>
        <v>NC</v>
      </c>
      <c r="O124" s="306" t="str">
        <f t="shared" ca="1" si="34"/>
        <v>NC</v>
      </c>
    </row>
    <row r="125" spans="2:15" ht="46.5" customHeight="1">
      <c r="B125" s="606"/>
      <c r="C125" s="607"/>
      <c r="D125" s="68" t="s">
        <v>621</v>
      </c>
      <c r="E125" s="647" t="s">
        <v>1055</v>
      </c>
      <c r="F125" s="648"/>
      <c r="G125" s="648"/>
      <c r="H125" s="648"/>
      <c r="I125" s="648"/>
      <c r="J125" s="648"/>
      <c r="K125" s="648"/>
      <c r="L125" s="649"/>
      <c r="M125" s="32">
        <f t="shared" ca="1" si="35"/>
        <v>0</v>
      </c>
      <c r="N125" s="130" t="str">
        <f t="shared" ca="1" si="33"/>
        <v>NC</v>
      </c>
      <c r="O125" s="306" t="str">
        <f t="shared" ca="1" si="34"/>
        <v>NC</v>
      </c>
    </row>
    <row r="126" spans="2:15" ht="15.6" customHeight="1">
      <c r="B126" s="608"/>
      <c r="C126" s="609"/>
      <c r="D126" s="68" t="s">
        <v>622</v>
      </c>
      <c r="E126" s="569" t="s">
        <v>1056</v>
      </c>
      <c r="F126" s="569"/>
      <c r="G126" s="569"/>
      <c r="H126" s="569"/>
      <c r="I126" s="569"/>
      <c r="J126" s="569"/>
      <c r="K126" s="569"/>
      <c r="L126" s="570"/>
      <c r="M126" s="32">
        <f t="shared" ca="1" si="35"/>
        <v>0</v>
      </c>
      <c r="N126" s="130" t="str">
        <f t="shared" ca="1" si="33"/>
        <v>NC</v>
      </c>
      <c r="O126" s="306" t="str">
        <f t="shared" ca="1" si="34"/>
        <v>NC</v>
      </c>
    </row>
    <row r="127" spans="2:15" ht="15.75">
      <c r="B127" s="592" t="s">
        <v>172</v>
      </c>
      <c r="C127" s="592"/>
      <c r="D127" s="69" t="s">
        <v>164</v>
      </c>
      <c r="E127" s="593" t="s">
        <v>172</v>
      </c>
      <c r="F127" s="593"/>
      <c r="G127" s="593"/>
      <c r="H127" s="593"/>
      <c r="I127" s="593"/>
      <c r="J127" s="593"/>
      <c r="K127" s="593"/>
      <c r="L127" s="593"/>
      <c r="M127" s="100">
        <f ca="1">SUM(M67:M126)</f>
        <v>0</v>
      </c>
      <c r="N127" s="108" t="str">
        <f ca="1">IFERROR(ROUND(M127/$M$127,3),"NC")</f>
        <v>NC</v>
      </c>
    </row>
  </sheetData>
  <sheetProtection algorithmName="SHA-512" hashValue="i7h/5OHA/Hb9VDXn8NwmYwhBNT2+YyCsDAy7snWiFjco4puyjK4DC/4NyP9S9hmRobSZBc6vjBfd2PZbprMXWg==" saltValue="45jgZcGPHRcpP70ETJuJPg==" spinCount="100000" sheet="1" objects="1" scenarios="1"/>
  <mergeCells count="185">
    <mergeCell ref="X2:AB2"/>
    <mergeCell ref="B13:D13"/>
    <mergeCell ref="AO20:AP20"/>
    <mergeCell ref="AQ20:AR20"/>
    <mergeCell ref="B12:D12"/>
    <mergeCell ref="A4:B4"/>
    <mergeCell ref="C4:E4"/>
    <mergeCell ref="G4:H4"/>
    <mergeCell ref="I4:J4"/>
    <mergeCell ref="A2:Q2"/>
    <mergeCell ref="AS20:AT20"/>
    <mergeCell ref="A5:B5"/>
    <mergeCell ref="C5:E5"/>
    <mergeCell ref="M20:Q20"/>
    <mergeCell ref="AR16:AS16"/>
    <mergeCell ref="AT16:AU16"/>
    <mergeCell ref="Y20:Z20"/>
    <mergeCell ref="AA20:AB20"/>
    <mergeCell ref="AC20:AD20"/>
    <mergeCell ref="AE20:AF20"/>
    <mergeCell ref="AM20:AN20"/>
    <mergeCell ref="A18:J18"/>
    <mergeCell ref="B9:D9"/>
    <mergeCell ref="G9:J9"/>
    <mergeCell ref="B10:D10"/>
    <mergeCell ref="B11:D11"/>
    <mergeCell ref="N29:P29"/>
    <mergeCell ref="M21:M22"/>
    <mergeCell ref="N21:N22"/>
    <mergeCell ref="A23:C23"/>
    <mergeCell ref="A24:C24"/>
    <mergeCell ref="A25:C25"/>
    <mergeCell ref="O21:O22"/>
    <mergeCell ref="A28:C28"/>
    <mergeCell ref="E29:F29"/>
    <mergeCell ref="G29:H29"/>
    <mergeCell ref="I29:J29"/>
    <mergeCell ref="K29:M29"/>
    <mergeCell ref="P21:Q21"/>
    <mergeCell ref="M26:Q26"/>
    <mergeCell ref="D21:D22"/>
    <mergeCell ref="F21:F22"/>
    <mergeCell ref="I21:J21"/>
    <mergeCell ref="K21:L21"/>
    <mergeCell ref="G21:H21"/>
    <mergeCell ref="D57:I57"/>
    <mergeCell ref="J57:L57"/>
    <mergeCell ref="N57:O57"/>
    <mergeCell ref="D58:I58"/>
    <mergeCell ref="J58:L58"/>
    <mergeCell ref="N58:O58"/>
    <mergeCell ref="D59:I59"/>
    <mergeCell ref="J59:L59"/>
    <mergeCell ref="N59:O59"/>
    <mergeCell ref="D55:I55"/>
    <mergeCell ref="J55:L55"/>
    <mergeCell ref="N55:O55"/>
    <mergeCell ref="D52:I52"/>
    <mergeCell ref="D56:I56"/>
    <mergeCell ref="J56:L56"/>
    <mergeCell ref="N56:O56"/>
    <mergeCell ref="J50:L50"/>
    <mergeCell ref="N50:O50"/>
    <mergeCell ref="D51:I51"/>
    <mergeCell ref="J51:L51"/>
    <mergeCell ref="N51:O51"/>
    <mergeCell ref="C32:D32"/>
    <mergeCell ref="C33:D33"/>
    <mergeCell ref="C34:D34"/>
    <mergeCell ref="C36:D36"/>
    <mergeCell ref="C37:D37"/>
    <mergeCell ref="C38:D38"/>
    <mergeCell ref="C39:D39"/>
    <mergeCell ref="C40:D40"/>
    <mergeCell ref="C41:D41"/>
    <mergeCell ref="C44:D44"/>
    <mergeCell ref="BB19:BH19"/>
    <mergeCell ref="M64:N64"/>
    <mergeCell ref="O64:O65"/>
    <mergeCell ref="AV16:AW16"/>
    <mergeCell ref="AX16:AY16"/>
    <mergeCell ref="D54:I54"/>
    <mergeCell ref="J54:L54"/>
    <mergeCell ref="N54:O54"/>
    <mergeCell ref="I20:L20"/>
    <mergeCell ref="D20:H20"/>
    <mergeCell ref="J53:L53"/>
    <mergeCell ref="N53:O53"/>
    <mergeCell ref="J52:L52"/>
    <mergeCell ref="N52:O52"/>
    <mergeCell ref="D53:I53"/>
    <mergeCell ref="C45:D45"/>
    <mergeCell ref="C31:D31"/>
    <mergeCell ref="A48:C48"/>
    <mergeCell ref="D50:I50"/>
    <mergeCell ref="D60:I60"/>
    <mergeCell ref="J60:L60"/>
    <mergeCell ref="N60:O60"/>
    <mergeCell ref="E21:E22"/>
    <mergeCell ref="E71:L71"/>
    <mergeCell ref="E72:L72"/>
    <mergeCell ref="E73:L73"/>
    <mergeCell ref="E74:L74"/>
    <mergeCell ref="E75:L75"/>
    <mergeCell ref="E76:L76"/>
    <mergeCell ref="B67:C72"/>
    <mergeCell ref="E66:L66"/>
    <mergeCell ref="E67:L67"/>
    <mergeCell ref="E68:L68"/>
    <mergeCell ref="E69:L69"/>
    <mergeCell ref="E70:L70"/>
    <mergeCell ref="B66:C66"/>
    <mergeCell ref="E84:L84"/>
    <mergeCell ref="E85:L85"/>
    <mergeCell ref="E86:L86"/>
    <mergeCell ref="E87:L87"/>
    <mergeCell ref="E88:L88"/>
    <mergeCell ref="B79:C85"/>
    <mergeCell ref="B86:C88"/>
    <mergeCell ref="E77:L77"/>
    <mergeCell ref="E78:L78"/>
    <mergeCell ref="E79:L79"/>
    <mergeCell ref="E80:L80"/>
    <mergeCell ref="E81:L81"/>
    <mergeCell ref="E82:L82"/>
    <mergeCell ref="E83:L83"/>
    <mergeCell ref="B73:C78"/>
    <mergeCell ref="B98:C99"/>
    <mergeCell ref="B94:C95"/>
    <mergeCell ref="E94:L94"/>
    <mergeCell ref="E95:L95"/>
    <mergeCell ref="B96:C97"/>
    <mergeCell ref="E96:L96"/>
    <mergeCell ref="E97:L97"/>
    <mergeCell ref="E89:L89"/>
    <mergeCell ref="E90:L90"/>
    <mergeCell ref="E91:L91"/>
    <mergeCell ref="E92:L92"/>
    <mergeCell ref="E93:L93"/>
    <mergeCell ref="B89:C90"/>
    <mergeCell ref="B91:C93"/>
    <mergeCell ref="E106:L106"/>
    <mergeCell ref="BP19:BV19"/>
    <mergeCell ref="B127:C127"/>
    <mergeCell ref="E127:L127"/>
    <mergeCell ref="B106:C111"/>
    <mergeCell ref="B112:C112"/>
    <mergeCell ref="B113:C114"/>
    <mergeCell ref="B115:C115"/>
    <mergeCell ref="B116:C117"/>
    <mergeCell ref="B118:C121"/>
    <mergeCell ref="B122:C122"/>
    <mergeCell ref="B123:C123"/>
    <mergeCell ref="B124:C126"/>
    <mergeCell ref="E102:L102"/>
    <mergeCell ref="E103:L103"/>
    <mergeCell ref="E104:L104"/>
    <mergeCell ref="B100:C102"/>
    <mergeCell ref="B103:C103"/>
    <mergeCell ref="B104:C105"/>
    <mergeCell ref="E105:L105"/>
    <mergeCell ref="E98:L98"/>
    <mergeCell ref="E99:L99"/>
    <mergeCell ref="E100:L100"/>
    <mergeCell ref="E101:L101"/>
    <mergeCell ref="E125:L125"/>
    <mergeCell ref="E126:L126"/>
    <mergeCell ref="E120:L120"/>
    <mergeCell ref="E121:L121"/>
    <mergeCell ref="E122:L122"/>
    <mergeCell ref="E123:L123"/>
    <mergeCell ref="E124:L124"/>
    <mergeCell ref="E107:L107"/>
    <mergeCell ref="E108:L108"/>
    <mergeCell ref="E109:L109"/>
    <mergeCell ref="E110:L110"/>
    <mergeCell ref="E111:L111"/>
    <mergeCell ref="E112:L112"/>
    <mergeCell ref="E113:L113"/>
    <mergeCell ref="E114:L114"/>
    <mergeCell ref="E115:L115"/>
    <mergeCell ref="E116:L116"/>
    <mergeCell ref="E117:L117"/>
    <mergeCell ref="E118:L118"/>
    <mergeCell ref="E119:L119"/>
  </mergeCells>
  <phoneticPr fontId="22" type="noConversion"/>
  <conditionalFormatting sqref="B51:B63">
    <cfRule type="colorScale" priority="1">
      <colorScale>
        <cfvo type="min"/>
        <cfvo type="max"/>
        <color rgb="FFF8696B"/>
        <color theme="5" tint="0.39997558519241921"/>
      </colorScale>
    </cfRule>
  </conditionalFormatting>
  <pageMargins left="0.7" right="0.7" top="0.75" bottom="0.75"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3F0AB-8D1F-4C12-B4C7-BB45302C520F}">
  <sheetPr>
    <tabColor rgb="FF89EFDE"/>
    <pageSetUpPr fitToPage="1"/>
  </sheetPr>
  <dimension ref="A1:Y696"/>
  <sheetViews>
    <sheetView zoomScale="55" zoomScaleNormal="55" zoomScaleSheetLayoutView="70" zoomScalePageLayoutView="70" workbookViewId="0">
      <selection activeCell="D17" sqref="D17"/>
    </sheetView>
  </sheetViews>
  <sheetFormatPr baseColWidth="10" defaultColWidth="11.42578125" defaultRowHeight="15"/>
  <cols>
    <col min="1" max="1" width="11.5703125" style="15"/>
    <col min="2" max="2" width="58.7109375" style="251" customWidth="1"/>
    <col min="3" max="3" width="44.7109375" customWidth="1"/>
    <col min="4" max="4" width="26.140625" customWidth="1"/>
    <col min="5" max="5" width="27.7109375" customWidth="1"/>
    <col min="6" max="6" width="27.85546875" customWidth="1"/>
    <col min="7" max="7" width="44.710937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15</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81.75" customHeight="1">
      <c r="A4" s="166"/>
      <c r="B4" s="167" t="s">
        <v>16</v>
      </c>
      <c r="C4" s="358"/>
      <c r="D4" s="339"/>
      <c r="E4" s="168" t="s">
        <v>20</v>
      </c>
      <c r="F4" s="63"/>
      <c r="G4" s="202"/>
    </row>
    <row r="5" spans="1:20" ht="87.7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28.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ref="P14:P74" si="1">IF(C14="oui","prescrit","non_prescrit")</f>
        <v>non_prescrit</v>
      </c>
      <c r="Q14" s="209" t="str">
        <f t="shared" ref="Q14:Q74" si="2">IF(D14="oui","modification","pas_modification")</f>
        <v>pas_modification</v>
      </c>
      <c r="R14" s="209" t="str">
        <f t="shared" ref="R14:R74" si="3">IF((P14="prescrit")*AND(D14="non"),"justification","pas_justification")</f>
        <v>pas_justification</v>
      </c>
      <c r="S14" s="208" t="str">
        <f t="shared" ref="S14:S74" si="4">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1"/>
        <v>non_prescrit</v>
      </c>
      <c r="Q15" s="209" t="str">
        <f t="shared" si="2"/>
        <v>pas_modification</v>
      </c>
      <c r="R15" s="209" t="str">
        <f t="shared" si="3"/>
        <v>pas_justification</v>
      </c>
      <c r="S15" s="208" t="str">
        <f t="shared" si="4"/>
        <v>pas_proposition</v>
      </c>
      <c r="T15" s="208"/>
    </row>
    <row r="16" spans="1:20" ht="48" thickBot="1">
      <c r="A16" s="16" t="s">
        <v>40</v>
      </c>
      <c r="B16" s="187" t="s">
        <v>41</v>
      </c>
      <c r="C16" s="276" t="s">
        <v>415</v>
      </c>
      <c r="D16" s="275"/>
      <c r="E16" s="205"/>
      <c r="F16" s="206"/>
      <c r="G16" s="278"/>
      <c r="H16" s="277"/>
      <c r="I16" s="207"/>
      <c r="P16" s="208" t="str">
        <f t="shared" si="1"/>
        <v>non_prescrit</v>
      </c>
      <c r="Q16" s="209" t="str">
        <f t="shared" si="2"/>
        <v>pas_modification</v>
      </c>
      <c r="R16" s="209" t="str">
        <f t="shared" si="3"/>
        <v>pas_justification</v>
      </c>
      <c r="S16" s="208" t="str">
        <f t="shared" si="4"/>
        <v>pas_proposition</v>
      </c>
      <c r="T16" s="208"/>
    </row>
    <row r="17" spans="1:20" ht="48" thickBot="1">
      <c r="A17" s="16" t="s">
        <v>42</v>
      </c>
      <c r="B17" s="187" t="s">
        <v>43</v>
      </c>
      <c r="C17" s="276" t="s">
        <v>415</v>
      </c>
      <c r="D17" s="275"/>
      <c r="E17" s="205"/>
      <c r="F17" s="206"/>
      <c r="G17" s="278"/>
      <c r="H17" s="277"/>
      <c r="I17" s="207"/>
      <c r="P17" s="208" t="str">
        <f t="shared" si="1"/>
        <v>non_prescrit</v>
      </c>
      <c r="Q17" s="209" t="str">
        <f t="shared" si="2"/>
        <v>pas_modification</v>
      </c>
      <c r="R17" s="209" t="str">
        <f t="shared" si="3"/>
        <v>pas_justification</v>
      </c>
      <c r="S17" s="208" t="str">
        <f t="shared" si="4"/>
        <v>pas_proposition</v>
      </c>
      <c r="T17" s="208"/>
    </row>
    <row r="18" spans="1:20" ht="42" customHeight="1">
      <c r="A18" s="16" t="s">
        <v>44</v>
      </c>
      <c r="B18" s="179" t="s">
        <v>45</v>
      </c>
      <c r="C18" s="276" t="s">
        <v>415</v>
      </c>
      <c r="D18" s="275"/>
      <c r="E18" s="205"/>
      <c r="F18" s="206"/>
      <c r="G18" s="278"/>
      <c r="H18" s="277"/>
      <c r="I18" s="207"/>
      <c r="P18" s="208" t="str">
        <f t="shared" si="1"/>
        <v>non_prescrit</v>
      </c>
      <c r="Q18" s="209" t="str">
        <f t="shared" si="2"/>
        <v>pas_modification</v>
      </c>
      <c r="R18" s="209" t="str">
        <f t="shared" si="3"/>
        <v>pas_justification</v>
      </c>
      <c r="S18" s="208" t="str">
        <f t="shared" si="4"/>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1"/>
        <v>non_prescrit</v>
      </c>
      <c r="Q20" s="209" t="str">
        <f t="shared" si="2"/>
        <v>pas_modification</v>
      </c>
      <c r="R20" s="209" t="str">
        <f t="shared" si="3"/>
        <v>pas_justification</v>
      </c>
      <c r="S20" s="208" t="str">
        <f t="shared" si="4"/>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2"/>
        <v>pas_modification</v>
      </c>
      <c r="R21" s="209" t="str">
        <f t="shared" si="3"/>
        <v>pas_justification</v>
      </c>
      <c r="S21" s="208" t="str">
        <f t="shared" si="4"/>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2"/>
        <v>pas_modification</v>
      </c>
      <c r="R22" s="209" t="str">
        <f t="shared" si="3"/>
        <v>pas_justification</v>
      </c>
      <c r="S22" s="208" t="str">
        <f t="shared" si="4"/>
        <v>pas_proposition</v>
      </c>
      <c r="T22" s="208"/>
    </row>
    <row r="23" spans="1:20" ht="68.45" customHeight="1" thickBot="1">
      <c r="A23" s="16" t="s">
        <v>51</v>
      </c>
      <c r="B23" s="184" t="s">
        <v>52</v>
      </c>
      <c r="C23" s="276" t="s">
        <v>415</v>
      </c>
      <c r="D23" s="275"/>
      <c r="E23" s="205"/>
      <c r="F23" s="206"/>
      <c r="G23" s="278"/>
      <c r="H23" s="277"/>
      <c r="I23" s="207"/>
      <c r="P23" s="208" t="str">
        <f t="shared" si="1"/>
        <v>non_prescrit</v>
      </c>
      <c r="Q23" s="209" t="str">
        <f t="shared" si="2"/>
        <v>pas_modification</v>
      </c>
      <c r="R23" s="209" t="str">
        <f t="shared" si="3"/>
        <v>pas_justification</v>
      </c>
      <c r="S23" s="208" t="str">
        <f t="shared" si="4"/>
        <v>pas_proposition</v>
      </c>
      <c r="T23" s="208"/>
    </row>
    <row r="24" spans="1:20" ht="48" thickBot="1">
      <c r="A24" s="16" t="s">
        <v>53</v>
      </c>
      <c r="B24" s="187" t="s">
        <v>518</v>
      </c>
      <c r="C24" s="276" t="s">
        <v>415</v>
      </c>
      <c r="D24" s="275"/>
      <c r="E24" s="205"/>
      <c r="F24" s="206"/>
      <c r="G24" s="278"/>
      <c r="H24" s="277"/>
      <c r="I24" s="207"/>
      <c r="P24" s="208" t="str">
        <f t="shared" si="1"/>
        <v>non_prescrit</v>
      </c>
      <c r="Q24" s="209" t="str">
        <f t="shared" si="2"/>
        <v>pas_modification</v>
      </c>
      <c r="R24" s="209" t="str">
        <f t="shared" si="3"/>
        <v>pas_justification</v>
      </c>
      <c r="S24" s="208" t="str">
        <f t="shared" si="4"/>
        <v>pas_proposition</v>
      </c>
      <c r="T24" s="208"/>
    </row>
    <row r="25" spans="1:20" ht="87.6" customHeight="1" thickBot="1">
      <c r="A25" s="16" t="s">
        <v>55</v>
      </c>
      <c r="B25" s="184" t="s">
        <v>56</v>
      </c>
      <c r="C25" s="276" t="s">
        <v>415</v>
      </c>
      <c r="D25" s="275"/>
      <c r="E25" s="205"/>
      <c r="F25" s="206"/>
      <c r="G25" s="278"/>
      <c r="H25" s="277"/>
      <c r="I25" s="207"/>
      <c r="P25" s="208" t="str">
        <f t="shared" si="1"/>
        <v>non_prescrit</v>
      </c>
      <c r="Q25" s="209" t="str">
        <f t="shared" si="2"/>
        <v>pas_modification</v>
      </c>
      <c r="R25" s="209" t="str">
        <f t="shared" si="3"/>
        <v>pas_justification</v>
      </c>
      <c r="S25" s="208" t="str">
        <f t="shared" si="4"/>
        <v>pas_proposition</v>
      </c>
      <c r="T25" s="208"/>
    </row>
    <row r="26" spans="1:20" ht="48" thickBot="1">
      <c r="A26" s="16" t="s">
        <v>57</v>
      </c>
      <c r="B26" s="189" t="s">
        <v>58</v>
      </c>
      <c r="C26" s="276" t="s">
        <v>415</v>
      </c>
      <c r="D26" s="275"/>
      <c r="E26" s="205"/>
      <c r="F26" s="206"/>
      <c r="G26" s="278"/>
      <c r="H26" s="277"/>
      <c r="I26" s="207"/>
      <c r="P26" s="208" t="str">
        <f t="shared" si="1"/>
        <v>non_prescrit</v>
      </c>
      <c r="Q26" s="209" t="str">
        <f t="shared" si="2"/>
        <v>pas_modification</v>
      </c>
      <c r="R26" s="209" t="str">
        <f t="shared" si="3"/>
        <v>pas_justification</v>
      </c>
      <c r="S26" s="208" t="str">
        <f t="shared" si="4"/>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1"/>
        <v>non_prescrit</v>
      </c>
      <c r="Q28" s="209" t="str">
        <f t="shared" si="2"/>
        <v>pas_modification</v>
      </c>
      <c r="R28" s="209" t="str">
        <f t="shared" si="3"/>
        <v>pas_justification</v>
      </c>
      <c r="S28" s="208" t="str">
        <f t="shared" si="4"/>
        <v>pas_proposition</v>
      </c>
      <c r="T28" s="208"/>
    </row>
    <row r="29" spans="1:20" ht="125.45" customHeight="1" thickBot="1">
      <c r="A29" s="185" t="s">
        <v>60</v>
      </c>
      <c r="B29" s="186" t="s">
        <v>411</v>
      </c>
      <c r="C29" s="276" t="s">
        <v>415</v>
      </c>
      <c r="D29" s="275"/>
      <c r="E29" s="205"/>
      <c r="F29" s="206"/>
      <c r="G29" s="278"/>
      <c r="H29" s="277"/>
      <c r="I29" s="207"/>
      <c r="P29" s="208" t="str">
        <f t="shared" si="1"/>
        <v>non_prescrit</v>
      </c>
      <c r="Q29" s="209" t="str">
        <f t="shared" si="2"/>
        <v>pas_modification</v>
      </c>
      <c r="R29" s="209" t="str">
        <f t="shared" si="3"/>
        <v>pas_justification</v>
      </c>
      <c r="S29" s="208" t="str">
        <f t="shared" si="4"/>
        <v>pas_proposition</v>
      </c>
      <c r="T29" s="208"/>
    </row>
    <row r="30" spans="1:20" ht="63.75" thickBot="1">
      <c r="A30" s="185" t="s">
        <v>62</v>
      </c>
      <c r="B30" s="187" t="s">
        <v>63</v>
      </c>
      <c r="C30" s="276" t="s">
        <v>415</v>
      </c>
      <c r="D30" s="275"/>
      <c r="E30" s="205"/>
      <c r="F30" s="206"/>
      <c r="G30" s="278"/>
      <c r="H30" s="277"/>
      <c r="I30" s="207"/>
      <c r="P30" s="208" t="str">
        <f t="shared" si="1"/>
        <v>non_prescrit</v>
      </c>
      <c r="Q30" s="209" t="str">
        <f t="shared" si="2"/>
        <v>pas_modification</v>
      </c>
      <c r="R30" s="209" t="str">
        <f t="shared" si="3"/>
        <v>pas_justification</v>
      </c>
      <c r="S30" s="208" t="str">
        <f t="shared" si="4"/>
        <v>pas_proposition</v>
      </c>
      <c r="T30" s="208"/>
    </row>
    <row r="31" spans="1:20" ht="48" thickBot="1">
      <c r="A31" s="185" t="s">
        <v>64</v>
      </c>
      <c r="B31" s="187" t="s">
        <v>65</v>
      </c>
      <c r="C31" s="276" t="s">
        <v>415</v>
      </c>
      <c r="D31" s="275"/>
      <c r="E31" s="205"/>
      <c r="F31" s="206"/>
      <c r="G31" s="278"/>
      <c r="H31" s="277"/>
      <c r="I31" s="207"/>
      <c r="P31" s="208" t="str">
        <f t="shared" si="1"/>
        <v>non_prescrit</v>
      </c>
      <c r="Q31" s="209" t="str">
        <f t="shared" si="2"/>
        <v>pas_modification</v>
      </c>
      <c r="R31" s="209" t="str">
        <f t="shared" si="3"/>
        <v>pas_justification</v>
      </c>
      <c r="S31" s="208" t="str">
        <f t="shared" si="4"/>
        <v>pas_proposition</v>
      </c>
      <c r="T31" s="208"/>
    </row>
    <row r="32" spans="1:20" ht="66" customHeight="1" thickBot="1">
      <c r="A32" s="185" t="s">
        <v>66</v>
      </c>
      <c r="B32" s="187" t="s">
        <v>67</v>
      </c>
      <c r="C32" s="276" t="s">
        <v>415</v>
      </c>
      <c r="D32" s="275"/>
      <c r="E32" s="205"/>
      <c r="F32" s="206"/>
      <c r="G32" s="278"/>
      <c r="H32" s="277"/>
      <c r="I32" s="207"/>
      <c r="P32" s="208" t="str">
        <f t="shared" si="1"/>
        <v>non_prescrit</v>
      </c>
      <c r="Q32" s="209" t="str">
        <f t="shared" si="2"/>
        <v>pas_modification</v>
      </c>
      <c r="R32" s="209" t="str">
        <f t="shared" si="3"/>
        <v>pas_justification</v>
      </c>
      <c r="S32" s="208" t="str">
        <f t="shared" si="4"/>
        <v>pas_proposition</v>
      </c>
      <c r="T32" s="208"/>
    </row>
    <row r="33" spans="1:20" ht="38.450000000000003" customHeight="1" thickBot="1">
      <c r="A33" s="185" t="s">
        <v>68</v>
      </c>
      <c r="B33" s="187" t="s">
        <v>69</v>
      </c>
      <c r="C33" s="276" t="s">
        <v>415</v>
      </c>
      <c r="D33" s="275"/>
      <c r="E33" s="205"/>
      <c r="F33" s="206"/>
      <c r="G33" s="278"/>
      <c r="H33" s="277"/>
      <c r="I33" s="207"/>
      <c r="P33" s="208" t="str">
        <f t="shared" si="1"/>
        <v>non_prescrit</v>
      </c>
      <c r="Q33" s="209" t="str">
        <f t="shared" si="2"/>
        <v>pas_modification</v>
      </c>
      <c r="R33" s="209" t="str">
        <f t="shared" si="3"/>
        <v>pas_justification</v>
      </c>
      <c r="S33" s="208" t="str">
        <f t="shared" si="4"/>
        <v>pas_proposition</v>
      </c>
      <c r="T33" s="208"/>
    </row>
    <row r="34" spans="1:20" ht="96.4" customHeight="1" thickBot="1">
      <c r="A34" s="185" t="s">
        <v>70</v>
      </c>
      <c r="B34" s="188" t="s">
        <v>550</v>
      </c>
      <c r="C34" s="276" t="s">
        <v>415</v>
      </c>
      <c r="D34" s="275"/>
      <c r="E34" s="205"/>
      <c r="F34" s="206"/>
      <c r="G34" s="278"/>
      <c r="H34" s="277"/>
      <c r="I34" s="207"/>
      <c r="P34" s="208" t="str">
        <f t="shared" si="1"/>
        <v>non_prescrit</v>
      </c>
      <c r="Q34" s="209" t="str">
        <f t="shared" si="2"/>
        <v>pas_modification</v>
      </c>
      <c r="R34" s="209" t="str">
        <f t="shared" si="3"/>
        <v>pas_justification</v>
      </c>
      <c r="S34" s="208" t="str">
        <f t="shared" si="4"/>
        <v>pas_proposition</v>
      </c>
      <c r="T34" s="208"/>
    </row>
    <row r="35" spans="1:20" ht="52.9" customHeight="1" thickBot="1">
      <c r="A35" s="185" t="s">
        <v>986</v>
      </c>
      <c r="B35" s="189" t="s">
        <v>656</v>
      </c>
      <c r="C35" s="276" t="s">
        <v>415</v>
      </c>
      <c r="D35" s="275"/>
      <c r="E35" s="205"/>
      <c r="F35" s="206"/>
      <c r="G35" s="278"/>
      <c r="H35" s="277"/>
      <c r="I35" s="207"/>
      <c r="P35" s="208" t="str">
        <f t="shared" si="1"/>
        <v>non_prescrit</v>
      </c>
      <c r="Q35" s="209" t="str">
        <f t="shared" si="2"/>
        <v>pas_modification</v>
      </c>
      <c r="R35" s="209" t="str">
        <f t="shared" si="3"/>
        <v>pas_justification</v>
      </c>
      <c r="S35" s="208" t="str">
        <f t="shared" si="4"/>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1"/>
        <v>non_prescrit</v>
      </c>
      <c r="Q37" s="209" t="str">
        <f t="shared" si="2"/>
        <v>pas_modification</v>
      </c>
      <c r="R37" s="209" t="str">
        <f t="shared" si="3"/>
        <v>pas_justification</v>
      </c>
      <c r="S37" s="208" t="str">
        <f t="shared" si="4"/>
        <v>pas_proposition</v>
      </c>
      <c r="T37" s="208"/>
    </row>
    <row r="38" spans="1:20" ht="32.25" thickBot="1">
      <c r="A38" s="16" t="s">
        <v>74</v>
      </c>
      <c r="B38" s="254" t="s">
        <v>658</v>
      </c>
      <c r="C38" s="276" t="s">
        <v>415</v>
      </c>
      <c r="D38" s="275"/>
      <c r="E38" s="205"/>
      <c r="F38" s="206"/>
      <c r="G38" s="278"/>
      <c r="H38" s="277"/>
      <c r="I38" s="207"/>
      <c r="P38" s="208" t="str">
        <f t="shared" si="1"/>
        <v>non_prescrit</v>
      </c>
      <c r="Q38" s="209" t="str">
        <f t="shared" si="2"/>
        <v>pas_modification</v>
      </c>
      <c r="R38" s="209" t="str">
        <f t="shared" si="3"/>
        <v>pas_justification</v>
      </c>
      <c r="S38" s="208" t="str">
        <f t="shared" si="4"/>
        <v>pas_proposition</v>
      </c>
      <c r="T38" s="208"/>
    </row>
    <row r="39" spans="1:20" ht="16.5" thickBot="1">
      <c r="A39" s="16" t="s">
        <v>76</v>
      </c>
      <c r="B39" s="184" t="s">
        <v>657</v>
      </c>
      <c r="C39" s="276" t="s">
        <v>415</v>
      </c>
      <c r="D39" s="275"/>
      <c r="E39" s="205"/>
      <c r="F39" s="206"/>
      <c r="G39" s="278"/>
      <c r="H39" s="277"/>
      <c r="I39" s="207"/>
      <c r="P39" s="208" t="str">
        <f t="shared" si="1"/>
        <v>non_prescrit</v>
      </c>
      <c r="Q39" s="209" t="str">
        <f t="shared" si="2"/>
        <v>pas_modification</v>
      </c>
      <c r="R39" s="209" t="str">
        <f t="shared" si="3"/>
        <v>pas_justification</v>
      </c>
      <c r="S39" s="208" t="str">
        <f t="shared" si="4"/>
        <v>pas_proposition</v>
      </c>
      <c r="T39" s="208"/>
    </row>
    <row r="40" spans="1:20" ht="16.5" thickBot="1">
      <c r="A40" s="16" t="s">
        <v>78</v>
      </c>
      <c r="B40" s="255" t="s">
        <v>79</v>
      </c>
      <c r="C40" s="276" t="s">
        <v>415</v>
      </c>
      <c r="D40" s="275"/>
      <c r="E40" s="205"/>
      <c r="F40" s="206"/>
      <c r="G40" s="278"/>
      <c r="H40" s="277"/>
      <c r="I40" s="207"/>
      <c r="P40" s="208" t="str">
        <f t="shared" si="1"/>
        <v>non_prescrit</v>
      </c>
      <c r="Q40" s="209" t="str">
        <f t="shared" si="2"/>
        <v>pas_modification</v>
      </c>
      <c r="R40" s="209" t="str">
        <f t="shared" si="3"/>
        <v>pas_justification</v>
      </c>
      <c r="S40" s="208" t="str">
        <f t="shared" si="4"/>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1"/>
        <v>non_prescrit</v>
      </c>
      <c r="Q42" s="209" t="str">
        <f t="shared" si="2"/>
        <v>pas_modification</v>
      </c>
      <c r="R42" s="209" t="str">
        <f t="shared" si="3"/>
        <v>pas_justification</v>
      </c>
      <c r="S42" s="208" t="str">
        <f t="shared" si="4"/>
        <v>pas_proposition</v>
      </c>
      <c r="T42" s="208"/>
    </row>
    <row r="43" spans="1:20" ht="69.599999999999994" customHeight="1" thickBot="1">
      <c r="A43" s="16" t="s">
        <v>81</v>
      </c>
      <c r="B43" s="193" t="s">
        <v>82</v>
      </c>
      <c r="C43" s="276" t="s">
        <v>415</v>
      </c>
      <c r="D43" s="275"/>
      <c r="E43" s="205"/>
      <c r="F43" s="206"/>
      <c r="G43" s="278"/>
      <c r="H43" s="277"/>
      <c r="I43" s="207"/>
      <c r="P43" s="208" t="str">
        <f t="shared" si="1"/>
        <v>non_prescrit</v>
      </c>
      <c r="Q43" s="209" t="str">
        <f t="shared" si="2"/>
        <v>pas_modification</v>
      </c>
      <c r="R43" s="209" t="str">
        <f t="shared" si="3"/>
        <v>pas_justification</v>
      </c>
      <c r="S43" s="208" t="str">
        <f t="shared" si="4"/>
        <v>pas_proposition</v>
      </c>
      <c r="T43" s="208"/>
    </row>
    <row r="44" spans="1:20" ht="16.5" thickBot="1">
      <c r="A44" s="190" t="s">
        <v>83</v>
      </c>
      <c r="B44" s="189" t="s">
        <v>84</v>
      </c>
      <c r="C44" s="276" t="s">
        <v>415</v>
      </c>
      <c r="D44" s="275"/>
      <c r="E44" s="205"/>
      <c r="F44" s="206"/>
      <c r="G44" s="278"/>
      <c r="H44" s="277"/>
      <c r="I44" s="207"/>
      <c r="P44" s="208" t="str">
        <f t="shared" si="1"/>
        <v>non_prescrit</v>
      </c>
      <c r="Q44" s="209" t="str">
        <f t="shared" si="2"/>
        <v>pas_modification</v>
      </c>
      <c r="R44" s="209" t="str">
        <f t="shared" si="3"/>
        <v>pas_justification</v>
      </c>
      <c r="S44" s="208" t="str">
        <f t="shared" si="4"/>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1"/>
        <v>non_prescrit</v>
      </c>
      <c r="Q46" s="209" t="str">
        <f t="shared" si="2"/>
        <v>pas_modification</v>
      </c>
      <c r="R46" s="209" t="str">
        <f t="shared" si="3"/>
        <v>pas_justification</v>
      </c>
      <c r="S46" s="208" t="str">
        <f t="shared" si="4"/>
        <v>pas_proposition</v>
      </c>
      <c r="T46" s="208"/>
    </row>
    <row r="47" spans="1:20" ht="45.6" customHeight="1" thickBot="1">
      <c r="A47" s="16" t="s">
        <v>86</v>
      </c>
      <c r="B47" s="254" t="s">
        <v>659</v>
      </c>
      <c r="C47" s="276" t="s">
        <v>415</v>
      </c>
      <c r="D47" s="275"/>
      <c r="E47" s="205"/>
      <c r="F47" s="206"/>
      <c r="G47" s="278"/>
      <c r="H47" s="277"/>
      <c r="I47" s="207"/>
      <c r="P47" s="208" t="str">
        <f t="shared" si="1"/>
        <v>non_prescrit</v>
      </c>
      <c r="Q47" s="209" t="str">
        <f t="shared" si="2"/>
        <v>pas_modification</v>
      </c>
      <c r="R47" s="209" t="str">
        <f t="shared" si="3"/>
        <v>pas_justification</v>
      </c>
      <c r="S47" s="208" t="str">
        <f t="shared" si="4"/>
        <v>pas_proposition</v>
      </c>
      <c r="T47" s="208"/>
    </row>
    <row r="48" spans="1:20" ht="16.5" thickBot="1">
      <c r="A48" s="16" t="s">
        <v>88</v>
      </c>
      <c r="B48" s="184" t="s">
        <v>89</v>
      </c>
      <c r="C48" s="276" t="s">
        <v>415</v>
      </c>
      <c r="D48" s="275"/>
      <c r="E48" s="205"/>
      <c r="F48" s="206"/>
      <c r="G48" s="278"/>
      <c r="H48" s="277"/>
      <c r="I48" s="207"/>
      <c r="P48" s="208" t="str">
        <f t="shared" si="1"/>
        <v>non_prescrit</v>
      </c>
      <c r="Q48" s="209" t="str">
        <f t="shared" si="2"/>
        <v>pas_modification</v>
      </c>
      <c r="R48" s="209" t="str">
        <f t="shared" si="3"/>
        <v>pas_justification</v>
      </c>
      <c r="S48" s="208" t="str">
        <f t="shared" si="4"/>
        <v>pas_proposition</v>
      </c>
      <c r="T48" s="208"/>
    </row>
    <row r="49" spans="1:20" ht="48" thickBot="1">
      <c r="A49" s="191" t="s">
        <v>90</v>
      </c>
      <c r="B49" s="255" t="s">
        <v>91</v>
      </c>
      <c r="C49" s="276" t="s">
        <v>415</v>
      </c>
      <c r="D49" s="275"/>
      <c r="E49" s="205"/>
      <c r="F49" s="206"/>
      <c r="G49" s="278"/>
      <c r="H49" s="277"/>
      <c r="I49" s="207"/>
      <c r="P49" s="208" t="str">
        <f t="shared" si="1"/>
        <v>non_prescrit</v>
      </c>
      <c r="Q49" s="209" t="str">
        <f t="shared" si="2"/>
        <v>pas_modification</v>
      </c>
      <c r="R49" s="209" t="str">
        <f t="shared" si="3"/>
        <v>pas_justification</v>
      </c>
      <c r="S49" s="208" t="str">
        <f t="shared" si="4"/>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1"/>
        <v>non_prescrit</v>
      </c>
      <c r="Q51" s="209" t="str">
        <f t="shared" si="2"/>
        <v>pas_modification</v>
      </c>
      <c r="R51" s="209" t="str">
        <f t="shared" si="3"/>
        <v>pas_justification</v>
      </c>
      <c r="S51" s="208" t="str">
        <f t="shared" si="4"/>
        <v>pas_proposition</v>
      </c>
      <c r="T51" s="208"/>
    </row>
    <row r="52" spans="1:20" ht="68.650000000000006" customHeight="1" thickBot="1">
      <c r="A52" s="191" t="s">
        <v>93</v>
      </c>
      <c r="B52" s="255" t="s">
        <v>660</v>
      </c>
      <c r="C52" s="276" t="s">
        <v>415</v>
      </c>
      <c r="D52" s="275"/>
      <c r="E52" s="205"/>
      <c r="F52" s="206"/>
      <c r="G52" s="278"/>
      <c r="H52" s="277"/>
      <c r="I52" s="207"/>
      <c r="P52" s="208" t="str">
        <f t="shared" si="1"/>
        <v>non_prescrit</v>
      </c>
      <c r="Q52" s="209" t="str">
        <f t="shared" si="2"/>
        <v>pas_modification</v>
      </c>
      <c r="R52" s="209" t="str">
        <f t="shared" si="3"/>
        <v>pas_justification</v>
      </c>
      <c r="S52" s="208" t="str">
        <f t="shared" si="4"/>
        <v>pas_proposition</v>
      </c>
      <c r="T52" s="208"/>
    </row>
    <row r="53" spans="1:20" ht="63.75" thickBot="1">
      <c r="A53" s="55" t="s">
        <v>95</v>
      </c>
      <c r="B53" s="256" t="s">
        <v>412</v>
      </c>
      <c r="C53" s="276" t="s">
        <v>415</v>
      </c>
      <c r="D53" s="275"/>
      <c r="E53" s="205"/>
      <c r="F53" s="206"/>
      <c r="G53" s="278"/>
      <c r="H53" s="277"/>
      <c r="I53" s="207"/>
      <c r="P53" s="208" t="str">
        <f t="shared" si="1"/>
        <v>non_prescrit</v>
      </c>
      <c r="Q53" s="209" t="str">
        <f t="shared" si="2"/>
        <v>pas_modification</v>
      </c>
      <c r="R53" s="209" t="str">
        <f t="shared" si="3"/>
        <v>pas_justification</v>
      </c>
      <c r="S53" s="208" t="str">
        <f t="shared" si="4"/>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1"/>
        <v>non_prescrit</v>
      </c>
      <c r="Q55" s="209" t="str">
        <f t="shared" si="2"/>
        <v>pas_modification</v>
      </c>
      <c r="R55" s="209" t="str">
        <f t="shared" si="3"/>
        <v>pas_justification</v>
      </c>
      <c r="S55" s="208" t="str">
        <f t="shared" si="4"/>
        <v>pas_proposition</v>
      </c>
      <c r="T55" s="208"/>
    </row>
    <row r="56" spans="1:20" ht="95.25" thickBot="1">
      <c r="A56" s="16" t="s">
        <v>97</v>
      </c>
      <c r="B56" s="193" t="s">
        <v>561</v>
      </c>
      <c r="C56" s="276" t="s">
        <v>415</v>
      </c>
      <c r="D56" s="275"/>
      <c r="E56" s="205"/>
      <c r="F56" s="206"/>
      <c r="G56" s="278"/>
      <c r="H56" s="277"/>
      <c r="I56" s="207"/>
      <c r="P56" s="208" t="str">
        <f t="shared" si="1"/>
        <v>non_prescrit</v>
      </c>
      <c r="Q56" s="209" t="str">
        <f t="shared" si="2"/>
        <v>pas_modification</v>
      </c>
      <c r="R56" s="209" t="str">
        <f t="shared" si="3"/>
        <v>pas_justification</v>
      </c>
      <c r="S56" s="208" t="str">
        <f t="shared" si="4"/>
        <v>pas_proposition</v>
      </c>
      <c r="T56" s="208"/>
    </row>
    <row r="57" spans="1:20" ht="47.25">
      <c r="A57" s="194" t="s">
        <v>99</v>
      </c>
      <c r="B57" s="187" t="s">
        <v>100</v>
      </c>
      <c r="C57" s="276" t="s">
        <v>415</v>
      </c>
      <c r="D57" s="275"/>
      <c r="E57" s="205"/>
      <c r="F57" s="206"/>
      <c r="G57" s="278"/>
      <c r="H57" s="277"/>
      <c r="I57" s="207"/>
      <c r="P57" s="208" t="str">
        <f t="shared" si="1"/>
        <v>non_prescrit</v>
      </c>
      <c r="Q57" s="209" t="str">
        <f t="shared" si="2"/>
        <v>pas_modification</v>
      </c>
      <c r="R57" s="209" t="str">
        <f t="shared" si="3"/>
        <v>pas_justification</v>
      </c>
      <c r="S57" s="208" t="str">
        <f t="shared" si="4"/>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1"/>
        <v>non_prescrit</v>
      </c>
      <c r="Q59" s="209" t="str">
        <f t="shared" si="2"/>
        <v>pas_modification</v>
      </c>
      <c r="R59" s="209" t="str">
        <f t="shared" si="3"/>
        <v>pas_justification</v>
      </c>
      <c r="S59" s="208" t="str">
        <f t="shared" si="4"/>
        <v>pas_proposition</v>
      </c>
      <c r="T59" s="208"/>
    </row>
    <row r="60" spans="1:20" ht="55.9" customHeight="1" thickBot="1">
      <c r="A60" s="198" t="s">
        <v>102</v>
      </c>
      <c r="B60" s="199" t="s">
        <v>103</v>
      </c>
      <c r="C60" s="276" t="s">
        <v>415</v>
      </c>
      <c r="D60" s="275"/>
      <c r="E60" s="205"/>
      <c r="F60" s="206"/>
      <c r="G60" s="278"/>
      <c r="H60" s="277"/>
      <c r="I60" s="207"/>
      <c r="P60" s="208" t="str">
        <f t="shared" si="1"/>
        <v>non_prescrit</v>
      </c>
      <c r="Q60" s="209" t="str">
        <f t="shared" si="2"/>
        <v>pas_modification</v>
      </c>
      <c r="R60" s="209" t="str">
        <f t="shared" si="3"/>
        <v>pas_justification</v>
      </c>
      <c r="S60" s="208" t="str">
        <f t="shared" si="4"/>
        <v>pas_proposition</v>
      </c>
      <c r="T60" s="208"/>
    </row>
    <row r="61" spans="1:20" ht="55.9" customHeight="1" thickBot="1">
      <c r="A61" s="17" t="s">
        <v>104</v>
      </c>
      <c r="B61" s="200" t="s">
        <v>105</v>
      </c>
      <c r="C61" s="276" t="s">
        <v>415</v>
      </c>
      <c r="D61" s="275"/>
      <c r="E61" s="205"/>
      <c r="F61" s="206"/>
      <c r="G61" s="278"/>
      <c r="H61" s="277"/>
      <c r="I61" s="207"/>
      <c r="P61" s="208" t="str">
        <f t="shared" si="1"/>
        <v>non_prescrit</v>
      </c>
      <c r="Q61" s="209" t="str">
        <f t="shared" si="2"/>
        <v>pas_modification</v>
      </c>
      <c r="R61" s="209" t="str">
        <f t="shared" si="3"/>
        <v>pas_justification</v>
      </c>
      <c r="S61" s="208" t="str">
        <f t="shared" si="4"/>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1"/>
        <v>non_prescrit</v>
      </c>
      <c r="Q64" s="209" t="str">
        <f t="shared" si="2"/>
        <v>pas_modification</v>
      </c>
      <c r="R64" s="209" t="str">
        <f t="shared" si="3"/>
        <v>pas_justification</v>
      </c>
      <c r="S64" s="208" t="str">
        <f t="shared" si="4"/>
        <v>pas_proposition</v>
      </c>
      <c r="T64" s="208"/>
    </row>
    <row r="65" spans="1:25" ht="16.5" thickBot="1">
      <c r="A65" s="16" t="s">
        <v>107</v>
      </c>
      <c r="B65" s="193" t="s">
        <v>108</v>
      </c>
      <c r="C65" s="276" t="s">
        <v>415</v>
      </c>
      <c r="D65" s="275"/>
      <c r="E65" s="205"/>
      <c r="F65" s="206"/>
      <c r="G65" s="278"/>
      <c r="H65" s="277"/>
      <c r="I65" s="207"/>
      <c r="P65" s="208" t="str">
        <f t="shared" si="1"/>
        <v>non_prescrit</v>
      </c>
      <c r="Q65" s="209" t="str">
        <f t="shared" si="2"/>
        <v>pas_modification</v>
      </c>
      <c r="R65" s="209" t="str">
        <f t="shared" si="3"/>
        <v>pas_justification</v>
      </c>
      <c r="S65" s="208" t="str">
        <f t="shared" si="4"/>
        <v>pas_proposition</v>
      </c>
      <c r="T65" s="208"/>
    </row>
    <row r="66" spans="1:25" ht="32.25" thickBot="1">
      <c r="A66" s="16" t="s">
        <v>109</v>
      </c>
      <c r="B66" s="187" t="s">
        <v>110</v>
      </c>
      <c r="C66" s="276" t="s">
        <v>415</v>
      </c>
      <c r="D66" s="275"/>
      <c r="E66" s="205"/>
      <c r="F66" s="206"/>
      <c r="G66" s="278"/>
      <c r="H66" s="277"/>
      <c r="I66" s="207"/>
      <c r="P66" s="208" t="str">
        <f t="shared" si="1"/>
        <v>non_prescrit</v>
      </c>
      <c r="Q66" s="209" t="str">
        <f t="shared" si="2"/>
        <v>pas_modification</v>
      </c>
      <c r="R66" s="209" t="str">
        <f t="shared" si="3"/>
        <v>pas_justification</v>
      </c>
      <c r="S66" s="208" t="str">
        <f t="shared" si="4"/>
        <v>pas_proposition</v>
      </c>
      <c r="T66" s="208"/>
    </row>
    <row r="67" spans="1:25" ht="79.900000000000006" customHeight="1" thickBot="1">
      <c r="A67" s="16" t="s">
        <v>111</v>
      </c>
      <c r="B67" s="189" t="s">
        <v>112</v>
      </c>
      <c r="C67" s="276" t="s">
        <v>415</v>
      </c>
      <c r="D67" s="275"/>
      <c r="E67" s="205"/>
      <c r="F67" s="206"/>
      <c r="G67" s="278"/>
      <c r="H67" s="277"/>
      <c r="I67" s="207"/>
      <c r="P67" s="208" t="str">
        <f t="shared" si="1"/>
        <v>non_prescrit</v>
      </c>
      <c r="Q67" s="209" t="str">
        <f t="shared" si="2"/>
        <v>pas_modification</v>
      </c>
      <c r="R67" s="209" t="str">
        <f t="shared" si="3"/>
        <v>pas_justification</v>
      </c>
      <c r="S67" s="208" t="str">
        <f t="shared" si="4"/>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1"/>
        <v>non_prescrit</v>
      </c>
      <c r="Q69" s="209" t="str">
        <f t="shared" si="2"/>
        <v>pas_modification</v>
      </c>
      <c r="R69" s="209" t="str">
        <f t="shared" si="3"/>
        <v>pas_justification</v>
      </c>
      <c r="S69" s="208" t="str">
        <f t="shared" si="4"/>
        <v>pas_proposition</v>
      </c>
      <c r="T69" s="208"/>
    </row>
    <row r="70" spans="1:25" ht="32.25" thickBot="1">
      <c r="A70" s="17" t="s">
        <v>114</v>
      </c>
      <c r="B70" s="201" t="s">
        <v>115</v>
      </c>
      <c r="C70" s="279" t="s">
        <v>415</v>
      </c>
      <c r="D70" s="204"/>
      <c r="E70" s="205"/>
      <c r="F70" s="206"/>
      <c r="G70" s="280"/>
      <c r="H70" s="281"/>
      <c r="I70" s="207"/>
      <c r="P70" s="208" t="str">
        <f t="shared" si="1"/>
        <v>non_prescrit</v>
      </c>
      <c r="Q70" s="209" t="str">
        <f t="shared" si="2"/>
        <v>pas_modification</v>
      </c>
      <c r="R70" s="209" t="str">
        <f t="shared" si="3"/>
        <v>pas_justification</v>
      </c>
      <c r="S70" s="208" t="str">
        <f t="shared" si="4"/>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1"/>
        <v>non_prescrit</v>
      </c>
      <c r="Q72" s="209" t="str">
        <f t="shared" si="2"/>
        <v>pas_modification</v>
      </c>
      <c r="R72" s="209" t="str">
        <f t="shared" si="3"/>
        <v>pas_justification</v>
      </c>
      <c r="S72" s="208" t="str">
        <f t="shared" si="4"/>
        <v>pas_proposition</v>
      </c>
      <c r="T72" s="208"/>
    </row>
    <row r="73" spans="1:25" ht="95.25" thickBot="1">
      <c r="A73" s="16" t="s">
        <v>117</v>
      </c>
      <c r="B73" s="193" t="s">
        <v>118</v>
      </c>
      <c r="C73" s="276" t="s">
        <v>415</v>
      </c>
      <c r="D73" s="275"/>
      <c r="E73" s="205"/>
      <c r="F73" s="206"/>
      <c r="G73" s="278"/>
      <c r="H73" s="277"/>
      <c r="I73" s="207"/>
      <c r="P73" s="208" t="str">
        <f t="shared" si="1"/>
        <v>non_prescrit</v>
      </c>
      <c r="Q73" s="209" t="str">
        <f t="shared" si="2"/>
        <v>pas_modification</v>
      </c>
      <c r="R73" s="209" t="str">
        <f t="shared" si="3"/>
        <v>pas_justification</v>
      </c>
      <c r="S73" s="208" t="str">
        <f t="shared" si="4"/>
        <v>pas_proposition</v>
      </c>
      <c r="T73" s="208"/>
    </row>
    <row r="74" spans="1:25" ht="93.6" customHeight="1" thickBot="1">
      <c r="A74" s="17" t="s">
        <v>119</v>
      </c>
      <c r="B74" s="189" t="s">
        <v>413</v>
      </c>
      <c r="C74" s="276" t="s">
        <v>415</v>
      </c>
      <c r="D74" s="275"/>
      <c r="E74" s="205"/>
      <c r="F74" s="206"/>
      <c r="G74" s="278"/>
      <c r="H74" s="277"/>
      <c r="I74" s="207"/>
      <c r="O74" s="139"/>
      <c r="P74" s="208" t="str">
        <f t="shared" si="1"/>
        <v>non_prescrit</v>
      </c>
      <c r="Q74" s="209" t="str">
        <f t="shared" si="2"/>
        <v>pas_modification</v>
      </c>
      <c r="R74" s="209" t="str">
        <f t="shared" si="3"/>
        <v>pas_justification</v>
      </c>
      <c r="S74" s="208" t="str">
        <f t="shared" si="4"/>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N°1</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5">IF(D85="Oui","omi","non_omi")</f>
        <v>non_omi</v>
      </c>
      <c r="Q85" s="208" t="str">
        <f t="shared" ref="Q85:Q87" si="6">IF((P85="omi")*AND(E85="Non"),"justification_omi","pas_justification_omi")</f>
        <v>pas_justification_omi</v>
      </c>
      <c r="R85" s="208" t="str">
        <f t="shared" ref="R85:R87" si="7">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5"/>
        <v>non_omi</v>
      </c>
      <c r="Q86" s="208" t="str">
        <f t="shared" si="6"/>
        <v>pas_justification_omi</v>
      </c>
      <c r="R86" s="208" t="str">
        <f t="shared" si="7"/>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5"/>
        <v>non_omi</v>
      </c>
      <c r="Q87" s="208" t="str">
        <f t="shared" si="6"/>
        <v>pas_justification_omi</v>
      </c>
      <c r="R87" s="208" t="str">
        <f t="shared" si="7"/>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5"/>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5"/>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8">IF(D91="Oui","omi","non_omi")</f>
        <v>non_omi</v>
      </c>
      <c r="Q91" s="208" t="str">
        <f t="shared" ref="Q91:Q120" si="9">IF((P91="omi")*AND(E91="Non"),"justification_omi","pas_justification_omi")</f>
        <v>pas_justification_omi</v>
      </c>
      <c r="R91" s="208" t="str">
        <f t="shared" ref="R91:R120" si="10">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8"/>
        <v>non_omi</v>
      </c>
      <c r="Q92" s="208" t="str">
        <f t="shared" si="9"/>
        <v>pas_justification_omi</v>
      </c>
      <c r="R92" s="208" t="str">
        <f t="shared" si="10"/>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8"/>
        <v>non_omi</v>
      </c>
      <c r="Q94" s="208" t="str">
        <f t="shared" si="9"/>
        <v>pas_justification_omi</v>
      </c>
      <c r="R94" s="208" t="str">
        <f t="shared" si="10"/>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8"/>
        <v>non_omi</v>
      </c>
      <c r="Q95" s="208" t="str">
        <f t="shared" si="9"/>
        <v>pas_justification_omi</v>
      </c>
      <c r="R95" s="208" t="str">
        <f t="shared" si="10"/>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8"/>
        <v>non_omi</v>
      </c>
      <c r="Q96" s="208" t="str">
        <f t="shared" si="9"/>
        <v>pas_justification_omi</v>
      </c>
      <c r="R96" s="208" t="str">
        <f t="shared" si="10"/>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8"/>
        <v>non_omi</v>
      </c>
      <c r="Q98" s="208" t="str">
        <f t="shared" si="9"/>
        <v>pas_justification_omi</v>
      </c>
      <c r="R98" s="208" t="str">
        <f t="shared" si="10"/>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8"/>
        <v>non_omi</v>
      </c>
      <c r="Q99" s="208" t="str">
        <f t="shared" si="9"/>
        <v>pas_justification_omi</v>
      </c>
      <c r="R99" s="208" t="str">
        <f t="shared" si="10"/>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8"/>
        <v>non_omi</v>
      </c>
      <c r="Q101" s="208" t="str">
        <f t="shared" si="9"/>
        <v>pas_justification_omi</v>
      </c>
      <c r="R101" s="208" t="str">
        <f t="shared" si="10"/>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8"/>
        <v>non_omi</v>
      </c>
      <c r="Q102" s="208" t="str">
        <f t="shared" si="9"/>
        <v>pas_justification_omi</v>
      </c>
      <c r="R102" s="208" t="str">
        <f t="shared" si="10"/>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8"/>
        <v>non_omi</v>
      </c>
      <c r="Q103" s="208" t="str">
        <f t="shared" si="9"/>
        <v>pas_justification_omi</v>
      </c>
      <c r="R103" s="208" t="str">
        <f t="shared" si="10"/>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8"/>
        <v>non_omi</v>
      </c>
      <c r="Q105" s="208" t="str">
        <f t="shared" si="9"/>
        <v>pas_justification_omi</v>
      </c>
      <c r="R105" s="208" t="str">
        <f t="shared" si="10"/>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8"/>
        <v>non_omi</v>
      </c>
      <c r="Q106" s="208" t="str">
        <f t="shared" si="9"/>
        <v>pas_justification_omi</v>
      </c>
      <c r="R106" s="208" t="str">
        <f t="shared" si="10"/>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8"/>
        <v>non_omi</v>
      </c>
      <c r="Q107" s="208" t="str">
        <f t="shared" si="9"/>
        <v>pas_justification_omi</v>
      </c>
      <c r="R107" s="208" t="str">
        <f t="shared" si="10"/>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8"/>
        <v>non_omi</v>
      </c>
      <c r="Q108" s="208" t="str">
        <f t="shared" si="9"/>
        <v>pas_justification_omi</v>
      </c>
      <c r="R108" s="208" t="str">
        <f t="shared" si="10"/>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8"/>
        <v>non_omi</v>
      </c>
      <c r="Q109" s="208" t="str">
        <f t="shared" si="9"/>
        <v>pas_justification_omi</v>
      </c>
      <c r="R109" s="208" t="str">
        <f t="shared" si="10"/>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8"/>
        <v>non_omi</v>
      </c>
      <c r="Q111" s="208" t="str">
        <f t="shared" si="9"/>
        <v>pas_justification_omi</v>
      </c>
      <c r="R111" s="208" t="str">
        <f t="shared" si="10"/>
        <v>pas_proposition_omi</v>
      </c>
    </row>
    <row r="112" spans="1:20" ht="31.5">
      <c r="A112" s="241" t="s">
        <v>613</v>
      </c>
      <c r="B112" s="245" t="s">
        <v>644</v>
      </c>
      <c r="C112" s="292" t="s">
        <v>645</v>
      </c>
      <c r="D112" s="276" t="s">
        <v>415</v>
      </c>
      <c r="E112" s="435"/>
      <c r="F112" s="436"/>
      <c r="G112" s="437"/>
      <c r="H112" s="435"/>
      <c r="I112" s="437"/>
      <c r="P112" s="208" t="str">
        <f t="shared" si="8"/>
        <v>non_omi</v>
      </c>
      <c r="Q112" s="208" t="str">
        <f t="shared" si="9"/>
        <v>pas_justification_omi</v>
      </c>
      <c r="R112" s="208" t="str">
        <f t="shared" si="10"/>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8"/>
        <v>non_omi</v>
      </c>
      <c r="Q114" s="208" t="str">
        <f t="shared" si="9"/>
        <v>pas_justification_omi</v>
      </c>
      <c r="R114" s="208" t="str">
        <f t="shared" si="10"/>
        <v>pas_proposition_omi</v>
      </c>
    </row>
    <row r="115" spans="1:18" ht="31.5">
      <c r="A115" s="241" t="s">
        <v>616</v>
      </c>
      <c r="B115" s="245" t="s">
        <v>623</v>
      </c>
      <c r="C115" s="292" t="s">
        <v>663</v>
      </c>
      <c r="D115" s="276" t="s">
        <v>415</v>
      </c>
      <c r="E115" s="435"/>
      <c r="F115" s="436"/>
      <c r="G115" s="437"/>
      <c r="H115" s="435"/>
      <c r="I115" s="437"/>
      <c r="P115" s="208" t="str">
        <f t="shared" si="8"/>
        <v>non_omi</v>
      </c>
      <c r="Q115" s="208" t="str">
        <f t="shared" si="9"/>
        <v>pas_justification_omi</v>
      </c>
      <c r="R115" s="208" t="str">
        <f t="shared" si="10"/>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8"/>
        <v>non_omi</v>
      </c>
      <c r="Q117" s="208" t="str">
        <f t="shared" si="9"/>
        <v>pas_justification_omi</v>
      </c>
      <c r="R117" s="208" t="str">
        <f t="shared" si="10"/>
        <v>pas_proposition_omi</v>
      </c>
    </row>
    <row r="118" spans="1:18" ht="32.25" thickBot="1">
      <c r="A118" s="250" t="s">
        <v>619</v>
      </c>
      <c r="B118" s="245" t="s">
        <v>617</v>
      </c>
      <c r="C118" s="292" t="s">
        <v>618</v>
      </c>
      <c r="D118" s="276" t="s">
        <v>415</v>
      </c>
      <c r="E118" s="435"/>
      <c r="F118" s="436"/>
      <c r="G118" s="437"/>
      <c r="H118" s="435"/>
      <c r="I118" s="437"/>
      <c r="P118" s="208" t="str">
        <f t="shared" si="8"/>
        <v>non_omi</v>
      </c>
      <c r="Q118" s="208" t="str">
        <f t="shared" si="9"/>
        <v>pas_justification_omi</v>
      </c>
      <c r="R118" s="208" t="str">
        <f t="shared" si="10"/>
        <v>pas_proposition_omi</v>
      </c>
    </row>
    <row r="119" spans="1:18" ht="97.5" customHeight="1" thickBot="1">
      <c r="A119" s="250" t="s">
        <v>621</v>
      </c>
      <c r="B119" s="58" t="s">
        <v>620</v>
      </c>
      <c r="C119" s="286" t="s">
        <v>1052</v>
      </c>
      <c r="D119" s="276" t="s">
        <v>415</v>
      </c>
      <c r="E119" s="435"/>
      <c r="F119" s="436"/>
      <c r="G119" s="437"/>
      <c r="H119" s="435"/>
      <c r="I119" s="437"/>
      <c r="P119" s="208" t="str">
        <f t="shared" si="8"/>
        <v>non_omi</v>
      </c>
      <c r="Q119" s="208" t="str">
        <f t="shared" si="9"/>
        <v>pas_justification_omi</v>
      </c>
      <c r="R119" s="208" t="str">
        <f t="shared" si="10"/>
        <v>pas_proposition_omi</v>
      </c>
    </row>
    <row r="120" spans="1:18" ht="48.4" customHeight="1">
      <c r="A120" s="250" t="s">
        <v>622</v>
      </c>
      <c r="B120" s="58" t="s">
        <v>647</v>
      </c>
      <c r="C120" s="286" t="s">
        <v>1053</v>
      </c>
      <c r="D120" s="276" t="s">
        <v>415</v>
      </c>
      <c r="E120" s="435"/>
      <c r="F120" s="436"/>
      <c r="G120" s="437"/>
      <c r="H120" s="435"/>
      <c r="I120" s="437"/>
      <c r="P120" s="208" t="str">
        <f t="shared" si="8"/>
        <v>non_omi</v>
      </c>
      <c r="Q120" s="208" t="str">
        <f t="shared" si="9"/>
        <v>pas_justification_omi</v>
      </c>
      <c r="R120" s="208" t="str">
        <f t="shared" si="10"/>
        <v>pas_proposition_omi</v>
      </c>
    </row>
    <row r="693" spans="2:2">
      <c r="B693" s="257" t="s">
        <v>301</v>
      </c>
    </row>
    <row r="694" spans="2:2">
      <c r="B694" s="257" t="s">
        <v>624</v>
      </c>
    </row>
    <row r="695" spans="2:2">
      <c r="B695" s="257" t="s">
        <v>414</v>
      </c>
    </row>
    <row r="696" spans="2:2">
      <c r="B696" s="257" t="s">
        <v>415</v>
      </c>
    </row>
  </sheetData>
  <sheetProtection algorithmName="SHA-512" hashValue="VEaeFar73uzjZJ4EsnVG6T/xcq3jJY7xnQ9jPbPF7HUxvWMpJrCCmrpZmrsw5jXGuFpUvmaQxcKsgaiHc0/S7A==" saltValue="rly13aw972CnO/7UtIdbbQ==" spinCount="100000" sheet="1" objects="1" scenarios="1"/>
  <mergeCells count="25">
    <mergeCell ref="B117:C117"/>
    <mergeCell ref="B105:C105"/>
    <mergeCell ref="B111:C111"/>
    <mergeCell ref="B114:C114"/>
    <mergeCell ref="A77:K77"/>
    <mergeCell ref="A78:K78"/>
    <mergeCell ref="B98:C98"/>
    <mergeCell ref="B101:C101"/>
    <mergeCell ref="A79:I79"/>
    <mergeCell ref="B80:C80"/>
    <mergeCell ref="E80:G80"/>
    <mergeCell ref="H80:I80"/>
    <mergeCell ref="B83:C83"/>
    <mergeCell ref="D83:I83"/>
    <mergeCell ref="B91:C91"/>
    <mergeCell ref="B94:C94"/>
    <mergeCell ref="H9:I9"/>
    <mergeCell ref="D9:G9"/>
    <mergeCell ref="E5:F5"/>
    <mergeCell ref="E6:F6"/>
    <mergeCell ref="A1:K1"/>
    <mergeCell ref="A2:K2"/>
    <mergeCell ref="A3:K3"/>
    <mergeCell ref="E7:G7"/>
    <mergeCell ref="A8:I8"/>
  </mergeCells>
  <phoneticPr fontId="22" type="noConversion"/>
  <conditionalFormatting sqref="C13:C18 C21:C26">
    <cfRule type="cellIs" dxfId="3008" priority="1957" operator="equal">
      <formula>"NON"</formula>
    </cfRule>
    <cfRule type="cellIs" dxfId="3007" priority="1958" operator="equal">
      <formula>"OUI"</formula>
    </cfRule>
    <cfRule type="cellIs" dxfId="3006" priority="1955" operator="equal">
      <formula>"Non concerné"</formula>
    </cfRule>
    <cfRule type="cellIs" dxfId="3005" priority="1956" operator="equal">
      <formula>"Ne sait pas"</formula>
    </cfRule>
  </conditionalFormatting>
  <conditionalFormatting sqref="C29:C35">
    <cfRule type="cellIs" dxfId="3004" priority="498" operator="equal">
      <formula>"OUI"</formula>
    </cfRule>
    <cfRule type="cellIs" dxfId="3003" priority="497" operator="equal">
      <formula>"NON"</formula>
    </cfRule>
    <cfRule type="cellIs" dxfId="3002" priority="496" operator="equal">
      <formula>"Ne sait pas"</formula>
    </cfRule>
    <cfRule type="cellIs" dxfId="3001" priority="495" operator="equal">
      <formula>"Non concerné"</formula>
    </cfRule>
  </conditionalFormatting>
  <conditionalFormatting sqref="C38:C40">
    <cfRule type="cellIs" dxfId="3000" priority="471" operator="equal">
      <formula>"OUI"</formula>
    </cfRule>
    <cfRule type="cellIs" dxfId="2999" priority="469" operator="equal">
      <formula>"Ne sait pas"</formula>
    </cfRule>
    <cfRule type="cellIs" dxfId="2998" priority="468" operator="equal">
      <formula>"Non concerné"</formula>
    </cfRule>
    <cfRule type="cellIs" dxfId="2997" priority="470" operator="equal">
      <formula>"NON"</formula>
    </cfRule>
  </conditionalFormatting>
  <conditionalFormatting sqref="C43:C44">
    <cfRule type="cellIs" dxfId="2996" priority="453" operator="equal">
      <formula>"OUI"</formula>
    </cfRule>
    <cfRule type="cellIs" dxfId="2995" priority="452" operator="equal">
      <formula>"NON"</formula>
    </cfRule>
    <cfRule type="cellIs" dxfId="2994" priority="451" operator="equal">
      <formula>"Ne sait pas"</formula>
    </cfRule>
    <cfRule type="cellIs" dxfId="2993" priority="450" operator="equal">
      <formula>"Non concerné"</formula>
    </cfRule>
  </conditionalFormatting>
  <conditionalFormatting sqref="C47:C49">
    <cfRule type="cellIs" dxfId="2992" priority="425" operator="equal">
      <formula>"NON"</formula>
    </cfRule>
    <cfRule type="cellIs" dxfId="2991" priority="426" operator="equal">
      <formula>"OUI"</formula>
    </cfRule>
    <cfRule type="cellIs" dxfId="2990" priority="424" operator="equal">
      <formula>"Ne sait pas"</formula>
    </cfRule>
    <cfRule type="cellIs" dxfId="2989" priority="423" operator="equal">
      <formula>"Non concerné"</formula>
    </cfRule>
  </conditionalFormatting>
  <conditionalFormatting sqref="C52:C53">
    <cfRule type="cellIs" dxfId="2988" priority="407" operator="equal">
      <formula>"NON"</formula>
    </cfRule>
    <cfRule type="cellIs" dxfId="2987" priority="406" operator="equal">
      <formula>"Ne sait pas"</formula>
    </cfRule>
    <cfRule type="cellIs" dxfId="2986" priority="405" operator="equal">
      <formula>"Non concerné"</formula>
    </cfRule>
    <cfRule type="cellIs" dxfId="2985" priority="408" operator="equal">
      <formula>"OUI"</formula>
    </cfRule>
  </conditionalFormatting>
  <conditionalFormatting sqref="C56:C57">
    <cfRule type="cellIs" dxfId="2984" priority="390" operator="equal">
      <formula>"OUI"</formula>
    </cfRule>
    <cfRule type="cellIs" dxfId="2983" priority="389" operator="equal">
      <formula>"NON"</formula>
    </cfRule>
    <cfRule type="cellIs" dxfId="2982" priority="388" operator="equal">
      <formula>"Ne sait pas"</formula>
    </cfRule>
    <cfRule type="cellIs" dxfId="2981" priority="387" operator="equal">
      <formula>"Non concerné"</formula>
    </cfRule>
  </conditionalFormatting>
  <conditionalFormatting sqref="C60:C61">
    <cfRule type="cellIs" dxfId="2980" priority="369" operator="equal">
      <formula>"Non concerné"</formula>
    </cfRule>
    <cfRule type="cellIs" dxfId="2979" priority="370" operator="equal">
      <formula>"Ne sait pas"</formula>
    </cfRule>
    <cfRule type="cellIs" dxfId="2978" priority="371" operator="equal">
      <formula>"NON"</formula>
    </cfRule>
    <cfRule type="cellIs" dxfId="2977" priority="372" operator="equal">
      <formula>"OUI"</formula>
    </cfRule>
  </conditionalFormatting>
  <conditionalFormatting sqref="C65:C67">
    <cfRule type="cellIs" dxfId="2976" priority="343" operator="equal">
      <formula>"Ne sait pas"</formula>
    </cfRule>
    <cfRule type="cellIs" dxfId="2975" priority="342" operator="equal">
      <formula>"Non concerné"</formula>
    </cfRule>
    <cfRule type="cellIs" dxfId="2974" priority="345" operator="equal">
      <formula>"OUI"</formula>
    </cfRule>
    <cfRule type="cellIs" dxfId="2973" priority="344" operator="equal">
      <formula>"NON"</formula>
    </cfRule>
  </conditionalFormatting>
  <conditionalFormatting sqref="C70">
    <cfRule type="cellIs" dxfId="2972" priority="336" operator="equal">
      <formula>"OUI"</formula>
    </cfRule>
    <cfRule type="cellIs" dxfId="2971" priority="335" operator="equal">
      <formula>"NON"</formula>
    </cfRule>
    <cfRule type="cellIs" dxfId="2970" priority="334" operator="equal">
      <formula>"Ne sait pas"</formula>
    </cfRule>
    <cfRule type="cellIs" dxfId="2969" priority="333" operator="equal">
      <formula>"Non concerné"</formula>
    </cfRule>
  </conditionalFormatting>
  <conditionalFormatting sqref="C73:C74">
    <cfRule type="cellIs" dxfId="2968" priority="317" operator="equal">
      <formula>"NON"</formula>
    </cfRule>
    <cfRule type="cellIs" dxfId="2967" priority="316" operator="equal">
      <formula>"Ne sait pas"</formula>
    </cfRule>
    <cfRule type="cellIs" dxfId="2966" priority="318" operator="equal">
      <formula>"OUI"</formula>
    </cfRule>
    <cfRule type="cellIs" dxfId="2965" priority="315" operator="equal">
      <formula>"Non concerné"</formula>
    </cfRule>
  </conditionalFormatting>
  <conditionalFormatting sqref="D84:D89">
    <cfRule type="cellIs" dxfId="2964" priority="301" operator="equal">
      <formula>"Non concerné"</formula>
    </cfRule>
    <cfRule type="cellIs" dxfId="2963" priority="302" operator="equal">
      <formula>"Ne sait pas"</formula>
    </cfRule>
    <cfRule type="cellIs" dxfId="2962" priority="303" operator="equal">
      <formula>"NON"</formula>
    </cfRule>
    <cfRule type="cellIs" dxfId="2961" priority="304" operator="equal">
      <formula>"OUI"</formula>
    </cfRule>
  </conditionalFormatting>
  <conditionalFormatting sqref="D92">
    <cfRule type="cellIs" dxfId="2960" priority="278" operator="equal">
      <formula>"Non concerné"</formula>
    </cfRule>
    <cfRule type="cellIs" dxfId="2959" priority="280" operator="equal">
      <formula>"NON"</formula>
    </cfRule>
    <cfRule type="cellIs" dxfId="2958" priority="279" operator="equal">
      <formula>"Ne sait pas"</formula>
    </cfRule>
    <cfRule type="cellIs" dxfId="2957" priority="281" operator="equal">
      <formula>"OUI"</formula>
    </cfRule>
  </conditionalFormatting>
  <conditionalFormatting sqref="D95:D96">
    <cfRule type="cellIs" dxfId="2956" priority="261" operator="equal">
      <formula>"Ne sait pas"</formula>
    </cfRule>
    <cfRule type="cellIs" dxfId="2955" priority="263" operator="equal">
      <formula>"OUI"</formula>
    </cfRule>
    <cfRule type="cellIs" dxfId="2954" priority="262" operator="equal">
      <formula>"NON"</formula>
    </cfRule>
    <cfRule type="cellIs" dxfId="2953" priority="260" operator="equal">
      <formula>"Non concerné"</formula>
    </cfRule>
  </conditionalFormatting>
  <conditionalFormatting sqref="D99">
    <cfRule type="cellIs" dxfId="2952" priority="254" operator="equal">
      <formula>"OUI"</formula>
    </cfRule>
    <cfRule type="cellIs" dxfId="2951" priority="253" operator="equal">
      <formula>"NON"</formula>
    </cfRule>
    <cfRule type="cellIs" dxfId="2950" priority="252" operator="equal">
      <formula>"Ne sait pas"</formula>
    </cfRule>
    <cfRule type="cellIs" dxfId="2949" priority="251" operator="equal">
      <formula>"Non concerné"</formula>
    </cfRule>
  </conditionalFormatting>
  <conditionalFormatting sqref="D102:D103">
    <cfRule type="cellIs" dxfId="2948" priority="235" operator="equal">
      <formula>"NON"</formula>
    </cfRule>
    <cfRule type="cellIs" dxfId="2947" priority="236" operator="equal">
      <formula>"OUI"</formula>
    </cfRule>
    <cfRule type="cellIs" dxfId="2946" priority="233" operator="equal">
      <formula>"Non concerné"</formula>
    </cfRule>
    <cfRule type="cellIs" dxfId="2945" priority="234" operator="equal">
      <formula>"Ne sait pas"</formula>
    </cfRule>
  </conditionalFormatting>
  <conditionalFormatting sqref="D106:D109">
    <cfRule type="cellIs" dxfId="2944" priority="197" operator="equal">
      <formula>"Non concerné"</formula>
    </cfRule>
    <cfRule type="cellIs" dxfId="2943" priority="198" operator="equal">
      <formula>"Ne sait pas"</formula>
    </cfRule>
    <cfRule type="cellIs" dxfId="2942" priority="199" operator="equal">
      <formula>"NON"</formula>
    </cfRule>
    <cfRule type="cellIs" dxfId="2941" priority="200" operator="equal">
      <formula>"OUI"</formula>
    </cfRule>
  </conditionalFormatting>
  <conditionalFormatting sqref="D112">
    <cfRule type="cellIs" dxfId="2940" priority="191" operator="equal">
      <formula>"OUI"</formula>
    </cfRule>
    <cfRule type="cellIs" dxfId="2939" priority="190" operator="equal">
      <formula>"NON"</formula>
    </cfRule>
    <cfRule type="cellIs" dxfId="2938" priority="189" operator="equal">
      <formula>"Ne sait pas"</formula>
    </cfRule>
    <cfRule type="cellIs" dxfId="2937" priority="188" operator="equal">
      <formula>"Non concerné"</formula>
    </cfRule>
  </conditionalFormatting>
  <conditionalFormatting sqref="D115">
    <cfRule type="cellIs" dxfId="2936" priority="181" operator="equal">
      <formula>"NON"</formula>
    </cfRule>
    <cfRule type="cellIs" dxfId="2935" priority="182" operator="equal">
      <formula>"OUI"</formula>
    </cfRule>
    <cfRule type="cellIs" dxfId="2934" priority="179" operator="equal">
      <formula>"Non concerné"</formula>
    </cfRule>
    <cfRule type="cellIs" dxfId="2933" priority="180" operator="equal">
      <formula>"Ne sait pas"</formula>
    </cfRule>
  </conditionalFormatting>
  <conditionalFormatting sqref="D118:D120">
    <cfRule type="cellIs" dxfId="2932" priority="155" operator="equal">
      <formula>"OUI"</formula>
    </cfRule>
    <cfRule type="cellIs" dxfId="2931" priority="154" operator="equal">
      <formula>"NON"</formula>
    </cfRule>
    <cfRule type="cellIs" dxfId="2930" priority="153" operator="equal">
      <formula>"Ne sait pas"</formula>
    </cfRule>
    <cfRule type="cellIs" dxfId="2929" priority="152" operator="equal">
      <formula>"Non concerné"</formula>
    </cfRule>
  </conditionalFormatting>
  <conditionalFormatting sqref="D13:I18">
    <cfRule type="expression" dxfId="2928" priority="586">
      <formula>$P13="non_prescrit"</formula>
    </cfRule>
  </conditionalFormatting>
  <conditionalFormatting sqref="D21:I26">
    <cfRule type="expression" dxfId="2927" priority="556">
      <formula>$P21="non_prescrit"</formula>
    </cfRule>
  </conditionalFormatting>
  <conditionalFormatting sqref="D29:I35">
    <cfRule type="expression" dxfId="2926" priority="493">
      <formula>$P29="non_prescrit"</formula>
    </cfRule>
  </conditionalFormatting>
  <conditionalFormatting sqref="D38:I40">
    <cfRule type="expression" dxfId="2925" priority="475">
      <formula>$P38="non_prescrit"</formula>
    </cfRule>
  </conditionalFormatting>
  <conditionalFormatting sqref="D43:I44">
    <cfRule type="expression" dxfId="2924" priority="448">
      <formula>$P43="non_prescrit"</formula>
    </cfRule>
  </conditionalFormatting>
  <conditionalFormatting sqref="D47:I49">
    <cfRule type="expression" dxfId="2923" priority="421">
      <formula>$P47="non_prescrit"</formula>
    </cfRule>
  </conditionalFormatting>
  <conditionalFormatting sqref="D52:I53">
    <cfRule type="expression" dxfId="2922" priority="403">
      <formula>$P52="non_prescrit"</formula>
    </cfRule>
  </conditionalFormatting>
  <conditionalFormatting sqref="D56:I57">
    <cfRule type="expression" dxfId="2921" priority="385">
      <formula>$P56="non_prescrit"</formula>
    </cfRule>
  </conditionalFormatting>
  <conditionalFormatting sqref="D60:I61">
    <cfRule type="expression" dxfId="2920" priority="367">
      <formula>$P60="non_prescrit"</formula>
    </cfRule>
  </conditionalFormatting>
  <conditionalFormatting sqref="D65:I67">
    <cfRule type="expression" dxfId="2919" priority="340">
      <formula>$P65="non_prescrit"</formula>
    </cfRule>
  </conditionalFormatting>
  <conditionalFormatting sqref="D70:I70">
    <cfRule type="expression" dxfId="2918" priority="331">
      <formula>$P70="non_prescrit"</formula>
    </cfRule>
  </conditionalFormatting>
  <conditionalFormatting sqref="D73:I74">
    <cfRule type="expression" dxfId="2917" priority="313">
      <formula>$P73="non_prescrit"</formula>
    </cfRule>
  </conditionalFormatting>
  <conditionalFormatting sqref="E13:F18">
    <cfRule type="expression" dxfId="2916" priority="584">
      <formula>$Q13="pas_modification"</formula>
    </cfRule>
  </conditionalFormatting>
  <conditionalFormatting sqref="E21:F26">
    <cfRule type="expression" dxfId="2915" priority="554">
      <formula>$Q21="pas_modification"</formula>
    </cfRule>
  </conditionalFormatting>
  <conditionalFormatting sqref="E29:F35">
    <cfRule type="expression" dxfId="2914" priority="491">
      <formula>$Q29="pas_modification"</formula>
    </cfRule>
  </conditionalFormatting>
  <conditionalFormatting sqref="E38:F40">
    <cfRule type="expression" dxfId="2913" priority="464">
      <formula>$Q38="pas_modification"</formula>
    </cfRule>
  </conditionalFormatting>
  <conditionalFormatting sqref="E43:F44">
    <cfRule type="expression" dxfId="2912" priority="446">
      <formula>$Q43="pas_modification"</formula>
    </cfRule>
  </conditionalFormatting>
  <conditionalFormatting sqref="E47:F49">
    <cfRule type="expression" dxfId="2911" priority="419">
      <formula>$Q47="pas_modification"</formula>
    </cfRule>
  </conditionalFormatting>
  <conditionalFormatting sqref="E52:F53">
    <cfRule type="expression" dxfId="2910" priority="401">
      <formula>$Q52="pas_modification"</formula>
    </cfRule>
  </conditionalFormatting>
  <conditionalFormatting sqref="E56:F57">
    <cfRule type="expression" dxfId="2909" priority="383">
      <formula>$Q56="pas_modification"</formula>
    </cfRule>
  </conditionalFormatting>
  <conditionalFormatting sqref="E60:F61">
    <cfRule type="expression" dxfId="2908" priority="365">
      <formula>$Q60="pas_modification"</formula>
    </cfRule>
  </conditionalFormatting>
  <conditionalFormatting sqref="E65:F67">
    <cfRule type="expression" dxfId="2907" priority="338">
      <formula>$Q65="pas_modification"</formula>
    </cfRule>
  </conditionalFormatting>
  <conditionalFormatting sqref="E70:F70">
    <cfRule type="expression" dxfId="2906" priority="329">
      <formula>$Q70="pas_modification"</formula>
    </cfRule>
  </conditionalFormatting>
  <conditionalFormatting sqref="E73:F74">
    <cfRule type="expression" dxfId="2905" priority="311">
      <formula>$Q73="pas_modification"</formula>
    </cfRule>
  </conditionalFormatting>
  <conditionalFormatting sqref="E7:G7">
    <cfRule type="cellIs" dxfId="2904" priority="1" operator="equal">
      <formula>"ERREUR : nombre médicaments prescrits &gt; nb MIPA"</formula>
    </cfRule>
  </conditionalFormatting>
  <conditionalFormatting sqref="E84:I89">
    <cfRule type="expression" dxfId="2903" priority="64">
      <formula>$P84="non_omi"</formula>
    </cfRule>
  </conditionalFormatting>
  <conditionalFormatting sqref="E92:I92">
    <cfRule type="expression" dxfId="2902" priority="84">
      <formula>$P92="non_omi"</formula>
    </cfRule>
  </conditionalFormatting>
  <conditionalFormatting sqref="E95:I96">
    <cfRule type="expression" dxfId="2901" priority="56">
      <formula>$P95="non_omi"</formula>
    </cfRule>
  </conditionalFormatting>
  <conditionalFormatting sqref="E99:I99">
    <cfRule type="expression" dxfId="2900" priority="52">
      <formula>$P99="non_omi"</formula>
    </cfRule>
  </conditionalFormatting>
  <conditionalFormatting sqref="E102:I103">
    <cfRule type="expression" dxfId="2899" priority="44">
      <formula>$P102="non_omi"</formula>
    </cfRule>
  </conditionalFormatting>
  <conditionalFormatting sqref="E106:I109">
    <cfRule type="expression" dxfId="2898" priority="28">
      <formula>$P106="non_omi"</formula>
    </cfRule>
  </conditionalFormatting>
  <conditionalFormatting sqref="E112:I112">
    <cfRule type="expression" dxfId="2897" priority="24">
      <formula>$P112="non_omi"</formula>
    </cfRule>
  </conditionalFormatting>
  <conditionalFormatting sqref="E115:I115">
    <cfRule type="expression" dxfId="2896" priority="20">
      <formula>$P115="non_omi"</formula>
    </cfRule>
  </conditionalFormatting>
  <conditionalFormatting sqref="E118:I120">
    <cfRule type="expression" dxfId="2895" priority="8">
      <formula>$P118="non_omi"</formula>
    </cfRule>
  </conditionalFormatting>
  <conditionalFormatting sqref="G13:G18">
    <cfRule type="expression" dxfId="2894" priority="583">
      <formula>$R13="pas_justification"</formula>
    </cfRule>
  </conditionalFormatting>
  <conditionalFormatting sqref="G21:G26">
    <cfRule type="expression" dxfId="2893" priority="553">
      <formula>$R21="pas_justification"</formula>
    </cfRule>
  </conditionalFormatting>
  <conditionalFormatting sqref="G29:G35">
    <cfRule type="expression" dxfId="2892" priority="490">
      <formula>$R29="pas_justification"</formula>
    </cfRule>
  </conditionalFormatting>
  <conditionalFormatting sqref="G38:G40">
    <cfRule type="expression" dxfId="2891" priority="463">
      <formula>$R38="pas_justification"</formula>
    </cfRule>
  </conditionalFormatting>
  <conditionalFormatting sqref="G43:G44">
    <cfRule type="expression" dxfId="2890" priority="445">
      <formula>$R43="pas_justification"</formula>
    </cfRule>
  </conditionalFormatting>
  <conditionalFormatting sqref="G47:G49">
    <cfRule type="expression" dxfId="2889" priority="418">
      <formula>$R47="pas_justification"</formula>
    </cfRule>
  </conditionalFormatting>
  <conditionalFormatting sqref="G52:G53">
    <cfRule type="expression" dxfId="2888" priority="400">
      <formula>$R52="pas_justification"</formula>
    </cfRule>
  </conditionalFormatting>
  <conditionalFormatting sqref="G56:G57">
    <cfRule type="expression" dxfId="2887" priority="382">
      <formula>$R56="pas_justification"</formula>
    </cfRule>
  </conditionalFormatting>
  <conditionalFormatting sqref="G60:G61">
    <cfRule type="expression" dxfId="2886" priority="364">
      <formula>$R60="pas_justification"</formula>
    </cfRule>
  </conditionalFormatting>
  <conditionalFormatting sqref="G65:G67">
    <cfRule type="expression" dxfId="2885" priority="337">
      <formula>$R65="pas_justification"</formula>
    </cfRule>
  </conditionalFormatting>
  <conditionalFormatting sqref="G70">
    <cfRule type="expression" dxfId="2884" priority="328">
      <formula>$R70="pas_justification"</formula>
    </cfRule>
  </conditionalFormatting>
  <conditionalFormatting sqref="G73:G74">
    <cfRule type="expression" dxfId="2883" priority="310">
      <formula>$R73="pas_justification"</formula>
    </cfRule>
  </conditionalFormatting>
  <conditionalFormatting sqref="G84:G89">
    <cfRule type="expression" dxfId="2882" priority="144">
      <formula>$Q84="pas_justification_omi"</formula>
    </cfRule>
  </conditionalFormatting>
  <conditionalFormatting sqref="G92">
    <cfRule type="expression" dxfId="2881" priority="119">
      <formula>$Q92="pas_justification_omi"</formula>
    </cfRule>
  </conditionalFormatting>
  <conditionalFormatting sqref="G95:G96">
    <cfRule type="expression" dxfId="2880" priority="115">
      <formula>$Q95="pas_justification_omi"</formula>
    </cfRule>
  </conditionalFormatting>
  <conditionalFormatting sqref="G99">
    <cfRule type="expression" dxfId="2879" priority="113">
      <formula>$Q99="pas_justification_omi"</formula>
    </cfRule>
  </conditionalFormatting>
  <conditionalFormatting sqref="G102:G103">
    <cfRule type="expression" dxfId="2878" priority="109">
      <formula>$Q102="pas_justification_omi"</formula>
    </cfRule>
  </conditionalFormatting>
  <conditionalFormatting sqref="G106:G109">
    <cfRule type="expression" dxfId="2877" priority="101">
      <formula>$Q106="pas_justification_omi"</formula>
    </cfRule>
  </conditionalFormatting>
  <conditionalFormatting sqref="G112">
    <cfRule type="expression" dxfId="2876" priority="99">
      <formula>$Q112="pas_justification_omi"</formula>
    </cfRule>
  </conditionalFormatting>
  <conditionalFormatting sqref="G115">
    <cfRule type="expression" dxfId="2875" priority="97">
      <formula>$Q115="pas_justification_omi"</formula>
    </cfRule>
  </conditionalFormatting>
  <conditionalFormatting sqref="G118:G120">
    <cfRule type="expression" dxfId="2874" priority="91">
      <formula>$Q118="pas_justification_omi"</formula>
    </cfRule>
  </conditionalFormatting>
  <conditionalFormatting sqref="H13:H18">
    <cfRule type="expression" dxfId="2873" priority="587">
      <formula>$Q13="pas_modification"</formula>
    </cfRule>
  </conditionalFormatting>
  <conditionalFormatting sqref="H13:H40 H42:H61">
    <cfRule type="cellIs" dxfId="2872" priority="306" operator="equal">
      <formula>"Refusée"</formula>
    </cfRule>
  </conditionalFormatting>
  <conditionalFormatting sqref="H13:H40 H42:H74">
    <cfRule type="cellIs" dxfId="2871" priority="308" operator="equal">
      <formula>"Acceptée"</formula>
    </cfRule>
    <cfRule type="cellIs" dxfId="2870" priority="305" operator="equal">
      <formula>"NSP"</formula>
    </cfRule>
  </conditionalFormatting>
  <conditionalFormatting sqref="H21:H26">
    <cfRule type="expression" dxfId="2869" priority="557">
      <formula>$Q21="pas_modification"</formula>
    </cfRule>
  </conditionalFormatting>
  <conditionalFormatting sqref="H29:H35">
    <cfRule type="expression" dxfId="2868" priority="494">
      <formula>$Q29="pas_modification"</formula>
    </cfRule>
  </conditionalFormatting>
  <conditionalFormatting sqref="H38:H40">
    <cfRule type="expression" dxfId="2867" priority="467">
      <formula>$Q38="pas_modification"</formula>
    </cfRule>
  </conditionalFormatting>
  <conditionalFormatting sqref="H43:H44">
    <cfRule type="expression" dxfId="2866" priority="449">
      <formula>$Q43="pas_modification"</formula>
    </cfRule>
  </conditionalFormatting>
  <conditionalFormatting sqref="H47:H49">
    <cfRule type="expression" dxfId="2865" priority="422">
      <formula>$Q47="pas_modification"</formula>
    </cfRule>
  </conditionalFormatting>
  <conditionalFormatting sqref="H52:H53">
    <cfRule type="expression" dxfId="2864" priority="404">
      <formula>$Q52="pas_modification"</formula>
    </cfRule>
  </conditionalFormatting>
  <conditionalFormatting sqref="H56:H57">
    <cfRule type="expression" dxfId="2863" priority="386">
      <formula>$Q56="pas_modification"</formula>
    </cfRule>
  </conditionalFormatting>
  <conditionalFormatting sqref="H60:H61">
    <cfRule type="expression" dxfId="2862" priority="368">
      <formula>$Q60="pas_modification"</formula>
    </cfRule>
  </conditionalFormatting>
  <conditionalFormatting sqref="H65:H67">
    <cfRule type="expression" dxfId="2861" priority="341">
      <formula>$Q65="pas_modification"</formula>
    </cfRule>
  </conditionalFormatting>
  <conditionalFormatting sqref="H70">
    <cfRule type="expression" dxfId="2860" priority="332">
      <formula>$Q70="pas_modification"</formula>
    </cfRule>
  </conditionalFormatting>
  <conditionalFormatting sqref="H73:H74">
    <cfRule type="expression" dxfId="2859" priority="314">
      <formula>$Q73="pas_modification"</formula>
    </cfRule>
  </conditionalFormatting>
  <conditionalFormatting sqref="H84:H89">
    <cfRule type="cellIs" dxfId="2858" priority="62" operator="equal">
      <formula>"Refusée"</formula>
    </cfRule>
    <cfRule type="cellIs" dxfId="2857" priority="63" operator="equal">
      <formula>"Acceptée"</formula>
    </cfRule>
  </conditionalFormatting>
  <conditionalFormatting sqref="H92">
    <cfRule type="cellIs" dxfId="2856" priority="82" operator="equal">
      <formula>"Refusée"</formula>
    </cfRule>
    <cfRule type="cellIs" dxfId="2855" priority="83" operator="equal">
      <formula>"Acceptée"</formula>
    </cfRule>
  </conditionalFormatting>
  <conditionalFormatting sqref="H95:H96">
    <cfRule type="cellIs" dxfId="2854" priority="54" operator="equal">
      <formula>"Refusée"</formula>
    </cfRule>
    <cfRule type="cellIs" dxfId="2853" priority="55" operator="equal">
      <formula>"Acceptée"</formula>
    </cfRule>
  </conditionalFormatting>
  <conditionalFormatting sqref="H99">
    <cfRule type="cellIs" dxfId="2852" priority="50" operator="equal">
      <formula>"Refusée"</formula>
    </cfRule>
    <cfRule type="cellIs" dxfId="2851" priority="51" operator="equal">
      <formula>"Acceptée"</formula>
    </cfRule>
  </conditionalFormatting>
  <conditionalFormatting sqref="H102:H103">
    <cfRule type="cellIs" dxfId="2850" priority="42" operator="equal">
      <formula>"Refusée"</formula>
    </cfRule>
    <cfRule type="cellIs" dxfId="2849" priority="43" operator="equal">
      <formula>"Acceptée"</formula>
    </cfRule>
  </conditionalFormatting>
  <conditionalFormatting sqref="H106:H109">
    <cfRule type="cellIs" dxfId="2848" priority="26" operator="equal">
      <formula>"Refusée"</formula>
    </cfRule>
    <cfRule type="cellIs" dxfId="2847" priority="27" operator="equal">
      <formula>"Acceptée"</formula>
    </cfRule>
  </conditionalFormatting>
  <conditionalFormatting sqref="H112">
    <cfRule type="cellIs" dxfId="2846" priority="23" operator="equal">
      <formula>"Acceptée"</formula>
    </cfRule>
    <cfRule type="cellIs" dxfId="2845" priority="22" operator="equal">
      <formula>"Refusée"</formula>
    </cfRule>
  </conditionalFormatting>
  <conditionalFormatting sqref="H115">
    <cfRule type="cellIs" dxfId="2844" priority="19" operator="equal">
      <formula>"Acceptée"</formula>
    </cfRule>
    <cfRule type="cellIs" dxfId="2843" priority="18" operator="equal">
      <formula>"Refusée"</formula>
    </cfRule>
  </conditionalFormatting>
  <conditionalFormatting sqref="H118:H120">
    <cfRule type="cellIs" dxfId="2842" priority="7" operator="equal">
      <formula>"Acceptée"</formula>
    </cfRule>
    <cfRule type="cellIs" dxfId="2841" priority="6" operator="equal">
      <formula>"Refusée"</formula>
    </cfRule>
  </conditionalFormatting>
  <conditionalFormatting sqref="H84:I89">
    <cfRule type="expression" dxfId="2840" priority="65">
      <formula>$R84="pas_proposition_omi"</formula>
    </cfRule>
  </conditionalFormatting>
  <conditionalFormatting sqref="H92:I92">
    <cfRule type="expression" dxfId="2839" priority="85">
      <formula>$R92="pas_proposition_omi"</formula>
    </cfRule>
  </conditionalFormatting>
  <conditionalFormatting sqref="H95:I96">
    <cfRule type="expression" dxfId="2838" priority="57">
      <formula>$R95="pas_proposition_omi"</formula>
    </cfRule>
  </conditionalFormatting>
  <conditionalFormatting sqref="H99:I99">
    <cfRule type="expression" dxfId="2837" priority="53">
      <formula>$R99="pas_proposition_omi"</formula>
    </cfRule>
  </conditionalFormatting>
  <conditionalFormatting sqref="H102:I103">
    <cfRule type="expression" dxfId="2836" priority="45">
      <formula>$R102="pas_proposition_omi"</formula>
    </cfRule>
  </conditionalFormatting>
  <conditionalFormatting sqref="H106:I109">
    <cfRule type="expression" dxfId="2835" priority="29">
      <formula>$R106="pas_proposition_omi"</formula>
    </cfRule>
  </conditionalFormatting>
  <conditionalFormatting sqref="H112:I112">
    <cfRule type="expression" dxfId="2834" priority="25">
      <formula>$R112="pas_proposition_omi"</formula>
    </cfRule>
  </conditionalFormatting>
  <conditionalFormatting sqref="H115:I115">
    <cfRule type="expression" dxfId="2833" priority="21">
      <formula>$R115="pas_proposition_omi"</formula>
    </cfRule>
  </conditionalFormatting>
  <conditionalFormatting sqref="H118:I120">
    <cfRule type="expression" dxfId="2832" priority="9">
      <formula>$R118="pas_proposition_omi"</formula>
    </cfRule>
  </conditionalFormatting>
  <dataValidations count="164">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ED5CB638-59C0-4EA0-9491-40AE5FA024CA}">
      <formula1>64</formula1>
      <formula2>150</formula2>
    </dataValidation>
    <dataValidation type="list" allowBlank="1" showInputMessage="1" showErrorMessage="1" sqref="D13" xr:uid="{C20C4132-65CB-408E-86FC-752BBCAB6868}">
      <formula1>INDIRECT($P$13)</formula1>
    </dataValidation>
    <dataValidation type="list" allowBlank="1" showInputMessage="1" showErrorMessage="1" sqref="E13" xr:uid="{6F8E5070-9794-4738-83ED-B12E6B067A7C}">
      <formula1>INDIRECT($Q$13)</formula1>
    </dataValidation>
    <dataValidation type="list" allowBlank="1" showInputMessage="1" showErrorMessage="1" sqref="G13" xr:uid="{5505307D-C2F3-49A0-8185-392E1295799D}">
      <formula1>INDIRECT($R$13)</formula1>
    </dataValidation>
    <dataValidation type="list" allowBlank="1" showInputMessage="1" showErrorMessage="1" sqref="H13" xr:uid="{4A9D9541-2D66-4C17-A287-E527F8563CED}">
      <formula1>INDIRECT($S$13)</formula1>
    </dataValidation>
    <dataValidation type="whole" allowBlank="1" showInputMessage="1" showErrorMessage="1" errorTitle="Chiffre uniquement" error="Saisir une valeur en chiffre/nombre (pas de texte)" sqref="G4 G6" xr:uid="{E4FA8A98-79F6-4C91-97A3-CD74F058CC6B}">
      <formula1>0</formula1>
      <formula2>100</formula2>
    </dataValidation>
    <dataValidation type="textLength" allowBlank="1" showInputMessage="1" showErrorMessage="1" sqref="G5" xr:uid="{DE33ADD1-732B-421B-BD1B-8623A6211267}">
      <formula1>0</formula1>
      <formula2>0</formula2>
    </dataValidation>
    <dataValidation type="list" allowBlank="1" showInputMessage="1" showErrorMessage="1" sqref="D21" xr:uid="{835BD1C9-DB1E-40CA-B2C8-6C5DA6075CFA}">
      <formula1>INDIRECT($P$21)</formula1>
    </dataValidation>
    <dataValidation type="list" allowBlank="1" showInputMessage="1" showErrorMessage="1" sqref="E21" xr:uid="{7F0E0149-07AA-42B7-9664-E327CCE0B23C}">
      <formula1>INDIRECT($Q$21)</formula1>
    </dataValidation>
    <dataValidation type="list" allowBlank="1" showInputMessage="1" showErrorMessage="1" sqref="G21" xr:uid="{A3B7B31A-4BF0-47D6-8C76-13C0C4303F4D}">
      <formula1>INDIRECT($R$21)</formula1>
    </dataValidation>
    <dataValidation type="list" allowBlank="1" showInputMessage="1" showErrorMessage="1" sqref="H21" xr:uid="{1F90DD4D-B1D5-45B7-B705-272FED304125}">
      <formula1>INDIRECT($S$21)</formula1>
    </dataValidation>
    <dataValidation type="list" allowBlank="1" showInputMessage="1" showErrorMessage="1" sqref="D22" xr:uid="{1A74B9D7-C63D-4C63-80E3-BA75291FEEA0}">
      <formula1>INDIRECT($P$22)</formula1>
    </dataValidation>
    <dataValidation type="list" allowBlank="1" showInputMessage="1" showErrorMessage="1" sqref="E22" xr:uid="{B2F6199D-37CE-44F4-85ED-36688A53861B}">
      <formula1>INDIRECT($Q$22)</formula1>
    </dataValidation>
    <dataValidation type="list" allowBlank="1" showInputMessage="1" showErrorMessage="1" sqref="G22" xr:uid="{9FF51652-3AE4-4336-9BDD-C5F49C92AA49}">
      <formula1>INDIRECT($R$22)</formula1>
    </dataValidation>
    <dataValidation type="list" allowBlank="1" showInputMessage="1" showErrorMessage="1" sqref="H22" xr:uid="{F9E6A827-A475-4E26-89C2-208E611640D4}">
      <formula1>INDIRECT($S$22)</formula1>
    </dataValidation>
    <dataValidation type="list" allowBlank="1" showInputMessage="1" showErrorMessage="1" sqref="D23" xr:uid="{42206B9A-E937-488F-B158-90EB9C1F35C7}">
      <formula1>INDIRECT($P$23)</formula1>
    </dataValidation>
    <dataValidation type="list" allowBlank="1" showInputMessage="1" showErrorMessage="1" sqref="E23" xr:uid="{864723BC-0F0F-491A-9D84-F5CCAB9F3744}">
      <formula1>INDIRECT($Q$23)</formula1>
    </dataValidation>
    <dataValidation type="list" allowBlank="1" showInputMessage="1" showErrorMessage="1" sqref="G23" xr:uid="{6C738D30-06E1-495D-9B17-3237D5707400}">
      <formula1>INDIRECT($R$23)</formula1>
    </dataValidation>
    <dataValidation type="list" allowBlank="1" showInputMessage="1" showErrorMessage="1" sqref="H23" xr:uid="{21834838-17BB-4860-89DC-05FF168BC34E}">
      <formula1>INDIRECT($S$23)</formula1>
    </dataValidation>
    <dataValidation type="list" allowBlank="1" showInputMessage="1" showErrorMessage="1" sqref="D24" xr:uid="{C3342F20-71EE-427D-93F2-26D61954092F}">
      <formula1>INDIRECT($P$24)</formula1>
    </dataValidation>
    <dataValidation type="list" allowBlank="1" showInputMessage="1" showErrorMessage="1" sqref="E24" xr:uid="{E46CD436-6347-4E64-BB5B-F39C34C01C2C}">
      <formula1>INDIRECT($Q$24)</formula1>
    </dataValidation>
    <dataValidation type="list" allowBlank="1" showInputMessage="1" showErrorMessage="1" sqref="G24" xr:uid="{8C4CD665-72E1-4E64-A70B-46087FC920F5}">
      <formula1>INDIRECT($R$24)</formula1>
    </dataValidation>
    <dataValidation type="list" allowBlank="1" showInputMessage="1" showErrorMessage="1" sqref="H24" xr:uid="{C350100F-6A16-4D8D-8314-B7700103B671}">
      <formula1>INDIRECT($S$24)</formula1>
    </dataValidation>
    <dataValidation type="list" allowBlank="1" showInputMessage="1" showErrorMessage="1" sqref="D25" xr:uid="{8C03E239-30CD-45CF-8C93-31906EF06DA5}">
      <formula1>INDIRECT($P$25)</formula1>
    </dataValidation>
    <dataValidation type="list" allowBlank="1" showInputMessage="1" showErrorMessage="1" sqref="E25" xr:uid="{B0522EF9-D57D-453D-9239-D255A172FF37}">
      <formula1>INDIRECT($Q$25)</formula1>
    </dataValidation>
    <dataValidation type="list" allowBlank="1" showInputMessage="1" showErrorMessage="1" sqref="G25" xr:uid="{1C4860CC-D779-44B6-A9FA-31AA1930278C}">
      <formula1>INDIRECT($R$25)</formula1>
    </dataValidation>
    <dataValidation type="list" allowBlank="1" showInputMessage="1" showErrorMessage="1" sqref="H25" xr:uid="{0A57673D-2818-4CBA-AA77-8713AC381BEF}">
      <formula1>INDIRECT($S$25)</formula1>
    </dataValidation>
    <dataValidation type="list" allowBlank="1" showInputMessage="1" showErrorMessage="1" sqref="D26" xr:uid="{2F931EB4-2BA6-423F-BE83-895D7EB73A09}">
      <formula1>INDIRECT($P$26)</formula1>
    </dataValidation>
    <dataValidation type="list" allowBlank="1" showInputMessage="1" showErrorMessage="1" sqref="E26" xr:uid="{B9CFEB66-335A-4B15-BE45-35128BE172CC}">
      <formula1>INDIRECT($Q$26)</formula1>
    </dataValidation>
    <dataValidation type="list" allowBlank="1" showInputMessage="1" showErrorMessage="1" sqref="G26" xr:uid="{AE172A58-08B2-4AEC-BD19-6D6516B6CCEA}">
      <formula1>INDIRECT($R$26)</formula1>
    </dataValidation>
    <dataValidation type="list" allowBlank="1" showInputMessage="1" showErrorMessage="1" sqref="H26" xr:uid="{327A141E-C0F7-49EF-B100-F1222D0ED739}">
      <formula1>INDIRECT($S$26)</formula1>
    </dataValidation>
    <dataValidation type="list" allowBlank="1" showInputMessage="1" showErrorMessage="1" sqref="D29" xr:uid="{1F5A5107-FF8F-4BDE-9287-39E2142A116B}">
      <formula1>INDIRECT($P$29)</formula1>
    </dataValidation>
    <dataValidation type="list" allowBlank="1" showInputMessage="1" showErrorMessage="1" sqref="E29" xr:uid="{51B99D94-886E-4161-84BA-A4E727D49664}">
      <formula1>INDIRECT($Q$29)</formula1>
    </dataValidation>
    <dataValidation type="list" allowBlank="1" showInputMessage="1" showErrorMessage="1" sqref="G29" xr:uid="{C35F9472-DA51-4847-A72C-681905D90011}">
      <formula1>INDIRECT($R$29)</formula1>
    </dataValidation>
    <dataValidation type="list" allowBlank="1" showInputMessage="1" showErrorMessage="1" sqref="H29" xr:uid="{5458B9E5-6FF9-430A-A12C-AF9088C3491B}">
      <formula1>INDIRECT($S$29)</formula1>
    </dataValidation>
    <dataValidation type="list" allowBlank="1" showInputMessage="1" showErrorMessage="1" sqref="D30" xr:uid="{7321D39A-A4F2-4E38-A82B-A21B8627815A}">
      <formula1>INDIRECT($P$30)</formula1>
    </dataValidation>
    <dataValidation type="list" allowBlank="1" showInputMessage="1" showErrorMessage="1" sqref="E30" xr:uid="{924F681B-8EDC-460D-8C6D-1D18D86A12B3}">
      <formula1>INDIRECT($Q$30)</formula1>
    </dataValidation>
    <dataValidation type="list" allowBlank="1" showInputMessage="1" showErrorMessage="1" sqref="G30" xr:uid="{ED82C66D-D362-48CA-A18D-C6735E430921}">
      <formula1>INDIRECT($R$30)</formula1>
    </dataValidation>
    <dataValidation type="list" allowBlank="1" showInputMessage="1" showErrorMessage="1" sqref="H30" xr:uid="{A3945FA1-8ED3-427A-86BE-D805EA6CC36C}">
      <formula1>INDIRECT($S$30)</formula1>
    </dataValidation>
    <dataValidation type="list" allowBlank="1" showInputMessage="1" showErrorMessage="1" sqref="D31" xr:uid="{1EED0A8B-B378-408A-9189-AC0C56860118}">
      <formula1>INDIRECT($P$31)</formula1>
    </dataValidation>
    <dataValidation type="list" allowBlank="1" showInputMessage="1" showErrorMessage="1" sqref="E31" xr:uid="{3B790860-DA3A-4EBF-92FC-52F0B0F5DCD0}">
      <formula1>INDIRECT($Q$31)</formula1>
    </dataValidation>
    <dataValidation type="list" allowBlank="1" showInputMessage="1" showErrorMessage="1" sqref="G31" xr:uid="{1CE3B05C-F3EE-48DB-9D48-47D5BBFCFE31}">
      <formula1>INDIRECT($R$31)</formula1>
    </dataValidation>
    <dataValidation type="list" allowBlank="1" showInputMessage="1" showErrorMessage="1" sqref="H31" xr:uid="{70AD46E4-F78B-468A-A5FD-F6180471B6BD}">
      <formula1>INDIRECT($S$31)</formula1>
    </dataValidation>
    <dataValidation type="list" allowBlank="1" showInputMessage="1" showErrorMessage="1" sqref="D32" xr:uid="{A8618FA7-AB34-44CC-9F3A-0CEDE522D257}">
      <formula1>INDIRECT($P$32)</formula1>
    </dataValidation>
    <dataValidation type="list" allowBlank="1" showInputMessage="1" showErrorMessage="1" sqref="E32" xr:uid="{A433736B-9125-476F-9653-2D0DBB79163D}">
      <formula1>INDIRECT($Q$32)</formula1>
    </dataValidation>
    <dataValidation type="list" allowBlank="1" showInputMessage="1" showErrorMessage="1" sqref="G32" xr:uid="{3A975DAD-453F-418C-A9CF-E79EF75DCF95}">
      <formula1>INDIRECT($R$32)</formula1>
    </dataValidation>
    <dataValidation type="list" allowBlank="1" showInputMessage="1" showErrorMessage="1" sqref="H32" xr:uid="{8A8A6071-E0BF-4CC5-8343-0D0AFA489806}">
      <formula1>INDIRECT($S$32)</formula1>
    </dataValidation>
    <dataValidation type="list" allowBlank="1" showInputMessage="1" showErrorMessage="1" sqref="D33" xr:uid="{C646A4CD-4CF4-46D6-8718-60FACB6E5800}">
      <formula1>INDIRECT($P$33)</formula1>
    </dataValidation>
    <dataValidation type="list" allowBlank="1" showInputMessage="1" showErrorMessage="1" sqref="E33" xr:uid="{7A4E1CF5-60F5-41D4-B599-26D30A81B983}">
      <formula1>INDIRECT($Q$33)</formula1>
    </dataValidation>
    <dataValidation type="list" allowBlank="1" showInputMessage="1" showErrorMessage="1" sqref="G33" xr:uid="{3C5052FB-F4D6-43E8-B0FB-F56E7FCAF2A9}">
      <formula1>INDIRECT($R$33)</formula1>
    </dataValidation>
    <dataValidation type="list" allowBlank="1" showInputMessage="1" showErrorMessage="1" sqref="H33" xr:uid="{9F9A1A7C-AE84-407B-B448-FC4F1CF3FD88}">
      <formula1>INDIRECT($S$33)</formula1>
    </dataValidation>
    <dataValidation type="list" allowBlank="1" showInputMessage="1" showErrorMessage="1" sqref="D34" xr:uid="{48F22C94-4132-4E81-9B67-5CC7B1F2AC47}">
      <formula1>INDIRECT($P$34)</formula1>
    </dataValidation>
    <dataValidation type="list" allowBlank="1" showInputMessage="1" showErrorMessage="1" sqref="E34" xr:uid="{818E39B3-D80A-45F4-9097-3A3FAF51E345}">
      <formula1>INDIRECT($Q$34)</formula1>
    </dataValidation>
    <dataValidation type="list" allowBlank="1" showInputMessage="1" showErrorMessage="1" sqref="G34" xr:uid="{BB1306A6-11BF-4C1E-B0C0-40BA078A7838}">
      <formula1>INDIRECT($R$34)</formula1>
    </dataValidation>
    <dataValidation type="list" allowBlank="1" showInputMessage="1" showErrorMessage="1" sqref="H34" xr:uid="{C41A360F-BB5B-4CDA-855F-0F1A0B0339B8}">
      <formula1>INDIRECT($S$34)</formula1>
    </dataValidation>
    <dataValidation type="list" allowBlank="1" showInputMessage="1" showErrorMessage="1" sqref="D35" xr:uid="{4AB816F6-9BC3-4760-B4C1-BBEF7F1773A3}">
      <formula1>INDIRECT($P$35)</formula1>
    </dataValidation>
    <dataValidation type="list" allowBlank="1" showInputMessage="1" showErrorMessage="1" sqref="E35" xr:uid="{4208F9C1-E390-4271-86D8-825837A3596A}">
      <formula1>INDIRECT($Q$35)</formula1>
    </dataValidation>
    <dataValidation type="list" allowBlank="1" showInputMessage="1" showErrorMessage="1" sqref="G35" xr:uid="{4A4529DE-EDA8-41BB-935F-7B41F71F1AD0}">
      <formula1>INDIRECT($R$35)</formula1>
    </dataValidation>
    <dataValidation type="list" allowBlank="1" showInputMessage="1" showErrorMessage="1" sqref="H35" xr:uid="{B00B0239-D7E4-4136-9447-BF554DB72608}">
      <formula1>INDIRECT($S$35)</formula1>
    </dataValidation>
    <dataValidation type="list" allowBlank="1" showInputMessage="1" showErrorMessage="1" sqref="D38" xr:uid="{35D429E2-D9C5-4DA3-A107-49CA74B39C5F}">
      <formula1>INDIRECT($P$38)</formula1>
    </dataValidation>
    <dataValidation type="list" allowBlank="1" showInputMessage="1" showErrorMessage="1" sqref="E38" xr:uid="{EBBCFE51-C743-4432-8046-6D14A44633C2}">
      <formula1>INDIRECT($Q$38)</formula1>
    </dataValidation>
    <dataValidation type="list" allowBlank="1" showInputMessage="1" showErrorMessage="1" sqref="G38" xr:uid="{86249630-8410-4963-A68A-28262F2CAA52}">
      <formula1>INDIRECT($R$38)</formula1>
    </dataValidation>
    <dataValidation type="list" allowBlank="1" showInputMessage="1" showErrorMessage="1" sqref="H38" xr:uid="{ADEE321A-51CB-4310-A8F8-A9FD023ADAB5}">
      <formula1>INDIRECT($S$38)</formula1>
    </dataValidation>
    <dataValidation type="list" allowBlank="1" showInputMessage="1" showErrorMessage="1" sqref="D39" xr:uid="{548CC618-0F59-49EC-B59C-BA7E4AF43D4B}">
      <formula1>INDIRECT($P$39)</formula1>
    </dataValidation>
    <dataValidation type="list" allowBlank="1" showInputMessage="1" showErrorMessage="1" sqref="E39" xr:uid="{189FB037-0CF1-4389-8F34-3B87DBF8AFC8}">
      <formula1>INDIRECT($Q$39)</formula1>
    </dataValidation>
    <dataValidation type="list" allowBlank="1" showInputMessage="1" showErrorMessage="1" sqref="G39" xr:uid="{D246F3F1-846B-4C35-B582-59777E69F555}">
      <formula1>INDIRECT($R$39)</formula1>
    </dataValidation>
    <dataValidation type="list" allowBlank="1" showInputMessage="1" showErrorMessage="1" sqref="H39" xr:uid="{6370A03A-7B76-42CF-B5D6-CAB859D25B19}">
      <formula1>INDIRECT($S$39)</formula1>
    </dataValidation>
    <dataValidation type="list" allowBlank="1" showInputMessage="1" showErrorMessage="1" sqref="D40" xr:uid="{5E4B4111-8880-47C1-8ED7-50DF86EC0B82}">
      <formula1>INDIRECT($P$40)</formula1>
    </dataValidation>
    <dataValidation type="list" allowBlank="1" showInputMessage="1" showErrorMessage="1" sqref="E40" xr:uid="{B02FFF16-159B-40EF-A23D-61EC911A774E}">
      <formula1>INDIRECT($Q$40)</formula1>
    </dataValidation>
    <dataValidation type="list" allowBlank="1" showInputMessage="1" showErrorMessage="1" sqref="G40" xr:uid="{F3D9C4D3-E931-4E73-B42C-EC0AB681B6E2}">
      <formula1>INDIRECT($R$40)</formula1>
    </dataValidation>
    <dataValidation type="list" allowBlank="1" showInputMessage="1" showErrorMessage="1" sqref="H40" xr:uid="{FF1AFDD1-88A8-42E5-9947-AAA99262900D}">
      <formula1>INDIRECT($S$40)</formula1>
    </dataValidation>
    <dataValidation type="list" allowBlank="1" showInputMessage="1" showErrorMessage="1" sqref="D43" xr:uid="{9F9C78E1-137E-48D1-8664-E67483FA7B69}">
      <formula1>INDIRECT($P$43)</formula1>
    </dataValidation>
    <dataValidation type="list" allowBlank="1" showInputMessage="1" showErrorMessage="1" sqref="E43" xr:uid="{72764306-8B6E-48CA-99E0-3802986427A5}">
      <formula1>INDIRECT($Q$43)</formula1>
    </dataValidation>
    <dataValidation type="list" allowBlank="1" showInputMessage="1" showErrorMessage="1" sqref="G43" xr:uid="{1CAA3A08-AF91-461E-AEC5-2D3163999C25}">
      <formula1>INDIRECT($R$43)</formula1>
    </dataValidation>
    <dataValidation type="list" allowBlank="1" showInputMessage="1" showErrorMessage="1" sqref="H43" xr:uid="{D12B19BF-1A7B-4C37-BD4A-87C0DB9881DF}">
      <formula1>INDIRECT($S$43)</formula1>
    </dataValidation>
    <dataValidation type="list" allowBlank="1" showInputMessage="1" showErrorMessage="1" sqref="D44" xr:uid="{08250DC4-78C4-4459-AD74-0287C0C3C6AF}">
      <formula1>INDIRECT($P$44)</formula1>
    </dataValidation>
    <dataValidation type="list" allowBlank="1" showInputMessage="1" showErrorMessage="1" sqref="E44" xr:uid="{818E9A88-92CE-4FC8-8512-AF0D5407EA57}">
      <formula1>INDIRECT($Q$44)</formula1>
    </dataValidation>
    <dataValidation type="list" allowBlank="1" showInputMessage="1" showErrorMessage="1" sqref="G44" xr:uid="{E815BF26-054D-441A-9D5D-4590E1042907}">
      <formula1>INDIRECT($R$44)</formula1>
    </dataValidation>
    <dataValidation type="list" allowBlank="1" showInputMessage="1" showErrorMessage="1" sqref="H44" xr:uid="{E19D57F6-92ED-4BE9-A3A5-56F455DBA569}">
      <formula1>INDIRECT($S$44)</formula1>
    </dataValidation>
    <dataValidation type="list" allowBlank="1" showInputMessage="1" showErrorMessage="1" sqref="D47" xr:uid="{D4E26D6B-2733-4FB4-B595-3A74DE88F607}">
      <formula1>INDIRECT($P$47)</formula1>
    </dataValidation>
    <dataValidation type="list" allowBlank="1" showInputMessage="1" showErrorMessage="1" sqref="E47" xr:uid="{1334350F-8E57-4132-8FF4-45D64138BFE5}">
      <formula1>INDIRECT($Q$47)</formula1>
    </dataValidation>
    <dataValidation type="list" allowBlank="1" showInputMessage="1" showErrorMessage="1" sqref="G47" xr:uid="{94F99398-1F84-43CD-B261-1F6F7BD74F51}">
      <formula1>INDIRECT($R$47)</formula1>
    </dataValidation>
    <dataValidation type="list" allowBlank="1" showInputMessage="1" showErrorMessage="1" sqref="H47" xr:uid="{ABEA5F1B-5D5E-4A37-B1FB-3EF8162BD636}">
      <formula1>INDIRECT($S$47)</formula1>
    </dataValidation>
    <dataValidation type="list" allowBlank="1" showInputMessage="1" showErrorMessage="1" sqref="D48" xr:uid="{2E3558EF-5F0F-4CC4-AB1D-35CC24C95165}">
      <formula1>INDIRECT($P$48)</formula1>
    </dataValidation>
    <dataValidation type="list" allowBlank="1" showInputMessage="1" showErrorMessage="1" sqref="E48" xr:uid="{192EAD3B-954F-4DAB-8C54-00F63E230D38}">
      <formula1>INDIRECT($Q$48)</formula1>
    </dataValidation>
    <dataValidation type="list" allowBlank="1" showInputMessage="1" showErrorMessage="1" sqref="G48" xr:uid="{370D3244-74F0-43F0-9F7B-A9A3E4F2B231}">
      <formula1>INDIRECT($R$48)</formula1>
    </dataValidation>
    <dataValidation type="list" allowBlank="1" showInputMessage="1" showErrorMessage="1" sqref="H48" xr:uid="{AF630E5B-79A1-4F07-9BFE-6B65046087C8}">
      <formula1>INDIRECT($S$48)</formula1>
    </dataValidation>
    <dataValidation type="list" allowBlank="1" showInputMessage="1" showErrorMessage="1" sqref="D49" xr:uid="{0CC90A6B-7EFB-42C5-9468-BF6E1F0EDEA8}">
      <formula1>INDIRECT($P$49)</formula1>
    </dataValidation>
    <dataValidation type="list" allowBlank="1" showInputMessage="1" showErrorMessage="1" sqref="E49" xr:uid="{0A6D74D6-D7D9-47EC-B73D-C8D838C5F975}">
      <formula1>INDIRECT($Q$49)</formula1>
    </dataValidation>
    <dataValidation type="list" allowBlank="1" showInputMessage="1" showErrorMessage="1" sqref="G49" xr:uid="{18C3A4C7-BF2A-4C3F-AB38-EB731AE936B3}">
      <formula1>INDIRECT($R$49)</formula1>
    </dataValidation>
    <dataValidation type="list" allowBlank="1" showInputMessage="1" showErrorMessage="1" sqref="H49" xr:uid="{1661FD77-9454-402B-B219-29E41F7B5FCF}">
      <formula1>INDIRECT($S$49)</formula1>
    </dataValidation>
    <dataValidation type="list" allowBlank="1" showInputMessage="1" showErrorMessage="1" sqref="D52" xr:uid="{FDCFE574-A74B-4D5C-BF4C-50F5EF14D3F9}">
      <formula1>INDIRECT($P$52)</formula1>
    </dataValidation>
    <dataValidation type="list" allowBlank="1" showInputMessage="1" showErrorMessage="1" sqref="E52" xr:uid="{947066A8-68E8-4724-B74B-7A1ED35FD094}">
      <formula1>INDIRECT($Q$52)</formula1>
    </dataValidation>
    <dataValidation type="list" allowBlank="1" showInputMessage="1" showErrorMessage="1" sqref="G52" xr:uid="{460AAE6B-B2B5-47B0-AD1C-013C86DEF5CE}">
      <formula1>INDIRECT($R$52)</formula1>
    </dataValidation>
    <dataValidation type="list" allowBlank="1" showInputMessage="1" showErrorMessage="1" sqref="H52" xr:uid="{FB5A8ECC-0381-45DB-9734-759B196879CC}">
      <formula1>INDIRECT($S$52)</formula1>
    </dataValidation>
    <dataValidation type="list" allowBlank="1" showInputMessage="1" showErrorMessage="1" sqref="D53" xr:uid="{EC368AAF-9C63-4EFA-AB0F-A2C25666FF5E}">
      <formula1>INDIRECT($P$53)</formula1>
    </dataValidation>
    <dataValidation type="list" allowBlank="1" showInputMessage="1" showErrorMessage="1" sqref="E53" xr:uid="{D60DCCDB-8652-4A07-89A2-2886BF786FB8}">
      <formula1>INDIRECT($Q$53)</formula1>
    </dataValidation>
    <dataValidation type="list" allowBlank="1" showInputMessage="1" showErrorMessage="1" sqref="G53" xr:uid="{7F15C237-5744-4096-AC03-C3F45A9A9C95}">
      <formula1>INDIRECT($R$53)</formula1>
    </dataValidation>
    <dataValidation type="list" allowBlank="1" showInputMessage="1" showErrorMessage="1" sqref="H53" xr:uid="{96C1BA04-8C14-4654-8161-0ED91CE14DDD}">
      <formula1>INDIRECT($S$53)</formula1>
    </dataValidation>
    <dataValidation type="list" allowBlank="1" showInputMessage="1" showErrorMessage="1" sqref="D56" xr:uid="{03EFD32A-3056-49BA-A41D-E77A99C06ED3}">
      <formula1>INDIRECT($P$56)</formula1>
    </dataValidation>
    <dataValidation type="list" allowBlank="1" showInputMessage="1" showErrorMessage="1" sqref="E56" xr:uid="{E3431B1B-AADB-4EC2-9DCF-7A24020F1896}">
      <formula1>INDIRECT($Q$56)</formula1>
    </dataValidation>
    <dataValidation type="list" allowBlank="1" showInputMessage="1" showErrorMessage="1" sqref="G56" xr:uid="{E53124B5-632D-4B83-88D2-AD0AAE2AB924}">
      <formula1>INDIRECT($R$56)</formula1>
    </dataValidation>
    <dataValidation type="list" allowBlank="1" showInputMessage="1" showErrorMessage="1" sqref="H56" xr:uid="{C07230EF-14E9-4F56-B340-85060D96FFEB}">
      <formula1>INDIRECT($S$56)</formula1>
    </dataValidation>
    <dataValidation type="list" allowBlank="1" showInputMessage="1" showErrorMessage="1" sqref="D57" xr:uid="{F9365D94-844E-4CB6-9C97-02B7E8235BC9}">
      <formula1>INDIRECT($P$57)</formula1>
    </dataValidation>
    <dataValidation type="list" allowBlank="1" showInputMessage="1" showErrorMessage="1" sqref="E57" xr:uid="{1DEC5D79-C710-4D43-90BB-39AA5D708D23}">
      <formula1>INDIRECT($Q$57)</formula1>
    </dataValidation>
    <dataValidation type="list" allowBlank="1" showInputMessage="1" showErrorMessage="1" sqref="G57" xr:uid="{1D923A9F-E40B-4554-93E8-9A99C29CB7B0}">
      <formula1>INDIRECT($R$57)</formula1>
    </dataValidation>
    <dataValidation type="list" allowBlank="1" showInputMessage="1" showErrorMessage="1" sqref="H57" xr:uid="{B9EF7061-E686-4EB0-94FB-055271E061AF}">
      <formula1>INDIRECT($S$57)</formula1>
    </dataValidation>
    <dataValidation type="list" allowBlank="1" showInputMessage="1" showErrorMessage="1" sqref="D60" xr:uid="{A65A7921-A19D-4F54-A414-93E52BD0BA67}">
      <formula1>INDIRECT($P$60)</formula1>
    </dataValidation>
    <dataValidation type="list" allowBlank="1" showInputMessage="1" showErrorMessage="1" sqref="E60" xr:uid="{37FDB361-61E0-4BF3-AE0A-6E4A4002CFFA}">
      <formula1>INDIRECT($Q$60)</formula1>
    </dataValidation>
    <dataValidation type="list" allowBlank="1" showInputMessage="1" showErrorMessage="1" sqref="G60" xr:uid="{A74E1539-1A2F-4600-B573-FCD4C0AE2F35}">
      <formula1>INDIRECT($R$60)</formula1>
    </dataValidation>
    <dataValidation type="list" allowBlank="1" showInputMessage="1" showErrorMessage="1" sqref="H60" xr:uid="{5D1F50C0-3ED0-48F9-A164-C2AC11537FF2}">
      <formula1>INDIRECT($S$60)</formula1>
    </dataValidation>
    <dataValidation type="list" allowBlank="1" showInputMessage="1" showErrorMessage="1" sqref="D61" xr:uid="{93DF5BE9-D47E-4E00-8DA3-07787FEED8DC}">
      <formula1>INDIRECT($P$61)</formula1>
    </dataValidation>
    <dataValidation type="list" allowBlank="1" showInputMessage="1" showErrorMessage="1" sqref="E61" xr:uid="{82E41FA5-C64D-493A-9856-80198F2E10BE}">
      <formula1>INDIRECT($Q$61)</formula1>
    </dataValidation>
    <dataValidation type="list" allowBlank="1" showInputMessage="1" showErrorMessage="1" sqref="G61" xr:uid="{ECBC71EA-F238-460A-8A3C-FC83AA7A1F88}">
      <formula1>INDIRECT($R$61)</formula1>
    </dataValidation>
    <dataValidation type="list" allowBlank="1" showInputMessage="1" showErrorMessage="1" sqref="H61" xr:uid="{FEF8870D-69B8-42A5-B9C6-759FCB859870}">
      <formula1>INDIRECT($S$61)</formula1>
    </dataValidation>
    <dataValidation type="list" allowBlank="1" showInputMessage="1" showErrorMessage="1" sqref="D65" xr:uid="{2C21724F-0D42-41D7-AC22-0AFC7E442A54}">
      <formula1>INDIRECT($P$65)</formula1>
    </dataValidation>
    <dataValidation type="list" allowBlank="1" showInputMessage="1" showErrorMessage="1" sqref="E65" xr:uid="{E8E7128A-53B1-4048-B016-5E66F157A87A}">
      <formula1>INDIRECT($Q$65)</formula1>
    </dataValidation>
    <dataValidation type="list" allowBlank="1" showInputMessage="1" showErrorMessage="1" sqref="G65" xr:uid="{4E637B0D-2D68-4054-A200-ABB01F88FECD}">
      <formula1>INDIRECT($R$65)</formula1>
    </dataValidation>
    <dataValidation type="list" allowBlank="1" showInputMessage="1" showErrorMessage="1" sqref="H65" xr:uid="{4609CD7D-0DED-4260-AB88-CFEFED54E8E4}">
      <formula1>INDIRECT($S$65)</formula1>
    </dataValidation>
    <dataValidation type="list" allowBlank="1" showInputMessage="1" showErrorMessage="1" sqref="D66" xr:uid="{9FF51BE9-7BFA-4FD3-97C6-266A97DFF393}">
      <formula1>INDIRECT($P$66)</formula1>
    </dataValidation>
    <dataValidation type="list" allowBlank="1" showInputMessage="1" showErrorMessage="1" sqref="E66" xr:uid="{0457899F-E313-4AA6-9E98-E80D562149D9}">
      <formula1>INDIRECT($Q$66)</formula1>
    </dataValidation>
    <dataValidation type="list" allowBlank="1" showInputMessage="1" showErrorMessage="1" sqref="G66" xr:uid="{572182B7-5E93-4EC5-AE73-9E7558C332D4}">
      <formula1>INDIRECT($R$66)</formula1>
    </dataValidation>
    <dataValidation type="list" allowBlank="1" showInputMessage="1" showErrorMessage="1" sqref="H66" xr:uid="{06CF4065-8995-45C1-B1A4-5803983B08F1}">
      <formula1>INDIRECT($S$66)</formula1>
    </dataValidation>
    <dataValidation type="list" allowBlank="1" showInputMessage="1" showErrorMessage="1" sqref="D67" xr:uid="{4CCED147-AA54-428C-BE5A-CCCBE1E806B4}">
      <formula1>INDIRECT($P$67)</formula1>
    </dataValidation>
    <dataValidation type="list" allowBlank="1" showInputMessage="1" showErrorMessage="1" sqref="E67" xr:uid="{6C9B7730-5A4D-42EB-A5FC-266DFD8CD094}">
      <formula1>INDIRECT($Q$67)</formula1>
    </dataValidation>
    <dataValidation type="list" allowBlank="1" showInputMessage="1" showErrorMessage="1" sqref="G67" xr:uid="{2639D8B9-80F5-4F14-A466-AC087EF4B2F6}">
      <formula1>INDIRECT($R$67)</formula1>
    </dataValidation>
    <dataValidation type="list" allowBlank="1" showInputMessage="1" showErrorMessage="1" sqref="H67" xr:uid="{858FE234-7306-4324-AED5-B3EC91959BDD}">
      <formula1>INDIRECT($S$67)</formula1>
    </dataValidation>
    <dataValidation type="list" allowBlank="1" showInputMessage="1" showErrorMessage="1" sqref="D70" xr:uid="{2224AEB4-F222-430A-B017-D83A6503D211}">
      <formula1>INDIRECT($P$70)</formula1>
    </dataValidation>
    <dataValidation type="list" allowBlank="1" showInputMessage="1" showErrorMessage="1" sqref="E70" xr:uid="{83018392-F9D3-4E73-BD2E-9C886B22CF1A}">
      <formula1>INDIRECT($Q$70)</formula1>
    </dataValidation>
    <dataValidation type="list" allowBlank="1" showInputMessage="1" showErrorMessage="1" sqref="G70" xr:uid="{4BA3989C-7220-4B40-B3F5-484CB1722C81}">
      <formula1>INDIRECT($R$70)</formula1>
    </dataValidation>
    <dataValidation type="list" allowBlank="1" showInputMessage="1" showErrorMessage="1" sqref="H70" xr:uid="{60943313-A8D3-4D97-BA96-B1BC1BF232E3}">
      <formula1>INDIRECT($S$70)</formula1>
    </dataValidation>
    <dataValidation type="list" allowBlank="1" showInputMessage="1" showErrorMessage="1" sqref="D73" xr:uid="{6071D44A-269C-481E-A4FB-41F8DFC24A23}">
      <formula1>INDIRECT($P$73)</formula1>
    </dataValidation>
    <dataValidation type="list" allowBlank="1" showInputMessage="1" showErrorMessage="1" sqref="E73" xr:uid="{909A9FA6-BF52-485C-A11E-9F6DC5BCC674}">
      <formula1>INDIRECT($Q$73)</formula1>
    </dataValidation>
    <dataValidation type="list" allowBlank="1" showInputMessage="1" showErrorMessage="1" sqref="G73" xr:uid="{14C517B8-3737-4589-A949-1E2EBCE81B49}">
      <formula1>INDIRECT($R$73)</formula1>
    </dataValidation>
    <dataValidation type="list" allowBlank="1" showInputMessage="1" showErrorMessage="1" sqref="H73" xr:uid="{041AE424-6072-4259-ACD7-1E3805993B7F}">
      <formula1>INDIRECT($S$73)</formula1>
    </dataValidation>
    <dataValidation type="list" allowBlank="1" showInputMessage="1" showErrorMessage="1" sqref="D74" xr:uid="{5D25EE3D-EF39-4B5F-B17D-360393B3E3F5}">
      <formula1>INDIRECT($P$74)</formula1>
    </dataValidation>
    <dataValidation type="list" allowBlank="1" showInputMessage="1" showErrorMessage="1" sqref="E74" xr:uid="{70A30F82-70E1-45E4-B912-773179FA96A9}">
      <formula1>INDIRECT($Q$74)</formula1>
    </dataValidation>
    <dataValidation type="list" allowBlank="1" showInputMessage="1" showErrorMessage="1" sqref="G74" xr:uid="{BC3827E2-1B13-4ED3-B1E9-546B8CDFD741}">
      <formula1>INDIRECT($R$74)</formula1>
    </dataValidation>
    <dataValidation type="list" allowBlank="1" showInputMessage="1" showErrorMessage="1" sqref="H74" xr:uid="{94262932-E5C7-4E77-ADFD-C968D0D0F17B}">
      <formula1>INDIRECT($S$74)</formula1>
    </dataValidation>
    <dataValidation type="list" allowBlank="1" showInputMessage="1" showErrorMessage="1" sqref="D14" xr:uid="{D957046F-1EB8-4E4E-9C90-BC3DD2553681}">
      <formula1>INDIRECT($P$14)</formula1>
    </dataValidation>
    <dataValidation type="list" allowBlank="1" showInputMessage="1" showErrorMessage="1" sqref="E14" xr:uid="{52B72510-AD15-44E4-902E-E7C8F643A390}">
      <formula1>INDIRECT($Q$14)</formula1>
    </dataValidation>
    <dataValidation type="list" allowBlank="1" showInputMessage="1" showErrorMessage="1" sqref="G14" xr:uid="{9ACED646-B53A-4AD8-994A-43D6A19048EB}">
      <formula1>INDIRECT($R$14)</formula1>
    </dataValidation>
    <dataValidation type="list" allowBlank="1" showInputMessage="1" showErrorMessage="1" sqref="H14" xr:uid="{72F70713-1DEE-4FD9-B332-DB76E140B13B}">
      <formula1>INDIRECT($S$14)</formula1>
    </dataValidation>
    <dataValidation type="list" allowBlank="1" showInputMessage="1" showErrorMessage="1" sqref="D15" xr:uid="{2A6FF204-B225-42A0-A5FE-EF56ED98E349}">
      <formula1>INDIRECT($P$15)</formula1>
    </dataValidation>
    <dataValidation type="list" allowBlank="1" showInputMessage="1" showErrorMessage="1" sqref="E15" xr:uid="{1CD06021-F87B-4F0C-94F1-F3C449309239}">
      <formula1>INDIRECT($Q$15)</formula1>
    </dataValidation>
    <dataValidation type="list" allowBlank="1" showInputMessage="1" showErrorMessage="1" sqref="G15" xr:uid="{599B9F93-07F0-43A9-B011-333EE1E46F79}">
      <formula1>INDIRECT($R$15)</formula1>
    </dataValidation>
    <dataValidation type="list" allowBlank="1" showInputMessage="1" showErrorMessage="1" sqref="H15" xr:uid="{CFC62B85-40C3-4FF4-9365-A2190331AD1B}">
      <formula1>INDIRECT($S$15)</formula1>
    </dataValidation>
    <dataValidation type="list" allowBlank="1" showInputMessage="1" showErrorMessage="1" sqref="D16" xr:uid="{927EABAB-9362-4264-A92A-3FDF1036D986}">
      <formula1>INDIRECT($P$16)</formula1>
    </dataValidation>
    <dataValidation type="list" allowBlank="1" showInputMessage="1" showErrorMessage="1" sqref="E16" xr:uid="{0D516306-8910-402A-AABB-8D9A7B773D47}">
      <formula1>INDIRECT($Q$16)</formula1>
    </dataValidation>
    <dataValidation type="list" allowBlank="1" showInputMessage="1" showErrorMessage="1" sqref="G16" xr:uid="{55622DB9-8CCA-4F5F-A77E-E4B810F2DB53}">
      <formula1>INDIRECT($R$16)</formula1>
    </dataValidation>
    <dataValidation type="list" allowBlank="1" showInputMessage="1" showErrorMessage="1" sqref="H16" xr:uid="{3CCFFBC4-3E80-4D95-9D97-3B1B055F9A99}">
      <formula1>INDIRECT($S$16)</formula1>
    </dataValidation>
    <dataValidation type="list" allowBlank="1" showInputMessage="1" showErrorMessage="1" sqref="D17" xr:uid="{BD2273F1-F8DA-4EAD-A5F2-69510D955D36}">
      <formula1>INDIRECT($P$17)</formula1>
    </dataValidation>
    <dataValidation type="list" allowBlank="1" showInputMessage="1" showErrorMessage="1" sqref="E17" xr:uid="{37B6BC6E-0B16-4D2D-A197-87ED07899258}">
      <formula1>INDIRECT($Q$17)</formula1>
    </dataValidation>
    <dataValidation type="list" allowBlank="1" showInputMessage="1" showErrorMessage="1" sqref="G17" xr:uid="{1FF1B2CC-99C9-46DA-B8DC-338F4A7BC92D}">
      <formula1>INDIRECT($R$17)</formula1>
    </dataValidation>
    <dataValidation type="list" allowBlank="1" showInputMessage="1" showErrorMessage="1" sqref="H17" xr:uid="{B781BBCB-A399-40CE-A14B-DDB542A4F726}">
      <formula1>INDIRECT($S$17)</formula1>
    </dataValidation>
    <dataValidation type="list" allowBlank="1" showInputMessage="1" showErrorMessage="1" sqref="D18" xr:uid="{959D1030-78E9-4CBD-8980-72168762C797}">
      <formula1>INDIRECT($P$18)</formula1>
    </dataValidation>
    <dataValidation type="list" allowBlank="1" showInputMessage="1" showErrorMessage="1" sqref="E18" xr:uid="{4572D003-5621-4B3B-B713-374B0F0FF5F5}">
      <formula1>INDIRECT($Q$18)</formula1>
    </dataValidation>
    <dataValidation type="list" allowBlank="1" showInputMessage="1" showErrorMessage="1" sqref="G18" xr:uid="{8D61DA3E-0558-4734-B3E7-E20E02893D56}">
      <formula1>INDIRECT($R$18)</formula1>
    </dataValidation>
    <dataValidation type="list" allowBlank="1" showInputMessage="1" showErrorMessage="1" sqref="H18" xr:uid="{D80F3A6B-D1E3-4044-A5E5-513BF3CF0087}">
      <formula1>INDIRECT($S$18)</formula1>
    </dataValidation>
    <dataValidation type="list" allowBlank="1" showInputMessage="1" sqref="E110:H110 E116:H116 E113:H114" xr:uid="{1EA12071-689F-43C1-BB36-530BC12008EF}">
      <formula1>$D$195</formula1>
    </dataValidation>
    <dataValidation type="list" allowBlank="1" showInputMessage="1" showErrorMessage="1" sqref="D116 D110 D113:D114" xr:uid="{ECEC8294-562E-4B84-80A3-C2170C7CA802}">
      <formula1>$D$192:$D$195</formula1>
    </dataValidation>
    <dataValidation type="list" allowBlank="1" showInputMessage="1" showErrorMessage="1" sqref="G84:G89 G115 G92 G95:G96 G99 G102:G103 G106:G109 G112 G118:G120" xr:uid="{3A8BD612-843B-4366-9B32-B4DB6459EF24}">
      <formula1>INDIRECT($Q84)</formula1>
    </dataValidation>
    <dataValidation type="list" allowBlank="1" showInputMessage="1" showErrorMessage="1" sqref="H92 H115 H84:H89 H95:H96 H99 H102:H103 H106:H109 H112 H118:H120" xr:uid="{D7571D90-A033-451D-B12D-BB7812AD003D}">
      <formula1>INDIRECT($R84)</formula1>
    </dataValidation>
    <dataValidation type="list" allowBlank="1" showInputMessage="1" showErrorMessage="1" sqref="E84:E89 E92 E95:E96 E99 E102:E103 E118:E120 E112 E115 E106:E109" xr:uid="{03B5C85D-9B6E-4807-81CC-A4174BEEA6CB}">
      <formula1>INDIRECT($P84)</formula1>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D1CAF7AC-2EB2-410C-B8EA-2497C1656DE7}">
          <x14:formula1>
            <xm:f>'Menu déroulant'!$F$2:$F$5</xm:f>
          </x14:formula1>
          <xm:sqref>C60:C61 C56:C57 C43:C44 C21:C26 C29:C35 C47:C49 C52:C53 C65:C67 C70 C38:C40 C13:C18 C73:C74</xm:sqref>
        </x14:dataValidation>
        <x14:dataValidation type="list" allowBlank="1" showInputMessage="1" showErrorMessage="1" xr:uid="{A55E3B96-88CB-4871-BCF7-AA5F03534BDD}">
          <x14:formula1>
            <xm:f>'Menu déroulant'!$D$2:$D$3</xm:f>
          </x14:formula1>
          <xm:sqref>C6</xm:sqref>
        </x14:dataValidation>
        <x14:dataValidation type="list" allowBlank="1" showInputMessage="1" showErrorMessage="1" xr:uid="{D12615D8-B803-4A14-B660-7E58DB3BE70F}">
          <x14:formula1>
            <xm:f>'Menu déroulant'!$E$2:$E$11</xm:f>
          </x14:formula1>
          <xm:sqref>C4</xm:sqref>
        </x14:dataValidation>
        <x14:dataValidation type="list" allowBlank="1" showInputMessage="1" showErrorMessage="1" xr:uid="{E494C6D3-B4D3-4230-8697-00525E724BA6}">
          <x14:formula1>
            <xm:f>'Menu conditionnel'!$A$14:$A$17</xm:f>
          </x14:formula1>
          <xm:sqref>D84:D89 D92 D95:D96 D99 D102:D103 D106:D109 D112 D115 D118:D120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F389F-3337-4910-A4B8-4D4F869D254B}">
  <sheetPr>
    <tabColor rgb="FF89EFDE"/>
    <pageSetUpPr fitToPage="1"/>
  </sheetPr>
  <dimension ref="A1:Y696"/>
  <sheetViews>
    <sheetView zoomScale="60" zoomScaleNormal="60" zoomScaleSheetLayoutView="70" zoomScalePageLayoutView="70" workbookViewId="0">
      <selection activeCell="J11" sqref="J11"/>
    </sheetView>
  </sheetViews>
  <sheetFormatPr baseColWidth="10" defaultColWidth="11.42578125" defaultRowHeight="15"/>
  <cols>
    <col min="1" max="1" width="11.42578125" style="15"/>
    <col min="2" max="2" width="58.7109375" style="251" customWidth="1"/>
    <col min="3" max="3" width="44.7109375" customWidth="1"/>
    <col min="4" max="4" width="26.140625" customWidth="1"/>
    <col min="5" max="5" width="27.7109375" customWidth="1"/>
    <col min="6" max="6" width="27.85546875" customWidth="1"/>
    <col min="7" max="7" width="30.140625" customWidth="1"/>
    <col min="8" max="8" width="34.7109375" customWidth="1"/>
    <col min="9" max="9" width="24.28515625" customWidth="1"/>
    <col min="10" max="10" width="26.85546875" customWidth="1"/>
    <col min="11" max="11" width="32.140625" customWidth="1"/>
    <col min="12" max="15" width="11.42578125" customWidth="1"/>
    <col min="17" max="17" width="46.85546875" customWidth="1"/>
  </cols>
  <sheetData>
    <row r="1" spans="1:20" ht="75" customHeight="1">
      <c r="A1" s="697" t="s">
        <v>1085</v>
      </c>
      <c r="B1" s="697"/>
      <c r="C1" s="697"/>
      <c r="D1" s="697"/>
      <c r="E1" s="697"/>
      <c r="F1" s="697"/>
      <c r="G1" s="697"/>
      <c r="H1" s="697"/>
      <c r="I1" s="697"/>
      <c r="J1" s="697"/>
      <c r="K1" s="697"/>
    </row>
    <row r="2" spans="1:20" ht="30" customHeight="1">
      <c r="A2" s="698" t="s">
        <v>1050</v>
      </c>
      <c r="B2" s="698"/>
      <c r="C2" s="698"/>
      <c r="D2" s="698"/>
      <c r="E2" s="698"/>
      <c r="F2" s="698"/>
      <c r="G2" s="698"/>
      <c r="H2" s="698"/>
      <c r="I2" s="698"/>
      <c r="J2" s="698"/>
      <c r="K2" s="698"/>
    </row>
    <row r="3" spans="1:20" ht="34.15" customHeight="1">
      <c r="A3" s="699" t="s">
        <v>273</v>
      </c>
      <c r="B3" s="699"/>
      <c r="C3" s="699"/>
      <c r="D3" s="699"/>
      <c r="E3" s="699"/>
      <c r="F3" s="699"/>
      <c r="G3" s="699"/>
      <c r="H3" s="699"/>
      <c r="I3" s="699"/>
      <c r="J3" s="699"/>
      <c r="K3" s="699"/>
    </row>
    <row r="4" spans="1:20" ht="19.149999999999999" customHeight="1">
      <c r="A4" s="166"/>
      <c r="B4" s="167" t="s">
        <v>16</v>
      </c>
      <c r="C4" s="358"/>
      <c r="D4" s="339"/>
      <c r="E4" s="168" t="s">
        <v>20</v>
      </c>
      <c r="F4" s="63"/>
      <c r="G4" s="202"/>
    </row>
    <row r="5" spans="1:20" ht="88.15" customHeight="1">
      <c r="B5" s="169" t="s">
        <v>19</v>
      </c>
      <c r="C5" s="202"/>
      <c r="E5" s="694" t="s">
        <v>975</v>
      </c>
      <c r="F5" s="695"/>
      <c r="G5" s="170">
        <f>COUNTIF(C13:C74,"Oui")</f>
        <v>0</v>
      </c>
      <c r="H5" s="303" t="s">
        <v>1022</v>
      </c>
      <c r="I5" s="170">
        <f>COUNTIFS(C13:C74,"Oui",D13:D74,"Oui",H13:H74,"Acceptée")</f>
        <v>0</v>
      </c>
      <c r="J5" s="303" t="s">
        <v>1024</v>
      </c>
      <c r="K5" s="170">
        <f>G5-I5</f>
        <v>0</v>
      </c>
    </row>
    <row r="6" spans="1:20" ht="38.25" customHeight="1">
      <c r="B6" s="168" t="s">
        <v>18</v>
      </c>
      <c r="C6" s="203"/>
      <c r="E6" s="694" t="s">
        <v>976</v>
      </c>
      <c r="F6" s="696"/>
      <c r="G6" s="170">
        <f>COUNTIF(D84:D120,"Oui")</f>
        <v>0</v>
      </c>
      <c r="H6" s="303" t="s">
        <v>1023</v>
      </c>
      <c r="I6" s="170">
        <f>COUNTIFS(D84:D120, "Oui",E84:E120,"Oui",H84:H120,"Acceptée")</f>
        <v>0</v>
      </c>
      <c r="J6" s="303" t="s">
        <v>1025</v>
      </c>
      <c r="K6" s="170">
        <f>G6-I6</f>
        <v>0</v>
      </c>
    </row>
    <row r="7" spans="1:20" ht="36.75" customHeight="1">
      <c r="E7" s="700" t="str">
        <f>IF(G4&lt;G5,"ERREUR : nombre médicaments prescrits &gt; nb MIPA","")</f>
        <v/>
      </c>
      <c r="F7" s="700"/>
      <c r="G7" s="700"/>
    </row>
    <row r="8" spans="1:20" ht="32.25" thickBot="1">
      <c r="A8" s="699" t="s">
        <v>985</v>
      </c>
      <c r="B8" s="699"/>
      <c r="C8" s="699"/>
      <c r="D8" s="699"/>
      <c r="E8" s="699"/>
      <c r="F8" s="699"/>
      <c r="G8" s="699"/>
      <c r="H8" s="699"/>
      <c r="I8" s="699"/>
    </row>
    <row r="9" spans="1:20" ht="48" thickBot="1">
      <c r="A9" s="171"/>
      <c r="B9" s="172" t="s">
        <v>654</v>
      </c>
      <c r="C9" s="271" t="s">
        <v>274</v>
      </c>
      <c r="D9" s="692" t="s">
        <v>21</v>
      </c>
      <c r="E9" s="690"/>
      <c r="F9" s="690"/>
      <c r="G9" s="693"/>
      <c r="H9" s="690" t="s">
        <v>22</v>
      </c>
      <c r="I9" s="691"/>
    </row>
    <row r="10" spans="1:20" ht="16.5" thickBot="1">
      <c r="A10" s="171"/>
      <c r="B10" s="173"/>
      <c r="C10" s="272" t="s">
        <v>23</v>
      </c>
      <c r="D10" s="51" t="s">
        <v>24</v>
      </c>
      <c r="E10" s="52" t="s">
        <v>25</v>
      </c>
      <c r="F10" s="52" t="s">
        <v>26</v>
      </c>
      <c r="G10" s="53" t="s">
        <v>27</v>
      </c>
      <c r="H10" s="49" t="s">
        <v>28</v>
      </c>
      <c r="I10" s="20" t="s">
        <v>29</v>
      </c>
    </row>
    <row r="11" spans="1:20" ht="111.6" customHeight="1" thickBot="1">
      <c r="A11" s="171"/>
      <c r="B11" s="252"/>
      <c r="C11" s="274" t="s">
        <v>573</v>
      </c>
      <c r="D11" s="273" t="s">
        <v>649</v>
      </c>
      <c r="E11" s="229" t="s">
        <v>30</v>
      </c>
      <c r="F11" s="229" t="s">
        <v>555</v>
      </c>
      <c r="G11" s="230" t="s">
        <v>31</v>
      </c>
      <c r="H11" s="231" t="s">
        <v>32</v>
      </c>
      <c r="I11" s="232" t="s">
        <v>556</v>
      </c>
      <c r="J11" s="760"/>
    </row>
    <row r="12" spans="1:20" ht="16.5" thickBot="1">
      <c r="A12" s="171"/>
      <c r="B12" s="174" t="s">
        <v>33</v>
      </c>
      <c r="C12" s="175"/>
      <c r="D12" s="176"/>
      <c r="E12" s="176"/>
      <c r="F12" s="176"/>
      <c r="G12" s="176"/>
      <c r="H12" s="177"/>
      <c r="I12" s="178"/>
    </row>
    <row r="13" spans="1:20" ht="48" thickBot="1">
      <c r="A13" s="16" t="s">
        <v>34</v>
      </c>
      <c r="B13" s="193" t="s">
        <v>655</v>
      </c>
      <c r="C13" s="276" t="s">
        <v>415</v>
      </c>
      <c r="D13" s="275"/>
      <c r="E13" s="205"/>
      <c r="F13" s="206"/>
      <c r="G13" s="278"/>
      <c r="H13" s="277"/>
      <c r="I13" s="207"/>
      <c r="P13" s="208" t="str">
        <f t="shared" ref="P13:P74" si="0">IF(C13="oui","prescrit","non_prescrit")</f>
        <v>non_prescrit</v>
      </c>
      <c r="Q13" s="209" t="str">
        <f>IF(D13="oui","modification","pas_modification")</f>
        <v>pas_modification</v>
      </c>
      <c r="R13" s="209" t="str">
        <f>IF((P13="prescrit")*AND(D13="non"),"justification","pas_justification")</f>
        <v>pas_justification</v>
      </c>
      <c r="S13" s="208" t="str">
        <f>IF(Q13="modification","proposition","pas_proposition")</f>
        <v>pas_proposition</v>
      </c>
      <c r="T13" s="208"/>
    </row>
    <row r="14" spans="1:20" ht="16.5" thickBot="1">
      <c r="A14" s="16" t="s">
        <v>36</v>
      </c>
      <c r="B14" s="187" t="s">
        <v>37</v>
      </c>
      <c r="C14" s="276" t="s">
        <v>415</v>
      </c>
      <c r="D14" s="275"/>
      <c r="E14" s="205"/>
      <c r="F14" s="206"/>
      <c r="G14" s="278"/>
      <c r="H14" s="277"/>
      <c r="I14" s="207"/>
      <c r="P14" s="208" t="str">
        <f t="shared" si="0"/>
        <v>non_prescrit</v>
      </c>
      <c r="Q14" s="209" t="str">
        <f t="shared" ref="Q14:Q74" si="1">IF(D14="oui","modification","pas_modification")</f>
        <v>pas_modification</v>
      </c>
      <c r="R14" s="209" t="str">
        <f t="shared" ref="R14:R74" si="2">IF((P14="prescrit")*AND(D14="non"),"justification","pas_justification")</f>
        <v>pas_justification</v>
      </c>
      <c r="S14" s="208" t="str">
        <f t="shared" ref="S14:S74" si="3">IF(Q14="modification","proposition","pas_proposition")</f>
        <v>pas_proposition</v>
      </c>
      <c r="T14" s="208"/>
    </row>
    <row r="15" spans="1:20" ht="32.25" thickBot="1">
      <c r="A15" s="16" t="s">
        <v>38</v>
      </c>
      <c r="B15" s="187" t="s">
        <v>39</v>
      </c>
      <c r="C15" s="276" t="s">
        <v>415</v>
      </c>
      <c r="D15" s="275"/>
      <c r="E15" s="205"/>
      <c r="F15" s="206"/>
      <c r="G15" s="278"/>
      <c r="H15" s="277"/>
      <c r="I15" s="207"/>
      <c r="P15" s="208" t="str">
        <f t="shared" si="0"/>
        <v>non_prescrit</v>
      </c>
      <c r="Q15" s="209" t="str">
        <f t="shared" si="1"/>
        <v>pas_modification</v>
      </c>
      <c r="R15" s="209" t="str">
        <f t="shared" si="2"/>
        <v>pas_justification</v>
      </c>
      <c r="S15" s="208" t="str">
        <f t="shared" si="3"/>
        <v>pas_proposition</v>
      </c>
      <c r="T15" s="208"/>
    </row>
    <row r="16" spans="1:20" ht="48" thickBot="1">
      <c r="A16" s="16" t="s">
        <v>40</v>
      </c>
      <c r="B16" s="187" t="s">
        <v>41</v>
      </c>
      <c r="C16" s="276" t="s">
        <v>415</v>
      </c>
      <c r="D16" s="275"/>
      <c r="E16" s="205"/>
      <c r="F16" s="206"/>
      <c r="G16" s="278"/>
      <c r="H16" s="277"/>
      <c r="I16" s="207"/>
      <c r="P16" s="208" t="str">
        <f t="shared" si="0"/>
        <v>non_prescrit</v>
      </c>
      <c r="Q16" s="209" t="str">
        <f t="shared" si="1"/>
        <v>pas_modification</v>
      </c>
      <c r="R16" s="209" t="str">
        <f t="shared" si="2"/>
        <v>pas_justification</v>
      </c>
      <c r="S16" s="208" t="str">
        <f t="shared" si="3"/>
        <v>pas_proposition</v>
      </c>
      <c r="T16" s="208"/>
    </row>
    <row r="17" spans="1:20" ht="48" thickBot="1">
      <c r="A17" s="16" t="s">
        <v>42</v>
      </c>
      <c r="B17" s="187" t="s">
        <v>43</v>
      </c>
      <c r="C17" s="276" t="s">
        <v>415</v>
      </c>
      <c r="D17" s="275"/>
      <c r="E17" s="205"/>
      <c r="F17" s="206"/>
      <c r="G17" s="278"/>
      <c r="H17" s="277"/>
      <c r="I17" s="207"/>
      <c r="P17" s="208" t="str">
        <f t="shared" si="0"/>
        <v>non_prescrit</v>
      </c>
      <c r="Q17" s="209" t="str">
        <f t="shared" si="1"/>
        <v>pas_modification</v>
      </c>
      <c r="R17" s="209" t="str">
        <f t="shared" si="2"/>
        <v>pas_justification</v>
      </c>
      <c r="S17" s="208" t="str">
        <f t="shared" si="3"/>
        <v>pas_proposition</v>
      </c>
      <c r="T17" s="208"/>
    </row>
    <row r="18" spans="1:20" ht="42" customHeight="1">
      <c r="A18" s="16" t="s">
        <v>44</v>
      </c>
      <c r="B18" s="179" t="s">
        <v>45</v>
      </c>
      <c r="C18" s="276" t="s">
        <v>415</v>
      </c>
      <c r="D18" s="275"/>
      <c r="E18" s="205"/>
      <c r="F18" s="206"/>
      <c r="G18" s="278"/>
      <c r="H18" s="277"/>
      <c r="I18" s="207"/>
      <c r="P18" s="208" t="str">
        <f t="shared" si="0"/>
        <v>non_prescrit</v>
      </c>
      <c r="Q18" s="209" t="str">
        <f t="shared" si="1"/>
        <v>pas_modification</v>
      </c>
      <c r="R18" s="209" t="str">
        <f t="shared" si="2"/>
        <v>pas_justification</v>
      </c>
      <c r="S18" s="208" t="str">
        <f t="shared" si="3"/>
        <v>pas_proposition</v>
      </c>
      <c r="T18" s="208"/>
    </row>
    <row r="19" spans="1:20" ht="16.5" thickBot="1">
      <c r="A19" s="171"/>
      <c r="B19" s="253"/>
      <c r="C19" s="181"/>
      <c r="P19" s="208"/>
      <c r="Q19" s="209"/>
      <c r="R19" s="209"/>
      <c r="S19" s="208"/>
      <c r="T19" s="208"/>
    </row>
    <row r="20" spans="1:20" ht="16.5" thickBot="1">
      <c r="A20" s="171"/>
      <c r="B20" s="182" t="s">
        <v>46</v>
      </c>
      <c r="C20" s="183"/>
      <c r="D20" s="177"/>
      <c r="E20" s="177"/>
      <c r="F20" s="177"/>
      <c r="G20" s="177"/>
      <c r="H20" s="177"/>
      <c r="I20" s="178"/>
      <c r="P20" s="208" t="str">
        <f t="shared" si="0"/>
        <v>non_prescrit</v>
      </c>
      <c r="Q20" s="209" t="str">
        <f t="shared" si="1"/>
        <v>pas_modification</v>
      </c>
      <c r="R20" s="209" t="str">
        <f t="shared" si="2"/>
        <v>pas_justification</v>
      </c>
      <c r="S20" s="208" t="str">
        <f t="shared" si="3"/>
        <v>pas_proposition</v>
      </c>
      <c r="T20" s="208"/>
    </row>
    <row r="21" spans="1:20" ht="16.5" thickBot="1">
      <c r="A21" s="16" t="s">
        <v>47</v>
      </c>
      <c r="B21" s="193" t="s">
        <v>48</v>
      </c>
      <c r="C21" s="276" t="s">
        <v>415</v>
      </c>
      <c r="D21" s="275"/>
      <c r="E21" s="205"/>
      <c r="F21" s="206"/>
      <c r="G21" s="278"/>
      <c r="H21" s="277"/>
      <c r="I21" s="207"/>
      <c r="P21" s="208" t="str">
        <f>IF(C21="oui","prescrit","non_prescrit")</f>
        <v>non_prescrit</v>
      </c>
      <c r="Q21" s="209" t="str">
        <f t="shared" si="1"/>
        <v>pas_modification</v>
      </c>
      <c r="R21" s="209" t="str">
        <f t="shared" si="2"/>
        <v>pas_justification</v>
      </c>
      <c r="S21" s="208" t="str">
        <f t="shared" si="3"/>
        <v>pas_proposition</v>
      </c>
      <c r="T21" s="208"/>
    </row>
    <row r="22" spans="1:20" ht="32.25" thickBot="1">
      <c r="A22" s="16" t="s">
        <v>49</v>
      </c>
      <c r="B22" s="187" t="s">
        <v>50</v>
      </c>
      <c r="C22" s="276" t="s">
        <v>415</v>
      </c>
      <c r="D22" s="275"/>
      <c r="E22" s="205"/>
      <c r="F22" s="206"/>
      <c r="G22" s="278"/>
      <c r="H22" s="277"/>
      <c r="I22" s="207"/>
      <c r="P22" s="208" t="str">
        <f>IF(C22="oui","prescrit","non_prescrit")</f>
        <v>non_prescrit</v>
      </c>
      <c r="Q22" s="209" t="str">
        <f t="shared" si="1"/>
        <v>pas_modification</v>
      </c>
      <c r="R22" s="209" t="str">
        <f t="shared" si="2"/>
        <v>pas_justification</v>
      </c>
      <c r="S22" s="208" t="str">
        <f t="shared" si="3"/>
        <v>pas_proposition</v>
      </c>
      <c r="T22" s="208"/>
    </row>
    <row r="23" spans="1:20" ht="68.45" customHeight="1" thickBot="1">
      <c r="A23" s="16" t="s">
        <v>51</v>
      </c>
      <c r="B23" s="184" t="s">
        <v>52</v>
      </c>
      <c r="C23" s="276" t="s">
        <v>415</v>
      </c>
      <c r="D23" s="275"/>
      <c r="E23" s="205"/>
      <c r="F23" s="206"/>
      <c r="G23" s="278"/>
      <c r="H23" s="277"/>
      <c r="I23" s="207"/>
      <c r="P23" s="208" t="str">
        <f t="shared" si="0"/>
        <v>non_prescrit</v>
      </c>
      <c r="Q23" s="209" t="str">
        <f t="shared" si="1"/>
        <v>pas_modification</v>
      </c>
      <c r="R23" s="209" t="str">
        <f t="shared" si="2"/>
        <v>pas_justification</v>
      </c>
      <c r="S23" s="208" t="str">
        <f t="shared" si="3"/>
        <v>pas_proposition</v>
      </c>
      <c r="T23" s="208"/>
    </row>
    <row r="24" spans="1:20" ht="48" thickBot="1">
      <c r="A24" s="16" t="s">
        <v>53</v>
      </c>
      <c r="B24" s="187" t="s">
        <v>518</v>
      </c>
      <c r="C24" s="276" t="s">
        <v>415</v>
      </c>
      <c r="D24" s="275"/>
      <c r="E24" s="205"/>
      <c r="F24" s="206"/>
      <c r="G24" s="278"/>
      <c r="H24" s="277"/>
      <c r="I24" s="207"/>
      <c r="P24" s="208" t="str">
        <f t="shared" si="0"/>
        <v>non_prescrit</v>
      </c>
      <c r="Q24" s="209" t="str">
        <f t="shared" si="1"/>
        <v>pas_modification</v>
      </c>
      <c r="R24" s="209" t="str">
        <f t="shared" si="2"/>
        <v>pas_justification</v>
      </c>
      <c r="S24" s="208" t="str">
        <f t="shared" si="3"/>
        <v>pas_proposition</v>
      </c>
      <c r="T24" s="208"/>
    </row>
    <row r="25" spans="1:20" ht="87.6" customHeight="1" thickBot="1">
      <c r="A25" s="16" t="s">
        <v>55</v>
      </c>
      <c r="B25" s="184" t="s">
        <v>56</v>
      </c>
      <c r="C25" s="276" t="s">
        <v>415</v>
      </c>
      <c r="D25" s="275"/>
      <c r="E25" s="205"/>
      <c r="F25" s="206"/>
      <c r="G25" s="278"/>
      <c r="H25" s="277"/>
      <c r="I25" s="207"/>
      <c r="P25" s="208" t="str">
        <f t="shared" si="0"/>
        <v>non_prescrit</v>
      </c>
      <c r="Q25" s="209" t="str">
        <f t="shared" si="1"/>
        <v>pas_modification</v>
      </c>
      <c r="R25" s="209" t="str">
        <f t="shared" si="2"/>
        <v>pas_justification</v>
      </c>
      <c r="S25" s="208" t="str">
        <f t="shared" si="3"/>
        <v>pas_proposition</v>
      </c>
      <c r="T25" s="208"/>
    </row>
    <row r="26" spans="1:20" ht="48" thickBot="1">
      <c r="A26" s="16" t="s">
        <v>57</v>
      </c>
      <c r="B26" s="189" t="s">
        <v>58</v>
      </c>
      <c r="C26" s="276" t="s">
        <v>415</v>
      </c>
      <c r="D26" s="275"/>
      <c r="E26" s="205"/>
      <c r="F26" s="206"/>
      <c r="G26" s="278"/>
      <c r="H26" s="277"/>
      <c r="I26" s="207"/>
      <c r="P26" s="208" t="str">
        <f t="shared" si="0"/>
        <v>non_prescrit</v>
      </c>
      <c r="Q26" s="209" t="str">
        <f t="shared" si="1"/>
        <v>pas_modification</v>
      </c>
      <c r="R26" s="209" t="str">
        <f t="shared" si="2"/>
        <v>pas_justification</v>
      </c>
      <c r="S26" s="208" t="str">
        <f t="shared" si="3"/>
        <v>pas_proposition</v>
      </c>
      <c r="T26" s="208"/>
    </row>
    <row r="27" spans="1:20" ht="16.5" thickBot="1">
      <c r="A27" s="171"/>
      <c r="B27" s="253"/>
      <c r="C27" s="181"/>
      <c r="P27" s="208"/>
      <c r="Q27" s="209"/>
      <c r="R27" s="209"/>
      <c r="S27" s="208"/>
      <c r="T27" s="208"/>
    </row>
    <row r="28" spans="1:20" ht="16.5" thickBot="1">
      <c r="A28" s="171"/>
      <c r="B28" s="174" t="s">
        <v>59</v>
      </c>
      <c r="C28" s="183"/>
      <c r="D28" s="177"/>
      <c r="E28" s="177"/>
      <c r="F28" s="177"/>
      <c r="G28" s="177"/>
      <c r="H28" s="177"/>
      <c r="I28" s="178"/>
      <c r="P28" s="208" t="str">
        <f t="shared" si="0"/>
        <v>non_prescrit</v>
      </c>
      <c r="Q28" s="209" t="str">
        <f t="shared" si="1"/>
        <v>pas_modification</v>
      </c>
      <c r="R28" s="209" t="str">
        <f t="shared" si="2"/>
        <v>pas_justification</v>
      </c>
      <c r="S28" s="208" t="str">
        <f t="shared" si="3"/>
        <v>pas_proposition</v>
      </c>
      <c r="T28" s="208"/>
    </row>
    <row r="29" spans="1:20" ht="125.45" customHeight="1" thickBot="1">
      <c r="A29" s="185" t="s">
        <v>60</v>
      </c>
      <c r="B29" s="186" t="s">
        <v>411</v>
      </c>
      <c r="C29" s="276" t="s">
        <v>415</v>
      </c>
      <c r="D29" s="275"/>
      <c r="E29" s="205"/>
      <c r="F29" s="206"/>
      <c r="G29" s="278"/>
      <c r="H29" s="277"/>
      <c r="I29" s="207"/>
      <c r="P29" s="208" t="str">
        <f t="shared" si="0"/>
        <v>non_prescrit</v>
      </c>
      <c r="Q29" s="209" t="str">
        <f t="shared" si="1"/>
        <v>pas_modification</v>
      </c>
      <c r="R29" s="209" t="str">
        <f t="shared" si="2"/>
        <v>pas_justification</v>
      </c>
      <c r="S29" s="208" t="str">
        <f t="shared" si="3"/>
        <v>pas_proposition</v>
      </c>
      <c r="T29" s="208"/>
    </row>
    <row r="30" spans="1:20" ht="63.75" thickBot="1">
      <c r="A30" s="185" t="s">
        <v>62</v>
      </c>
      <c r="B30" s="187" t="s">
        <v>63</v>
      </c>
      <c r="C30" s="276" t="s">
        <v>415</v>
      </c>
      <c r="D30" s="275"/>
      <c r="E30" s="205"/>
      <c r="F30" s="206"/>
      <c r="G30" s="278"/>
      <c r="H30" s="277"/>
      <c r="I30" s="207"/>
      <c r="P30" s="208" t="str">
        <f t="shared" si="0"/>
        <v>non_prescrit</v>
      </c>
      <c r="Q30" s="209" t="str">
        <f t="shared" si="1"/>
        <v>pas_modification</v>
      </c>
      <c r="R30" s="209" t="str">
        <f t="shared" si="2"/>
        <v>pas_justification</v>
      </c>
      <c r="S30" s="208" t="str">
        <f t="shared" si="3"/>
        <v>pas_proposition</v>
      </c>
      <c r="T30" s="208"/>
    </row>
    <row r="31" spans="1:20" ht="48" thickBot="1">
      <c r="A31" s="185" t="s">
        <v>64</v>
      </c>
      <c r="B31" s="187" t="s">
        <v>65</v>
      </c>
      <c r="C31" s="276" t="s">
        <v>415</v>
      </c>
      <c r="D31" s="275"/>
      <c r="E31" s="205"/>
      <c r="F31" s="206"/>
      <c r="G31" s="278"/>
      <c r="H31" s="277"/>
      <c r="I31" s="207"/>
      <c r="P31" s="208" t="str">
        <f t="shared" si="0"/>
        <v>non_prescrit</v>
      </c>
      <c r="Q31" s="209" t="str">
        <f t="shared" si="1"/>
        <v>pas_modification</v>
      </c>
      <c r="R31" s="209" t="str">
        <f t="shared" si="2"/>
        <v>pas_justification</v>
      </c>
      <c r="S31" s="208" t="str">
        <f t="shared" si="3"/>
        <v>pas_proposition</v>
      </c>
      <c r="T31" s="208"/>
    </row>
    <row r="32" spans="1:20" ht="66" customHeight="1" thickBot="1">
      <c r="A32" s="185" t="s">
        <v>66</v>
      </c>
      <c r="B32" s="187" t="s">
        <v>67</v>
      </c>
      <c r="C32" s="276" t="s">
        <v>415</v>
      </c>
      <c r="D32" s="275"/>
      <c r="E32" s="205"/>
      <c r="F32" s="206"/>
      <c r="G32" s="278"/>
      <c r="H32" s="277"/>
      <c r="I32" s="207"/>
      <c r="P32" s="208" t="str">
        <f t="shared" si="0"/>
        <v>non_prescrit</v>
      </c>
      <c r="Q32" s="209" t="str">
        <f t="shared" si="1"/>
        <v>pas_modification</v>
      </c>
      <c r="R32" s="209" t="str">
        <f t="shared" si="2"/>
        <v>pas_justification</v>
      </c>
      <c r="S32" s="208" t="str">
        <f t="shared" si="3"/>
        <v>pas_proposition</v>
      </c>
      <c r="T32" s="208"/>
    </row>
    <row r="33" spans="1:20" ht="38.450000000000003" customHeight="1" thickBot="1">
      <c r="A33" s="185" t="s">
        <v>68</v>
      </c>
      <c r="B33" s="187" t="s">
        <v>69</v>
      </c>
      <c r="C33" s="276" t="s">
        <v>415</v>
      </c>
      <c r="D33" s="275"/>
      <c r="E33" s="205"/>
      <c r="F33" s="206"/>
      <c r="G33" s="278"/>
      <c r="H33" s="277"/>
      <c r="I33" s="207"/>
      <c r="P33" s="208" t="str">
        <f t="shared" si="0"/>
        <v>non_prescrit</v>
      </c>
      <c r="Q33" s="209" t="str">
        <f t="shared" si="1"/>
        <v>pas_modification</v>
      </c>
      <c r="R33" s="209" t="str">
        <f t="shared" si="2"/>
        <v>pas_justification</v>
      </c>
      <c r="S33" s="208" t="str">
        <f t="shared" si="3"/>
        <v>pas_proposition</v>
      </c>
      <c r="T33" s="208"/>
    </row>
    <row r="34" spans="1:20" ht="96.4" customHeight="1" thickBot="1">
      <c r="A34" s="185" t="s">
        <v>70</v>
      </c>
      <c r="B34" s="188" t="s">
        <v>550</v>
      </c>
      <c r="C34" s="276" t="s">
        <v>415</v>
      </c>
      <c r="D34" s="275"/>
      <c r="E34" s="205"/>
      <c r="F34" s="206"/>
      <c r="G34" s="278"/>
      <c r="H34" s="277"/>
      <c r="I34" s="207"/>
      <c r="P34" s="208" t="str">
        <f t="shared" si="0"/>
        <v>non_prescrit</v>
      </c>
      <c r="Q34" s="209" t="str">
        <f t="shared" si="1"/>
        <v>pas_modification</v>
      </c>
      <c r="R34" s="209" t="str">
        <f t="shared" si="2"/>
        <v>pas_justification</v>
      </c>
      <c r="S34" s="208" t="str">
        <f t="shared" si="3"/>
        <v>pas_proposition</v>
      </c>
      <c r="T34" s="208"/>
    </row>
    <row r="35" spans="1:20" ht="52.9" customHeight="1" thickBot="1">
      <c r="A35" s="185" t="s">
        <v>986</v>
      </c>
      <c r="B35" s="189" t="s">
        <v>656</v>
      </c>
      <c r="C35" s="276" t="s">
        <v>415</v>
      </c>
      <c r="D35" s="275"/>
      <c r="E35" s="205"/>
      <c r="F35" s="206"/>
      <c r="G35" s="278"/>
      <c r="H35" s="277"/>
      <c r="I35" s="207"/>
      <c r="P35" s="208" t="str">
        <f t="shared" si="0"/>
        <v>non_prescrit</v>
      </c>
      <c r="Q35" s="209" t="str">
        <f t="shared" si="1"/>
        <v>pas_modification</v>
      </c>
      <c r="R35" s="209" t="str">
        <f t="shared" si="2"/>
        <v>pas_justification</v>
      </c>
      <c r="S35" s="208" t="str">
        <f t="shared" si="3"/>
        <v>pas_proposition</v>
      </c>
      <c r="T35" s="208"/>
    </row>
    <row r="36" spans="1:20" ht="16.5" thickBot="1">
      <c r="A36" s="171"/>
      <c r="B36" s="253"/>
      <c r="C36" s="181"/>
      <c r="P36" s="208"/>
      <c r="Q36" s="209"/>
      <c r="R36" s="209"/>
      <c r="S36" s="208"/>
      <c r="T36" s="208"/>
    </row>
    <row r="37" spans="1:20" ht="20.65" customHeight="1" thickBot="1">
      <c r="A37" s="171"/>
      <c r="B37" s="182" t="s">
        <v>73</v>
      </c>
      <c r="C37" s="183"/>
      <c r="D37" s="177"/>
      <c r="E37" s="177"/>
      <c r="F37" s="177"/>
      <c r="G37" s="177"/>
      <c r="H37" s="177"/>
      <c r="I37" s="178"/>
      <c r="P37" s="208" t="str">
        <f t="shared" si="0"/>
        <v>non_prescrit</v>
      </c>
      <c r="Q37" s="209" t="str">
        <f t="shared" si="1"/>
        <v>pas_modification</v>
      </c>
      <c r="R37" s="209" t="str">
        <f t="shared" si="2"/>
        <v>pas_justification</v>
      </c>
      <c r="S37" s="208" t="str">
        <f t="shared" si="3"/>
        <v>pas_proposition</v>
      </c>
      <c r="T37" s="208"/>
    </row>
    <row r="38" spans="1:20" ht="32.25" thickBot="1">
      <c r="A38" s="16" t="s">
        <v>74</v>
      </c>
      <c r="B38" s="254" t="s">
        <v>658</v>
      </c>
      <c r="C38" s="276" t="s">
        <v>415</v>
      </c>
      <c r="D38" s="275"/>
      <c r="E38" s="205"/>
      <c r="F38" s="206"/>
      <c r="G38" s="278"/>
      <c r="H38" s="277"/>
      <c r="I38" s="207"/>
      <c r="P38" s="208" t="str">
        <f t="shared" si="0"/>
        <v>non_prescrit</v>
      </c>
      <c r="Q38" s="209" t="str">
        <f t="shared" si="1"/>
        <v>pas_modification</v>
      </c>
      <c r="R38" s="209" t="str">
        <f t="shared" si="2"/>
        <v>pas_justification</v>
      </c>
      <c r="S38" s="208" t="str">
        <f t="shared" si="3"/>
        <v>pas_proposition</v>
      </c>
      <c r="T38" s="208"/>
    </row>
    <row r="39" spans="1:20" ht="16.5" thickBot="1">
      <c r="A39" s="16" t="s">
        <v>76</v>
      </c>
      <c r="B39" s="184" t="s">
        <v>657</v>
      </c>
      <c r="C39" s="276" t="s">
        <v>415</v>
      </c>
      <c r="D39" s="275"/>
      <c r="E39" s="205"/>
      <c r="F39" s="206"/>
      <c r="G39" s="278"/>
      <c r="H39" s="277"/>
      <c r="I39" s="207"/>
      <c r="P39" s="208" t="str">
        <f t="shared" si="0"/>
        <v>non_prescrit</v>
      </c>
      <c r="Q39" s="209" t="str">
        <f t="shared" si="1"/>
        <v>pas_modification</v>
      </c>
      <c r="R39" s="209" t="str">
        <f t="shared" si="2"/>
        <v>pas_justification</v>
      </c>
      <c r="S39" s="208" t="str">
        <f t="shared" si="3"/>
        <v>pas_proposition</v>
      </c>
      <c r="T39" s="208"/>
    </row>
    <row r="40" spans="1:20" ht="16.5" thickBot="1">
      <c r="A40" s="16" t="s">
        <v>78</v>
      </c>
      <c r="B40" s="255" t="s">
        <v>79</v>
      </c>
      <c r="C40" s="276" t="s">
        <v>415</v>
      </c>
      <c r="D40" s="275"/>
      <c r="E40" s="205"/>
      <c r="F40" s="206"/>
      <c r="G40" s="278"/>
      <c r="H40" s="277"/>
      <c r="I40" s="207"/>
      <c r="P40" s="208" t="str">
        <f t="shared" si="0"/>
        <v>non_prescrit</v>
      </c>
      <c r="Q40" s="209" t="str">
        <f t="shared" si="1"/>
        <v>pas_modification</v>
      </c>
      <c r="R40" s="209" t="str">
        <f t="shared" si="2"/>
        <v>pas_justification</v>
      </c>
      <c r="S40" s="208" t="str">
        <f t="shared" si="3"/>
        <v>pas_proposition</v>
      </c>
      <c r="T40" s="208"/>
    </row>
    <row r="41" spans="1:20" ht="16.5" thickBot="1">
      <c r="A41" s="171"/>
      <c r="B41" s="253"/>
      <c r="C41" s="181"/>
      <c r="P41" s="208"/>
      <c r="Q41" s="209"/>
      <c r="R41" s="209"/>
      <c r="S41" s="208"/>
      <c r="T41" s="208"/>
    </row>
    <row r="42" spans="1:20" ht="20.65" customHeight="1" thickBot="1">
      <c r="A42" s="171"/>
      <c r="B42" s="174" t="s">
        <v>80</v>
      </c>
      <c r="C42" s="183"/>
      <c r="D42" s="177"/>
      <c r="E42" s="177"/>
      <c r="F42" s="177"/>
      <c r="G42" s="177"/>
      <c r="H42" s="177"/>
      <c r="I42" s="178"/>
      <c r="P42" s="208" t="str">
        <f t="shared" si="0"/>
        <v>non_prescrit</v>
      </c>
      <c r="Q42" s="209" t="str">
        <f t="shared" si="1"/>
        <v>pas_modification</v>
      </c>
      <c r="R42" s="209" t="str">
        <f t="shared" si="2"/>
        <v>pas_justification</v>
      </c>
      <c r="S42" s="208" t="str">
        <f t="shared" si="3"/>
        <v>pas_proposition</v>
      </c>
      <c r="T42" s="208"/>
    </row>
    <row r="43" spans="1:20" ht="69.599999999999994" customHeight="1" thickBot="1">
      <c r="A43" s="16" t="s">
        <v>81</v>
      </c>
      <c r="B43" s="193" t="s">
        <v>82</v>
      </c>
      <c r="C43" s="276" t="s">
        <v>415</v>
      </c>
      <c r="D43" s="275"/>
      <c r="E43" s="205"/>
      <c r="F43" s="206"/>
      <c r="G43" s="278"/>
      <c r="H43" s="277"/>
      <c r="I43" s="207"/>
      <c r="P43" s="208" t="str">
        <f t="shared" si="0"/>
        <v>non_prescrit</v>
      </c>
      <c r="Q43" s="209" t="str">
        <f t="shared" si="1"/>
        <v>pas_modification</v>
      </c>
      <c r="R43" s="209" t="str">
        <f t="shared" si="2"/>
        <v>pas_justification</v>
      </c>
      <c r="S43" s="208" t="str">
        <f t="shared" si="3"/>
        <v>pas_proposition</v>
      </c>
      <c r="T43" s="208"/>
    </row>
    <row r="44" spans="1:20" ht="16.5" thickBot="1">
      <c r="A44" s="190" t="s">
        <v>83</v>
      </c>
      <c r="B44" s="189" t="s">
        <v>84</v>
      </c>
      <c r="C44" s="276" t="s">
        <v>415</v>
      </c>
      <c r="D44" s="275"/>
      <c r="E44" s="205"/>
      <c r="F44" s="206"/>
      <c r="G44" s="278"/>
      <c r="H44" s="277"/>
      <c r="I44" s="207"/>
      <c r="P44" s="208" t="str">
        <f t="shared" si="0"/>
        <v>non_prescrit</v>
      </c>
      <c r="Q44" s="209" t="str">
        <f t="shared" si="1"/>
        <v>pas_modification</v>
      </c>
      <c r="R44" s="209" t="str">
        <f t="shared" si="2"/>
        <v>pas_justification</v>
      </c>
      <c r="S44" s="208" t="str">
        <f t="shared" si="3"/>
        <v>pas_proposition</v>
      </c>
      <c r="T44" s="208"/>
    </row>
    <row r="45" spans="1:20" ht="16.5" thickBot="1">
      <c r="A45" s="171"/>
      <c r="B45" s="253"/>
      <c r="C45" s="181"/>
      <c r="P45" s="208"/>
      <c r="Q45" s="209"/>
      <c r="R45" s="209"/>
      <c r="S45" s="208"/>
      <c r="T45" s="208"/>
    </row>
    <row r="46" spans="1:20" ht="21.4" customHeight="1" thickBot="1">
      <c r="A46" s="171"/>
      <c r="B46" s="174" t="s">
        <v>85</v>
      </c>
      <c r="C46" s="183"/>
      <c r="D46" s="177"/>
      <c r="E46" s="177"/>
      <c r="F46" s="177"/>
      <c r="G46" s="177"/>
      <c r="H46" s="177"/>
      <c r="I46" s="178"/>
      <c r="P46" s="208" t="str">
        <f t="shared" si="0"/>
        <v>non_prescrit</v>
      </c>
      <c r="Q46" s="209" t="str">
        <f t="shared" si="1"/>
        <v>pas_modification</v>
      </c>
      <c r="R46" s="209" t="str">
        <f t="shared" si="2"/>
        <v>pas_justification</v>
      </c>
      <c r="S46" s="208" t="str">
        <f t="shared" si="3"/>
        <v>pas_proposition</v>
      </c>
      <c r="T46" s="208"/>
    </row>
    <row r="47" spans="1:20" ht="45.6" customHeight="1" thickBot="1">
      <c r="A47" s="16" t="s">
        <v>86</v>
      </c>
      <c r="B47" s="254" t="s">
        <v>659</v>
      </c>
      <c r="C47" s="276" t="s">
        <v>415</v>
      </c>
      <c r="D47" s="275"/>
      <c r="E47" s="205"/>
      <c r="F47" s="206"/>
      <c r="G47" s="278"/>
      <c r="H47" s="277"/>
      <c r="I47" s="207"/>
      <c r="P47" s="208" t="str">
        <f t="shared" si="0"/>
        <v>non_prescrit</v>
      </c>
      <c r="Q47" s="209" t="str">
        <f t="shared" si="1"/>
        <v>pas_modification</v>
      </c>
      <c r="R47" s="209" t="str">
        <f t="shared" si="2"/>
        <v>pas_justification</v>
      </c>
      <c r="S47" s="208" t="str">
        <f t="shared" si="3"/>
        <v>pas_proposition</v>
      </c>
      <c r="T47" s="208"/>
    </row>
    <row r="48" spans="1:20" ht="16.5" thickBot="1">
      <c r="A48" s="16" t="s">
        <v>88</v>
      </c>
      <c r="B48" s="184" t="s">
        <v>89</v>
      </c>
      <c r="C48" s="276" t="s">
        <v>415</v>
      </c>
      <c r="D48" s="275"/>
      <c r="E48" s="205"/>
      <c r="F48" s="206"/>
      <c r="G48" s="278"/>
      <c r="H48" s="277"/>
      <c r="I48" s="207"/>
      <c r="P48" s="208" t="str">
        <f t="shared" si="0"/>
        <v>non_prescrit</v>
      </c>
      <c r="Q48" s="209" t="str">
        <f t="shared" si="1"/>
        <v>pas_modification</v>
      </c>
      <c r="R48" s="209" t="str">
        <f t="shared" si="2"/>
        <v>pas_justification</v>
      </c>
      <c r="S48" s="208" t="str">
        <f t="shared" si="3"/>
        <v>pas_proposition</v>
      </c>
      <c r="T48" s="208"/>
    </row>
    <row r="49" spans="1:20" ht="48" thickBot="1">
      <c r="A49" s="191" t="s">
        <v>90</v>
      </c>
      <c r="B49" s="255" t="s">
        <v>91</v>
      </c>
      <c r="C49" s="276" t="s">
        <v>415</v>
      </c>
      <c r="D49" s="275"/>
      <c r="E49" s="205"/>
      <c r="F49" s="206"/>
      <c r="G49" s="278"/>
      <c r="H49" s="277"/>
      <c r="I49" s="207"/>
      <c r="P49" s="208" t="str">
        <f t="shared" si="0"/>
        <v>non_prescrit</v>
      </c>
      <c r="Q49" s="209" t="str">
        <f t="shared" si="1"/>
        <v>pas_modification</v>
      </c>
      <c r="R49" s="209" t="str">
        <f t="shared" si="2"/>
        <v>pas_justification</v>
      </c>
      <c r="S49" s="208" t="str">
        <f t="shared" si="3"/>
        <v>pas_proposition</v>
      </c>
      <c r="T49" s="208"/>
    </row>
    <row r="50" spans="1:20" ht="16.5" thickBot="1">
      <c r="A50" s="171"/>
      <c r="B50" s="253"/>
      <c r="C50" s="181"/>
      <c r="P50" s="208"/>
      <c r="Q50" s="209"/>
      <c r="R50" s="209"/>
      <c r="S50" s="208"/>
      <c r="T50" s="208"/>
    </row>
    <row r="51" spans="1:20" ht="16.5" thickBot="1">
      <c r="A51" s="192"/>
      <c r="B51" s="174" t="s">
        <v>92</v>
      </c>
      <c r="C51" s="183"/>
      <c r="D51" s="177"/>
      <c r="E51" s="177"/>
      <c r="F51" s="177"/>
      <c r="G51" s="177"/>
      <c r="H51" s="177"/>
      <c r="I51" s="178"/>
      <c r="P51" s="208" t="str">
        <f t="shared" si="0"/>
        <v>non_prescrit</v>
      </c>
      <c r="Q51" s="209" t="str">
        <f t="shared" si="1"/>
        <v>pas_modification</v>
      </c>
      <c r="R51" s="209" t="str">
        <f t="shared" si="2"/>
        <v>pas_justification</v>
      </c>
      <c r="S51" s="208" t="str">
        <f t="shared" si="3"/>
        <v>pas_proposition</v>
      </c>
      <c r="T51" s="208"/>
    </row>
    <row r="52" spans="1:20" ht="68.650000000000006" customHeight="1" thickBot="1">
      <c r="A52" s="191" t="s">
        <v>93</v>
      </c>
      <c r="B52" s="255" t="s">
        <v>660</v>
      </c>
      <c r="C52" s="276" t="s">
        <v>415</v>
      </c>
      <c r="D52" s="275"/>
      <c r="E52" s="205"/>
      <c r="F52" s="206"/>
      <c r="G52" s="278"/>
      <c r="H52" s="277"/>
      <c r="I52" s="207"/>
      <c r="P52" s="208" t="str">
        <f t="shared" si="0"/>
        <v>non_prescrit</v>
      </c>
      <c r="Q52" s="209" t="str">
        <f t="shared" si="1"/>
        <v>pas_modification</v>
      </c>
      <c r="R52" s="209" t="str">
        <f t="shared" si="2"/>
        <v>pas_justification</v>
      </c>
      <c r="S52" s="208" t="str">
        <f t="shared" si="3"/>
        <v>pas_proposition</v>
      </c>
      <c r="T52" s="208"/>
    </row>
    <row r="53" spans="1:20" ht="63.75" thickBot="1">
      <c r="A53" s="55" t="s">
        <v>95</v>
      </c>
      <c r="B53" s="256" t="s">
        <v>412</v>
      </c>
      <c r="C53" s="276" t="s">
        <v>415</v>
      </c>
      <c r="D53" s="275"/>
      <c r="E53" s="205"/>
      <c r="F53" s="206"/>
      <c r="G53" s="278"/>
      <c r="H53" s="277"/>
      <c r="I53" s="207"/>
      <c r="P53" s="208" t="str">
        <f t="shared" si="0"/>
        <v>non_prescrit</v>
      </c>
      <c r="Q53" s="209" t="str">
        <f t="shared" si="1"/>
        <v>pas_modification</v>
      </c>
      <c r="R53" s="209" t="str">
        <f t="shared" si="2"/>
        <v>pas_justification</v>
      </c>
      <c r="S53" s="208" t="str">
        <f t="shared" si="3"/>
        <v>pas_proposition</v>
      </c>
      <c r="T53" s="208"/>
    </row>
    <row r="54" spans="1:20" ht="16.5" thickBot="1">
      <c r="A54" s="171"/>
      <c r="B54" s="253"/>
      <c r="C54" s="181"/>
      <c r="P54" s="208"/>
      <c r="Q54" s="209"/>
      <c r="R54" s="209"/>
      <c r="S54" s="208"/>
      <c r="T54" s="208"/>
    </row>
    <row r="55" spans="1:20" ht="16.5" thickBot="1">
      <c r="A55" s="171"/>
      <c r="B55" s="174" t="s">
        <v>96</v>
      </c>
      <c r="C55" s="183"/>
      <c r="D55" s="177"/>
      <c r="E55" s="177"/>
      <c r="F55" s="177"/>
      <c r="G55" s="177"/>
      <c r="H55" s="177"/>
      <c r="I55" s="178"/>
      <c r="P55" s="208" t="str">
        <f t="shared" si="0"/>
        <v>non_prescrit</v>
      </c>
      <c r="Q55" s="209" t="str">
        <f t="shared" si="1"/>
        <v>pas_modification</v>
      </c>
      <c r="R55" s="209" t="str">
        <f t="shared" si="2"/>
        <v>pas_justification</v>
      </c>
      <c r="S55" s="208" t="str">
        <f t="shared" si="3"/>
        <v>pas_proposition</v>
      </c>
      <c r="T55" s="208"/>
    </row>
    <row r="56" spans="1:20" ht="95.25" thickBot="1">
      <c r="A56" s="16" t="s">
        <v>97</v>
      </c>
      <c r="B56" s="193" t="s">
        <v>561</v>
      </c>
      <c r="C56" s="276" t="s">
        <v>415</v>
      </c>
      <c r="D56" s="275"/>
      <c r="E56" s="205"/>
      <c r="F56" s="206"/>
      <c r="G56" s="278"/>
      <c r="H56" s="277"/>
      <c r="I56" s="207"/>
      <c r="P56" s="208" t="str">
        <f t="shared" si="0"/>
        <v>non_prescrit</v>
      </c>
      <c r="Q56" s="209" t="str">
        <f t="shared" si="1"/>
        <v>pas_modification</v>
      </c>
      <c r="R56" s="209" t="str">
        <f t="shared" si="2"/>
        <v>pas_justification</v>
      </c>
      <c r="S56" s="208" t="str">
        <f t="shared" si="3"/>
        <v>pas_proposition</v>
      </c>
      <c r="T56" s="208"/>
    </row>
    <row r="57" spans="1:20" ht="47.25">
      <c r="A57" s="194" t="s">
        <v>99</v>
      </c>
      <c r="B57" s="187" t="s">
        <v>100</v>
      </c>
      <c r="C57" s="276" t="s">
        <v>415</v>
      </c>
      <c r="D57" s="275"/>
      <c r="E57" s="205"/>
      <c r="F57" s="206"/>
      <c r="G57" s="278"/>
      <c r="H57" s="277"/>
      <c r="I57" s="207"/>
      <c r="P57" s="208" t="str">
        <f t="shared" si="0"/>
        <v>non_prescrit</v>
      </c>
      <c r="Q57" s="209" t="str">
        <f t="shared" si="1"/>
        <v>pas_modification</v>
      </c>
      <c r="R57" s="209" t="str">
        <f t="shared" si="2"/>
        <v>pas_justification</v>
      </c>
      <c r="S57" s="208" t="str">
        <f t="shared" si="3"/>
        <v>pas_proposition</v>
      </c>
      <c r="T57" s="208"/>
    </row>
    <row r="58" spans="1:20" ht="16.5" thickBot="1">
      <c r="A58" s="171"/>
      <c r="B58" s="253"/>
      <c r="C58" s="181"/>
      <c r="P58" s="208"/>
      <c r="Q58" s="209"/>
      <c r="R58" s="209"/>
      <c r="S58" s="208"/>
      <c r="T58" s="208"/>
    </row>
    <row r="59" spans="1:20" ht="16.5" thickBot="1">
      <c r="A59" s="171"/>
      <c r="B59" s="174" t="s">
        <v>101</v>
      </c>
      <c r="C59" s="195"/>
      <c r="D59" s="196"/>
      <c r="E59" s="196"/>
      <c r="F59" s="196"/>
      <c r="G59" s="196"/>
      <c r="H59" s="196"/>
      <c r="I59" s="197"/>
      <c r="P59" s="208" t="str">
        <f t="shared" si="0"/>
        <v>non_prescrit</v>
      </c>
      <c r="Q59" s="209" t="str">
        <f t="shared" si="1"/>
        <v>pas_modification</v>
      </c>
      <c r="R59" s="209" t="str">
        <f t="shared" si="2"/>
        <v>pas_justification</v>
      </c>
      <c r="S59" s="208" t="str">
        <f t="shared" si="3"/>
        <v>pas_proposition</v>
      </c>
      <c r="T59" s="208"/>
    </row>
    <row r="60" spans="1:20" ht="55.9" customHeight="1" thickBot="1">
      <c r="A60" s="198" t="s">
        <v>102</v>
      </c>
      <c r="B60" s="199" t="s">
        <v>103</v>
      </c>
      <c r="C60" s="276" t="s">
        <v>415</v>
      </c>
      <c r="D60" s="275"/>
      <c r="E60" s="205"/>
      <c r="F60" s="206"/>
      <c r="G60" s="278"/>
      <c r="H60" s="277"/>
      <c r="I60" s="207"/>
      <c r="P60" s="208" t="str">
        <f t="shared" si="0"/>
        <v>non_prescrit</v>
      </c>
      <c r="Q60" s="209" t="str">
        <f t="shared" si="1"/>
        <v>pas_modification</v>
      </c>
      <c r="R60" s="209" t="str">
        <f t="shared" si="2"/>
        <v>pas_justification</v>
      </c>
      <c r="S60" s="208" t="str">
        <f t="shared" si="3"/>
        <v>pas_proposition</v>
      </c>
      <c r="T60" s="208"/>
    </row>
    <row r="61" spans="1:20" ht="55.9" customHeight="1" thickBot="1">
      <c r="A61" s="17" t="s">
        <v>104</v>
      </c>
      <c r="B61" s="200" t="s">
        <v>105</v>
      </c>
      <c r="C61" s="276" t="s">
        <v>415</v>
      </c>
      <c r="D61" s="275"/>
      <c r="E61" s="205"/>
      <c r="F61" s="206"/>
      <c r="G61" s="278"/>
      <c r="H61" s="277"/>
      <c r="I61" s="207"/>
      <c r="P61" s="208" t="str">
        <f t="shared" si="0"/>
        <v>non_prescrit</v>
      </c>
      <c r="Q61" s="209" t="str">
        <f t="shared" si="1"/>
        <v>pas_modification</v>
      </c>
      <c r="R61" s="209" t="str">
        <f t="shared" si="2"/>
        <v>pas_justification</v>
      </c>
      <c r="S61" s="208" t="str">
        <f t="shared" si="3"/>
        <v>pas_proposition</v>
      </c>
      <c r="T61" s="208"/>
    </row>
    <row r="62" spans="1:20" ht="15.75">
      <c r="A62" s="171"/>
      <c r="B62" s="253"/>
      <c r="C62" s="181"/>
      <c r="P62" s="208"/>
      <c r="Q62" s="209"/>
      <c r="R62" s="209"/>
      <c r="S62" s="208"/>
      <c r="T62" s="208"/>
    </row>
    <row r="63" spans="1:20" ht="16.5" thickBot="1">
      <c r="A63" s="171"/>
      <c r="B63" s="253"/>
      <c r="C63" s="180"/>
      <c r="D63" s="180"/>
      <c r="E63" s="180"/>
      <c r="F63" s="180"/>
      <c r="G63" s="180"/>
      <c r="H63" s="180"/>
      <c r="I63" s="180"/>
      <c r="P63" s="208"/>
      <c r="Q63" s="209"/>
      <c r="R63" s="209"/>
      <c r="S63" s="208"/>
      <c r="T63" s="208"/>
    </row>
    <row r="64" spans="1:20" ht="16.5" thickBot="1">
      <c r="A64" s="171"/>
      <c r="B64" s="174" t="s">
        <v>106</v>
      </c>
      <c r="C64" s="183"/>
      <c r="D64" s="177"/>
      <c r="E64" s="177"/>
      <c r="F64" s="177"/>
      <c r="G64" s="177"/>
      <c r="H64" s="177"/>
      <c r="I64" s="178"/>
      <c r="P64" s="208" t="str">
        <f t="shared" si="0"/>
        <v>non_prescrit</v>
      </c>
      <c r="Q64" s="209" t="str">
        <f t="shared" si="1"/>
        <v>pas_modification</v>
      </c>
      <c r="R64" s="209" t="str">
        <f t="shared" si="2"/>
        <v>pas_justification</v>
      </c>
      <c r="S64" s="208" t="str">
        <f t="shared" si="3"/>
        <v>pas_proposition</v>
      </c>
      <c r="T64" s="208"/>
    </row>
    <row r="65" spans="1:25" ht="16.5" thickBot="1">
      <c r="A65" s="16" t="s">
        <v>107</v>
      </c>
      <c r="B65" s="193" t="s">
        <v>108</v>
      </c>
      <c r="C65" s="276" t="s">
        <v>415</v>
      </c>
      <c r="D65" s="275"/>
      <c r="E65" s="205"/>
      <c r="F65" s="206"/>
      <c r="G65" s="278"/>
      <c r="H65" s="277"/>
      <c r="I65" s="207"/>
      <c r="P65" s="208" t="str">
        <f t="shared" si="0"/>
        <v>non_prescrit</v>
      </c>
      <c r="Q65" s="209" t="str">
        <f t="shared" si="1"/>
        <v>pas_modification</v>
      </c>
      <c r="R65" s="209" t="str">
        <f t="shared" si="2"/>
        <v>pas_justification</v>
      </c>
      <c r="S65" s="208" t="str">
        <f t="shared" si="3"/>
        <v>pas_proposition</v>
      </c>
      <c r="T65" s="208"/>
    </row>
    <row r="66" spans="1:25" ht="32.25" thickBot="1">
      <c r="A66" s="16" t="s">
        <v>109</v>
      </c>
      <c r="B66" s="187" t="s">
        <v>110</v>
      </c>
      <c r="C66" s="276" t="s">
        <v>415</v>
      </c>
      <c r="D66" s="275"/>
      <c r="E66" s="205"/>
      <c r="F66" s="206"/>
      <c r="G66" s="278"/>
      <c r="H66" s="277"/>
      <c r="I66" s="207"/>
      <c r="P66" s="208" t="str">
        <f t="shared" si="0"/>
        <v>non_prescrit</v>
      </c>
      <c r="Q66" s="209" t="str">
        <f t="shared" si="1"/>
        <v>pas_modification</v>
      </c>
      <c r="R66" s="209" t="str">
        <f t="shared" si="2"/>
        <v>pas_justification</v>
      </c>
      <c r="S66" s="208" t="str">
        <f t="shared" si="3"/>
        <v>pas_proposition</v>
      </c>
      <c r="T66" s="208"/>
    </row>
    <row r="67" spans="1:25" ht="79.900000000000006" customHeight="1" thickBot="1">
      <c r="A67" s="16" t="s">
        <v>111</v>
      </c>
      <c r="B67" s="189" t="s">
        <v>112</v>
      </c>
      <c r="C67" s="276" t="s">
        <v>415</v>
      </c>
      <c r="D67" s="275"/>
      <c r="E67" s="205"/>
      <c r="F67" s="206"/>
      <c r="G67" s="278"/>
      <c r="H67" s="277"/>
      <c r="I67" s="207"/>
      <c r="P67" s="208" t="str">
        <f t="shared" si="0"/>
        <v>non_prescrit</v>
      </c>
      <c r="Q67" s="209" t="str">
        <f t="shared" si="1"/>
        <v>pas_modification</v>
      </c>
      <c r="R67" s="209" t="str">
        <f t="shared" si="2"/>
        <v>pas_justification</v>
      </c>
      <c r="S67" s="208" t="str">
        <f t="shared" si="3"/>
        <v>pas_proposition</v>
      </c>
      <c r="T67" s="208"/>
    </row>
    <row r="68" spans="1:25" ht="16.5" thickBot="1">
      <c r="A68" s="171"/>
      <c r="B68" s="253"/>
      <c r="C68" s="181"/>
      <c r="P68" s="208"/>
      <c r="Q68" s="209"/>
      <c r="R68" s="209"/>
      <c r="S68" s="208"/>
      <c r="T68" s="208"/>
    </row>
    <row r="69" spans="1:25" ht="16.5" thickBot="1">
      <c r="A69" s="171"/>
      <c r="B69" s="182" t="s">
        <v>113</v>
      </c>
      <c r="C69" s="183"/>
      <c r="D69" s="177"/>
      <c r="E69" s="177"/>
      <c r="F69" s="177"/>
      <c r="G69" s="177"/>
      <c r="H69" s="177"/>
      <c r="I69" s="178"/>
      <c r="P69" s="208" t="str">
        <f t="shared" si="0"/>
        <v>non_prescrit</v>
      </c>
      <c r="Q69" s="209" t="str">
        <f t="shared" si="1"/>
        <v>pas_modification</v>
      </c>
      <c r="R69" s="209" t="str">
        <f t="shared" si="2"/>
        <v>pas_justification</v>
      </c>
      <c r="S69" s="208" t="str">
        <f t="shared" si="3"/>
        <v>pas_proposition</v>
      </c>
      <c r="T69" s="208"/>
    </row>
    <row r="70" spans="1:25" ht="32.25" thickBot="1">
      <c r="A70" s="17" t="s">
        <v>114</v>
      </c>
      <c r="B70" s="201" t="s">
        <v>115</v>
      </c>
      <c r="C70" s="279" t="s">
        <v>415</v>
      </c>
      <c r="D70" s="204"/>
      <c r="E70" s="205"/>
      <c r="F70" s="206"/>
      <c r="G70" s="280"/>
      <c r="H70" s="281"/>
      <c r="I70" s="207"/>
      <c r="P70" s="208" t="str">
        <f t="shared" si="0"/>
        <v>non_prescrit</v>
      </c>
      <c r="Q70" s="209" t="str">
        <f t="shared" si="1"/>
        <v>pas_modification</v>
      </c>
      <c r="R70" s="209" t="str">
        <f t="shared" si="2"/>
        <v>pas_justification</v>
      </c>
      <c r="S70" s="208" t="str">
        <f t="shared" si="3"/>
        <v>pas_proposition</v>
      </c>
      <c r="T70" s="208"/>
    </row>
    <row r="71" spans="1:25" ht="16.5" thickBot="1">
      <c r="A71" s="171"/>
      <c r="B71" s="253"/>
      <c r="C71" s="181"/>
      <c r="P71" s="208"/>
      <c r="Q71" s="209"/>
      <c r="R71" s="209"/>
      <c r="S71" s="208"/>
      <c r="T71" s="208"/>
    </row>
    <row r="72" spans="1:25" ht="16.5" thickBot="1">
      <c r="A72" s="171"/>
      <c r="B72" s="174" t="s">
        <v>116</v>
      </c>
      <c r="C72" s="183"/>
      <c r="D72" s="177"/>
      <c r="E72" s="177"/>
      <c r="F72" s="177"/>
      <c r="G72" s="177"/>
      <c r="H72" s="177"/>
      <c r="I72" s="178"/>
      <c r="P72" s="208" t="str">
        <f t="shared" si="0"/>
        <v>non_prescrit</v>
      </c>
      <c r="Q72" s="209" t="str">
        <f t="shared" si="1"/>
        <v>pas_modification</v>
      </c>
      <c r="R72" s="209" t="str">
        <f t="shared" si="2"/>
        <v>pas_justification</v>
      </c>
      <c r="S72" s="208" t="str">
        <f t="shared" si="3"/>
        <v>pas_proposition</v>
      </c>
      <c r="T72" s="208"/>
    </row>
    <row r="73" spans="1:25" ht="95.25" thickBot="1">
      <c r="A73" s="16" t="s">
        <v>117</v>
      </c>
      <c r="B73" s="193" t="s">
        <v>118</v>
      </c>
      <c r="C73" s="276" t="s">
        <v>415</v>
      </c>
      <c r="D73" s="275"/>
      <c r="E73" s="205"/>
      <c r="F73" s="206"/>
      <c r="G73" s="278"/>
      <c r="H73" s="277"/>
      <c r="I73" s="207"/>
      <c r="P73" s="208" t="str">
        <f t="shared" si="0"/>
        <v>non_prescrit</v>
      </c>
      <c r="Q73" s="209" t="str">
        <f t="shared" si="1"/>
        <v>pas_modification</v>
      </c>
      <c r="R73" s="209" t="str">
        <f t="shared" si="2"/>
        <v>pas_justification</v>
      </c>
      <c r="S73" s="208" t="str">
        <f t="shared" si="3"/>
        <v>pas_proposition</v>
      </c>
      <c r="T73" s="208"/>
    </row>
    <row r="74" spans="1:25" ht="93.6" customHeight="1" thickBot="1">
      <c r="A74" s="17" t="s">
        <v>119</v>
      </c>
      <c r="B74" s="189" t="s">
        <v>413</v>
      </c>
      <c r="C74" s="276" t="s">
        <v>415</v>
      </c>
      <c r="D74" s="275"/>
      <c r="E74" s="205"/>
      <c r="F74" s="206"/>
      <c r="G74" s="278"/>
      <c r="H74" s="277"/>
      <c r="I74" s="207"/>
      <c r="O74" s="139"/>
      <c r="P74" s="208" t="str">
        <f t="shared" si="0"/>
        <v>non_prescrit</v>
      </c>
      <c r="Q74" s="209" t="str">
        <f t="shared" si="1"/>
        <v>pas_modification</v>
      </c>
      <c r="R74" s="209" t="str">
        <f t="shared" si="2"/>
        <v>pas_justification</v>
      </c>
      <c r="S74" s="208" t="str">
        <f t="shared" si="3"/>
        <v>pas_proposition</v>
      </c>
      <c r="T74" s="139"/>
      <c r="U74" s="139"/>
      <c r="V74" s="139"/>
      <c r="W74" s="139"/>
      <c r="X74" s="139"/>
      <c r="Y74" s="139"/>
    </row>
    <row r="75" spans="1:25">
      <c r="A75"/>
      <c r="P75" s="208"/>
      <c r="Q75" s="208"/>
      <c r="R75" s="208"/>
    </row>
    <row r="76" spans="1:25">
      <c r="A76"/>
      <c r="P76" s="208"/>
      <c r="Q76" s="208"/>
      <c r="R76" s="208"/>
    </row>
    <row r="77" spans="1:25" ht="83.65" customHeight="1">
      <c r="A77" s="704" t="s">
        <v>1085</v>
      </c>
      <c r="B77" s="704"/>
      <c r="C77" s="704"/>
      <c r="D77" s="704"/>
      <c r="E77" s="704"/>
      <c r="F77" s="704"/>
      <c r="G77" s="704"/>
      <c r="H77" s="704"/>
      <c r="I77" s="704"/>
      <c r="J77" s="704"/>
      <c r="K77" s="704"/>
      <c r="P77" s="208"/>
      <c r="Q77" s="208"/>
      <c r="R77" s="208"/>
    </row>
    <row r="78" spans="1:25" ht="28.5" customHeight="1">
      <c r="A78" s="705" t="str">
        <f>A2</f>
        <v>PATIENT N°2</v>
      </c>
      <c r="B78" s="705"/>
      <c r="C78" s="705"/>
      <c r="D78" s="705"/>
      <c r="E78" s="705"/>
      <c r="F78" s="705"/>
      <c r="G78" s="705"/>
      <c r="H78" s="705"/>
      <c r="I78" s="705"/>
      <c r="J78" s="705"/>
      <c r="K78" s="705"/>
      <c r="P78" s="208"/>
      <c r="Q78" s="208"/>
      <c r="R78" s="208"/>
    </row>
    <row r="79" spans="1:25" ht="31.5" customHeight="1">
      <c r="A79" s="706" t="s">
        <v>576</v>
      </c>
      <c r="B79" s="707"/>
      <c r="C79" s="707"/>
      <c r="D79" s="708"/>
      <c r="E79" s="708"/>
      <c r="F79" s="708"/>
      <c r="G79" s="708"/>
      <c r="H79" s="708"/>
      <c r="I79" s="708"/>
      <c r="P79" s="208"/>
      <c r="Q79" s="208"/>
      <c r="R79" s="208"/>
    </row>
    <row r="80" spans="1:25" ht="40.15" customHeight="1">
      <c r="A80" s="226"/>
      <c r="B80" s="709" t="s">
        <v>650</v>
      </c>
      <c r="C80" s="710"/>
      <c r="D80" s="294" t="s">
        <v>625</v>
      </c>
      <c r="E80" s="711" t="s">
        <v>21</v>
      </c>
      <c r="F80" s="711"/>
      <c r="G80" s="712"/>
      <c r="H80" s="713" t="s">
        <v>22</v>
      </c>
      <c r="I80" s="714"/>
      <c r="P80" s="208"/>
      <c r="Q80" s="208"/>
      <c r="R80" s="208"/>
    </row>
    <row r="81" spans="1:20" ht="18">
      <c r="A81" s="226"/>
      <c r="B81" s="227"/>
      <c r="C81" s="298"/>
      <c r="D81" s="294" t="s">
        <v>627</v>
      </c>
      <c r="E81" s="233" t="s">
        <v>628</v>
      </c>
      <c r="F81" s="234" t="s">
        <v>629</v>
      </c>
      <c r="G81" s="295" t="s">
        <v>630</v>
      </c>
      <c r="H81" s="233" t="s">
        <v>631</v>
      </c>
      <c r="I81" s="295" t="s">
        <v>632</v>
      </c>
      <c r="P81" s="208"/>
      <c r="Q81" s="208"/>
      <c r="R81" s="208"/>
    </row>
    <row r="82" spans="1:20" ht="92.65" customHeight="1">
      <c r="A82" s="226"/>
      <c r="B82" s="227"/>
      <c r="C82" s="299"/>
      <c r="D82" s="297" t="s">
        <v>577</v>
      </c>
      <c r="E82" s="293" t="s">
        <v>626</v>
      </c>
      <c r="F82" s="235" t="s">
        <v>633</v>
      </c>
      <c r="G82" s="296" t="s">
        <v>578</v>
      </c>
      <c r="H82" s="293" t="s">
        <v>634</v>
      </c>
      <c r="I82" s="296" t="s">
        <v>579</v>
      </c>
      <c r="P82" s="208"/>
      <c r="Q82" s="208"/>
      <c r="R82" s="208"/>
    </row>
    <row r="83" spans="1:20" ht="16.5" thickBot="1">
      <c r="A83" s="228"/>
      <c r="B83" s="701" t="s">
        <v>33</v>
      </c>
      <c r="C83" s="701"/>
      <c r="D83" s="715"/>
      <c r="E83" s="716"/>
      <c r="F83" s="716"/>
      <c r="G83" s="716"/>
      <c r="H83" s="716"/>
      <c r="I83" s="717"/>
      <c r="N83" s="208"/>
      <c r="O83" s="208"/>
      <c r="P83" s="208"/>
      <c r="Q83" s="208"/>
      <c r="R83" s="208"/>
      <c r="S83" s="208"/>
      <c r="T83" s="208"/>
    </row>
    <row r="84" spans="1:20" ht="103.9" customHeight="1" thickBot="1">
      <c r="A84" s="239" t="s">
        <v>580</v>
      </c>
      <c r="B84" s="236" t="s">
        <v>581</v>
      </c>
      <c r="C84" s="284" t="s">
        <v>635</v>
      </c>
      <c r="D84" s="276" t="s">
        <v>415</v>
      </c>
      <c r="E84" s="435"/>
      <c r="F84" s="436"/>
      <c r="G84" s="437"/>
      <c r="H84" s="435"/>
      <c r="I84" s="437"/>
      <c r="N84" s="208"/>
      <c r="O84" s="208"/>
      <c r="P84" s="208" t="str">
        <f>IF(D84="Oui","omi","non_omi")</f>
        <v>non_omi</v>
      </c>
      <c r="Q84" s="208" t="str">
        <f>IF((P84="omi")*AND(E84="Non"),"justification_omi","pas_justification_omi")</f>
        <v>pas_justification_omi</v>
      </c>
      <c r="R84" s="208" t="str">
        <f>IF(AND(D84="Oui",E84="Oui"),"proposition_omi","pas_proposition_omi")</f>
        <v>pas_proposition_omi</v>
      </c>
      <c r="S84" s="208"/>
      <c r="T84" s="208"/>
    </row>
    <row r="85" spans="1:20" ht="117" customHeight="1" thickBot="1">
      <c r="A85" s="239" t="s">
        <v>582</v>
      </c>
      <c r="B85" s="58" t="s">
        <v>583</v>
      </c>
      <c r="C85" s="285" t="s">
        <v>584</v>
      </c>
      <c r="D85" s="276" t="s">
        <v>415</v>
      </c>
      <c r="E85" s="435"/>
      <c r="F85" s="436"/>
      <c r="G85" s="437"/>
      <c r="H85" s="435"/>
      <c r="I85" s="437"/>
      <c r="N85" s="208"/>
      <c r="O85" s="208"/>
      <c r="P85" s="208" t="str">
        <f t="shared" ref="P85:P89" si="4">IF(D85="Oui","omi","non_omi")</f>
        <v>non_omi</v>
      </c>
      <c r="Q85" s="208" t="str">
        <f t="shared" ref="Q85:Q87" si="5">IF((P85="omi")*AND(E85="Non"),"justification_omi","pas_justification_omi")</f>
        <v>pas_justification_omi</v>
      </c>
      <c r="R85" s="208" t="str">
        <f t="shared" ref="R85:R87" si="6">IF(AND(D85="Oui",E85="Oui"),"proposition_omi","pas_proposition_omi")</f>
        <v>pas_proposition_omi</v>
      </c>
      <c r="S85" s="208"/>
      <c r="T85" s="208"/>
    </row>
    <row r="86" spans="1:20" ht="183.4" customHeight="1" thickBot="1">
      <c r="A86" s="239" t="s">
        <v>585</v>
      </c>
      <c r="B86" s="58" t="s">
        <v>586</v>
      </c>
      <c r="C86" s="286" t="s">
        <v>651</v>
      </c>
      <c r="D86" s="276" t="s">
        <v>415</v>
      </c>
      <c r="E86" s="435"/>
      <c r="F86" s="436"/>
      <c r="G86" s="437"/>
      <c r="H86" s="435"/>
      <c r="I86" s="437"/>
      <c r="N86" s="208"/>
      <c r="O86" s="208"/>
      <c r="P86" s="208" t="str">
        <f t="shared" si="4"/>
        <v>non_omi</v>
      </c>
      <c r="Q86" s="208" t="str">
        <f t="shared" si="5"/>
        <v>pas_justification_omi</v>
      </c>
      <c r="R86" s="208" t="str">
        <f t="shared" si="6"/>
        <v>pas_proposition_omi</v>
      </c>
      <c r="S86" s="208"/>
      <c r="T86" s="208"/>
    </row>
    <row r="87" spans="1:20" ht="114" customHeight="1" thickBot="1">
      <c r="A87" s="239" t="s">
        <v>587</v>
      </c>
      <c r="B87" s="58" t="s">
        <v>588</v>
      </c>
      <c r="C87" s="285" t="s">
        <v>636</v>
      </c>
      <c r="D87" s="276" t="s">
        <v>415</v>
      </c>
      <c r="E87" s="435"/>
      <c r="F87" s="436"/>
      <c r="G87" s="437"/>
      <c r="H87" s="435"/>
      <c r="I87" s="437"/>
      <c r="M87" s="139"/>
      <c r="N87" s="208"/>
      <c r="O87" s="208"/>
      <c r="P87" s="208" t="str">
        <f t="shared" si="4"/>
        <v>non_omi</v>
      </c>
      <c r="Q87" s="208" t="str">
        <f t="shared" si="5"/>
        <v>pas_justification_omi</v>
      </c>
      <c r="R87" s="208" t="str">
        <f t="shared" si="6"/>
        <v>pas_proposition_omi</v>
      </c>
      <c r="S87" s="208"/>
      <c r="T87" s="208"/>
    </row>
    <row r="88" spans="1:20" ht="96.4" customHeight="1" thickBot="1">
      <c r="A88" s="240" t="s">
        <v>589</v>
      </c>
      <c r="B88" s="237" t="s">
        <v>590</v>
      </c>
      <c r="C88" s="287" t="s">
        <v>652</v>
      </c>
      <c r="D88" s="276" t="s">
        <v>415</v>
      </c>
      <c r="E88" s="435"/>
      <c r="F88" s="436"/>
      <c r="G88" s="437"/>
      <c r="H88" s="435"/>
      <c r="I88" s="437"/>
      <c r="M88" s="139"/>
      <c r="N88" s="208"/>
      <c r="O88" s="208"/>
      <c r="P88" s="208" t="str">
        <f t="shared" si="4"/>
        <v>non_omi</v>
      </c>
      <c r="Q88" s="208" t="str">
        <f>IF((P88="omi")*AND(E88="Non"),"justification_omi","pas_justification_omi")</f>
        <v>pas_justification_omi</v>
      </c>
      <c r="R88" s="208" t="str">
        <f>IF(AND(D88="Oui",E88="Oui"),"proposition_omi","pas_proposition_omi")</f>
        <v>pas_proposition_omi</v>
      </c>
      <c r="S88" s="208"/>
      <c r="T88" s="208"/>
    </row>
    <row r="89" spans="1:20" ht="70.900000000000006" customHeight="1">
      <c r="A89" s="241" t="s">
        <v>591</v>
      </c>
      <c r="B89" s="238" t="s">
        <v>592</v>
      </c>
      <c r="C89" s="282" t="s">
        <v>593</v>
      </c>
      <c r="D89" s="276" t="s">
        <v>415</v>
      </c>
      <c r="E89" s="435"/>
      <c r="F89" s="436"/>
      <c r="G89" s="437"/>
      <c r="H89" s="435"/>
      <c r="I89" s="437"/>
      <c r="N89" s="208"/>
      <c r="O89" s="208"/>
      <c r="P89" s="208" t="str">
        <f t="shared" si="4"/>
        <v>non_omi</v>
      </c>
      <c r="Q89" s="208" t="str">
        <f>IF((P89="omi")*AND(E89="Non"),"justification_omi","pas_justification_omi")</f>
        <v>pas_justification_omi</v>
      </c>
      <c r="R89" s="208" t="str">
        <f>IF(AND(D89="Oui",E89="Oui"),"proposition_omi","pas_proposition_omi")</f>
        <v>pas_proposition_omi</v>
      </c>
      <c r="S89" s="208"/>
      <c r="T89" s="208"/>
    </row>
    <row r="90" spans="1:20">
      <c r="A90" s="343"/>
      <c r="B90" s="343"/>
      <c r="C90" s="343"/>
      <c r="D90" s="438"/>
      <c r="E90" s="438"/>
      <c r="F90" s="438"/>
      <c r="G90" s="438"/>
      <c r="H90" s="438"/>
      <c r="I90" s="438"/>
      <c r="N90" s="208"/>
      <c r="O90" s="208"/>
      <c r="P90" s="208"/>
      <c r="Q90" s="208"/>
      <c r="R90" s="208"/>
      <c r="S90" s="208"/>
      <c r="T90" s="208"/>
    </row>
    <row r="91" spans="1:20" ht="16.5" thickBot="1">
      <c r="A91" s="283"/>
      <c r="B91" s="701" t="s">
        <v>101</v>
      </c>
      <c r="C91" s="703"/>
      <c r="D91" s="439"/>
      <c r="E91" s="440"/>
      <c r="F91" s="440"/>
      <c r="G91" s="440"/>
      <c r="H91" s="440"/>
      <c r="I91" s="441"/>
      <c r="N91" s="208"/>
      <c r="O91" s="208"/>
      <c r="P91" s="208" t="str">
        <f t="shared" ref="P91:P120" si="7">IF(D91="Oui","omi","non_omi")</f>
        <v>non_omi</v>
      </c>
      <c r="Q91" s="208" t="str">
        <f t="shared" ref="Q91:Q120" si="8">IF((P91="omi")*AND(E91="Non"),"justification_omi","pas_justification_omi")</f>
        <v>pas_justification_omi</v>
      </c>
      <c r="R91" s="208" t="str">
        <f t="shared" ref="R91:R120" si="9">IF(AND(D91="Oui",E91="Oui"),"proposition_omi","pas_proposition_omi")</f>
        <v>pas_proposition_omi</v>
      </c>
      <c r="S91" s="208"/>
      <c r="T91" s="208"/>
    </row>
    <row r="92" spans="1:20" ht="86.65" customHeight="1">
      <c r="A92" s="241" t="s">
        <v>594</v>
      </c>
      <c r="B92" s="238" t="s">
        <v>595</v>
      </c>
      <c r="C92" s="282" t="s">
        <v>1087</v>
      </c>
      <c r="D92" s="276" t="s">
        <v>415</v>
      </c>
      <c r="E92" s="435"/>
      <c r="F92" s="436"/>
      <c r="G92" s="437"/>
      <c r="H92" s="435"/>
      <c r="I92" s="437"/>
      <c r="N92" s="208"/>
      <c r="O92" s="208"/>
      <c r="P92" s="208" t="str">
        <f t="shared" si="7"/>
        <v>non_omi</v>
      </c>
      <c r="Q92" s="208" t="str">
        <f t="shared" si="8"/>
        <v>pas_justification_omi</v>
      </c>
      <c r="R92" s="208" t="str">
        <f t="shared" si="9"/>
        <v>pas_proposition_omi</v>
      </c>
      <c r="S92" s="208"/>
      <c r="T92" s="208"/>
    </row>
    <row r="93" spans="1:20">
      <c r="A93" s="343"/>
      <c r="B93" s="343"/>
      <c r="C93" s="343"/>
      <c r="D93" s="438"/>
      <c r="E93" s="438"/>
      <c r="F93" s="438"/>
      <c r="G93" s="438"/>
      <c r="H93" s="438"/>
      <c r="I93" s="438"/>
      <c r="N93" s="208"/>
      <c r="O93" s="208"/>
      <c r="P93" s="208"/>
      <c r="Q93" s="208"/>
      <c r="R93" s="208"/>
      <c r="S93" s="208"/>
      <c r="T93" s="208"/>
    </row>
    <row r="94" spans="1:20" ht="16.5" thickBot="1">
      <c r="A94" s="289"/>
      <c r="B94" s="701" t="s">
        <v>59</v>
      </c>
      <c r="C94" s="703"/>
      <c r="D94" s="439"/>
      <c r="E94" s="440"/>
      <c r="F94" s="440"/>
      <c r="G94" s="440"/>
      <c r="H94" s="440"/>
      <c r="I94" s="441"/>
      <c r="N94" s="208"/>
      <c r="O94" s="208"/>
      <c r="P94" s="208" t="str">
        <f t="shared" si="7"/>
        <v>non_omi</v>
      </c>
      <c r="Q94" s="208" t="str">
        <f t="shared" si="8"/>
        <v>pas_justification_omi</v>
      </c>
      <c r="R94" s="208" t="str">
        <f t="shared" si="9"/>
        <v>pas_proposition_omi</v>
      </c>
      <c r="S94" s="208"/>
      <c r="T94" s="208"/>
    </row>
    <row r="95" spans="1:20" ht="94.9" customHeight="1" thickBot="1">
      <c r="A95" s="242" t="s">
        <v>596</v>
      </c>
      <c r="B95" s="244" t="s">
        <v>597</v>
      </c>
      <c r="C95" s="288" t="s">
        <v>598</v>
      </c>
      <c r="D95" s="276" t="s">
        <v>415</v>
      </c>
      <c r="E95" s="435"/>
      <c r="F95" s="436"/>
      <c r="G95" s="437"/>
      <c r="H95" s="435"/>
      <c r="I95" s="437"/>
      <c r="N95" s="208"/>
      <c r="O95" s="208"/>
      <c r="P95" s="208" t="str">
        <f t="shared" si="7"/>
        <v>non_omi</v>
      </c>
      <c r="Q95" s="208" t="str">
        <f t="shared" si="8"/>
        <v>pas_justification_omi</v>
      </c>
      <c r="R95" s="208" t="str">
        <f t="shared" si="9"/>
        <v>pas_proposition_omi</v>
      </c>
      <c r="S95" s="208"/>
      <c r="T95" s="208"/>
    </row>
    <row r="96" spans="1:20" ht="31.5">
      <c r="A96" s="241" t="s">
        <v>599</v>
      </c>
      <c r="B96" s="238" t="s">
        <v>637</v>
      </c>
      <c r="C96" s="282" t="s">
        <v>600</v>
      </c>
      <c r="D96" s="276" t="s">
        <v>415</v>
      </c>
      <c r="E96" s="435"/>
      <c r="F96" s="436"/>
      <c r="G96" s="437"/>
      <c r="H96" s="435"/>
      <c r="I96" s="437"/>
      <c r="N96" s="208"/>
      <c r="O96" s="208"/>
      <c r="P96" s="208" t="str">
        <f t="shared" si="7"/>
        <v>non_omi</v>
      </c>
      <c r="Q96" s="208" t="str">
        <f t="shared" si="8"/>
        <v>pas_justification_omi</v>
      </c>
      <c r="R96" s="208" t="str">
        <f t="shared" si="9"/>
        <v>pas_proposition_omi</v>
      </c>
      <c r="S96" s="208"/>
      <c r="T96" s="208"/>
    </row>
    <row r="97" spans="1:20">
      <c r="A97" s="343"/>
      <c r="B97" s="343"/>
      <c r="C97" s="343"/>
      <c r="D97" s="438"/>
      <c r="E97" s="438"/>
      <c r="F97" s="438"/>
      <c r="G97" s="438"/>
      <c r="H97" s="438"/>
      <c r="I97" s="438"/>
      <c r="N97" s="208"/>
      <c r="O97" s="208"/>
      <c r="P97" s="208"/>
      <c r="Q97" s="208"/>
      <c r="R97" s="208"/>
      <c r="S97" s="208"/>
      <c r="T97" s="208"/>
    </row>
    <row r="98" spans="1:20" ht="16.5" thickBot="1">
      <c r="A98" s="243"/>
      <c r="B98" s="701" t="s">
        <v>601</v>
      </c>
      <c r="C98" s="703"/>
      <c r="D98" s="442"/>
      <c r="E98" s="440"/>
      <c r="F98" s="440"/>
      <c r="G98" s="440"/>
      <c r="H98" s="440"/>
      <c r="I98" s="441"/>
      <c r="N98" s="208"/>
      <c r="O98" s="208"/>
      <c r="P98" s="208" t="str">
        <f t="shared" si="7"/>
        <v>non_omi</v>
      </c>
      <c r="Q98" s="208" t="str">
        <f t="shared" si="8"/>
        <v>pas_justification_omi</v>
      </c>
      <c r="R98" s="208" t="str">
        <f t="shared" si="9"/>
        <v>pas_proposition_omi</v>
      </c>
      <c r="S98" s="208"/>
      <c r="T98" s="208"/>
    </row>
    <row r="99" spans="1:20" ht="124.5" customHeight="1">
      <c r="A99" s="241" t="s">
        <v>602</v>
      </c>
      <c r="B99" s="238" t="s">
        <v>603</v>
      </c>
      <c r="C99" s="282" t="s">
        <v>638</v>
      </c>
      <c r="D99" s="276" t="s">
        <v>415</v>
      </c>
      <c r="E99" s="435"/>
      <c r="F99" s="436"/>
      <c r="G99" s="437"/>
      <c r="H99" s="435"/>
      <c r="I99" s="437"/>
      <c r="N99" s="208"/>
      <c r="O99" s="208"/>
      <c r="P99" s="208" t="str">
        <f t="shared" si="7"/>
        <v>non_omi</v>
      </c>
      <c r="Q99" s="208" t="str">
        <f t="shared" si="8"/>
        <v>pas_justification_omi</v>
      </c>
      <c r="R99" s="208" t="str">
        <f t="shared" si="9"/>
        <v>pas_proposition_omi</v>
      </c>
      <c r="S99" s="208"/>
      <c r="T99" s="208"/>
    </row>
    <row r="100" spans="1:20" ht="15.75">
      <c r="A100" s="344"/>
      <c r="B100" s="344"/>
      <c r="C100" s="344"/>
      <c r="D100" s="443"/>
      <c r="E100" s="443"/>
      <c r="F100" s="443"/>
      <c r="G100" s="443"/>
      <c r="H100" s="443"/>
      <c r="I100" s="443"/>
      <c r="N100" s="208"/>
      <c r="O100" s="208"/>
      <c r="P100" s="208"/>
      <c r="Q100" s="208"/>
      <c r="R100" s="208"/>
      <c r="S100" s="208"/>
      <c r="T100" s="208"/>
    </row>
    <row r="101" spans="1:20" ht="16.5" thickBot="1">
      <c r="A101" s="243"/>
      <c r="B101" s="701" t="s">
        <v>85</v>
      </c>
      <c r="C101" s="703"/>
      <c r="D101" s="442"/>
      <c r="E101" s="440"/>
      <c r="F101" s="440"/>
      <c r="G101" s="440"/>
      <c r="H101" s="440"/>
      <c r="I101" s="441"/>
      <c r="N101" s="208"/>
      <c r="O101" s="208"/>
      <c r="P101" s="208" t="str">
        <f t="shared" si="7"/>
        <v>non_omi</v>
      </c>
      <c r="Q101" s="208" t="str">
        <f t="shared" si="8"/>
        <v>pas_justification_omi</v>
      </c>
      <c r="R101" s="208" t="str">
        <f t="shared" si="9"/>
        <v>pas_proposition_omi</v>
      </c>
      <c r="S101" s="208"/>
      <c r="T101" s="208"/>
    </row>
    <row r="102" spans="1:20" ht="177.4" customHeight="1" thickBot="1">
      <c r="A102" s="242" t="s">
        <v>720</v>
      </c>
      <c r="B102" s="244" t="s">
        <v>605</v>
      </c>
      <c r="C102" s="288" t="s">
        <v>606</v>
      </c>
      <c r="D102" s="276" t="s">
        <v>415</v>
      </c>
      <c r="E102" s="435"/>
      <c r="F102" s="436"/>
      <c r="G102" s="437"/>
      <c r="H102" s="435"/>
      <c r="I102" s="437"/>
      <c r="N102" s="208"/>
      <c r="O102" s="208"/>
      <c r="P102" s="208" t="str">
        <f t="shared" si="7"/>
        <v>non_omi</v>
      </c>
      <c r="Q102" s="208" t="str">
        <f t="shared" si="8"/>
        <v>pas_justification_omi</v>
      </c>
      <c r="R102" s="208" t="str">
        <f t="shared" si="9"/>
        <v>pas_proposition_omi</v>
      </c>
      <c r="S102" s="208"/>
      <c r="T102" s="208"/>
    </row>
    <row r="103" spans="1:20" ht="31.5">
      <c r="A103" s="241" t="s">
        <v>604</v>
      </c>
      <c r="B103" s="238" t="s">
        <v>648</v>
      </c>
      <c r="C103" s="290" t="s">
        <v>639</v>
      </c>
      <c r="D103" s="276" t="s">
        <v>415</v>
      </c>
      <c r="E103" s="435"/>
      <c r="F103" s="436"/>
      <c r="G103" s="437"/>
      <c r="H103" s="435"/>
      <c r="I103" s="437"/>
      <c r="N103" s="208"/>
      <c r="O103" s="208"/>
      <c r="P103" s="208" t="str">
        <f t="shared" si="7"/>
        <v>non_omi</v>
      </c>
      <c r="Q103" s="208" t="str">
        <f t="shared" si="8"/>
        <v>pas_justification_omi</v>
      </c>
      <c r="R103" s="208" t="str">
        <f t="shared" si="9"/>
        <v>pas_proposition_omi</v>
      </c>
      <c r="S103" s="208"/>
      <c r="T103" s="208"/>
    </row>
    <row r="104" spans="1:20" ht="15.75">
      <c r="A104" s="344"/>
      <c r="B104" s="344"/>
      <c r="C104" s="344"/>
      <c r="D104" s="443"/>
      <c r="E104" s="443"/>
      <c r="F104" s="443"/>
      <c r="G104" s="443"/>
      <c r="H104" s="443"/>
      <c r="I104" s="443"/>
      <c r="N104" s="208"/>
      <c r="O104" s="208"/>
      <c r="P104" s="208"/>
      <c r="Q104" s="208"/>
      <c r="R104" s="208"/>
      <c r="S104" s="208"/>
      <c r="T104" s="208"/>
    </row>
    <row r="105" spans="1:20" ht="16.5" thickBot="1">
      <c r="A105" s="243"/>
      <c r="B105" s="701" t="s">
        <v>608</v>
      </c>
      <c r="C105" s="702"/>
      <c r="D105" s="440"/>
      <c r="E105" s="440"/>
      <c r="F105" s="440"/>
      <c r="G105" s="440"/>
      <c r="H105" s="440"/>
      <c r="I105" s="441"/>
      <c r="N105" s="208"/>
      <c r="O105" s="208"/>
      <c r="P105" s="208" t="str">
        <f t="shared" si="7"/>
        <v>non_omi</v>
      </c>
      <c r="Q105" s="208" t="str">
        <f t="shared" si="8"/>
        <v>pas_justification_omi</v>
      </c>
      <c r="R105" s="208" t="str">
        <f t="shared" si="9"/>
        <v>pas_proposition_omi</v>
      </c>
      <c r="S105" s="208"/>
      <c r="T105" s="208"/>
    </row>
    <row r="106" spans="1:20" ht="115.15" customHeight="1" thickBot="1">
      <c r="A106" s="241" t="s">
        <v>607</v>
      </c>
      <c r="B106" s="245" t="s">
        <v>640</v>
      </c>
      <c r="C106" s="284" t="s">
        <v>643</v>
      </c>
      <c r="D106" s="276" t="s">
        <v>415</v>
      </c>
      <c r="E106" s="435"/>
      <c r="F106" s="436"/>
      <c r="G106" s="437"/>
      <c r="H106" s="435"/>
      <c r="I106" s="437"/>
      <c r="N106" s="208"/>
      <c r="O106" s="208"/>
      <c r="P106" s="208" t="str">
        <f t="shared" si="7"/>
        <v>non_omi</v>
      </c>
      <c r="Q106" s="208" t="str">
        <f t="shared" si="8"/>
        <v>pas_justification_omi</v>
      </c>
      <c r="R106" s="208" t="str">
        <f t="shared" si="9"/>
        <v>pas_proposition_omi</v>
      </c>
      <c r="S106" s="208"/>
      <c r="T106" s="208"/>
    </row>
    <row r="107" spans="1:20" ht="48" thickBot="1">
      <c r="A107" s="246" t="s">
        <v>609</v>
      </c>
      <c r="B107" s="237" t="s">
        <v>611</v>
      </c>
      <c r="C107" s="287" t="s">
        <v>662</v>
      </c>
      <c r="D107" s="276" t="s">
        <v>415</v>
      </c>
      <c r="E107" s="435"/>
      <c r="F107" s="436"/>
      <c r="G107" s="437"/>
      <c r="H107" s="435"/>
      <c r="I107" s="437"/>
      <c r="N107" s="208"/>
      <c r="O107" s="208"/>
      <c r="P107" s="208" t="str">
        <f t="shared" si="7"/>
        <v>non_omi</v>
      </c>
      <c r="Q107" s="208" t="str">
        <f t="shared" si="8"/>
        <v>pas_justification_omi</v>
      </c>
      <c r="R107" s="208" t="str">
        <f t="shared" si="9"/>
        <v>pas_proposition_omi</v>
      </c>
      <c r="S107" s="208"/>
      <c r="T107" s="208"/>
    </row>
    <row r="108" spans="1:20" ht="48" thickBot="1">
      <c r="A108" s="241" t="s">
        <v>610</v>
      </c>
      <c r="B108" s="238" t="s">
        <v>641</v>
      </c>
      <c r="C108" s="282" t="s">
        <v>642</v>
      </c>
      <c r="D108" s="276" t="s">
        <v>415</v>
      </c>
      <c r="E108" s="435"/>
      <c r="F108" s="436"/>
      <c r="G108" s="437"/>
      <c r="H108" s="435"/>
      <c r="I108" s="437"/>
      <c r="N108" s="208"/>
      <c r="O108" s="208"/>
      <c r="P108" s="208" t="str">
        <f t="shared" si="7"/>
        <v>non_omi</v>
      </c>
      <c r="Q108" s="208" t="str">
        <f t="shared" si="8"/>
        <v>pas_justification_omi</v>
      </c>
      <c r="R108" s="208" t="str">
        <f t="shared" si="9"/>
        <v>pas_proposition_omi</v>
      </c>
      <c r="S108" s="208"/>
      <c r="T108" s="208"/>
    </row>
    <row r="109" spans="1:20" ht="47.25">
      <c r="A109" s="247" t="s">
        <v>612</v>
      </c>
      <c r="B109" s="248" t="s">
        <v>614</v>
      </c>
      <c r="C109" s="291" t="s">
        <v>646</v>
      </c>
      <c r="D109" s="276" t="s">
        <v>415</v>
      </c>
      <c r="E109" s="435"/>
      <c r="F109" s="436"/>
      <c r="G109" s="437"/>
      <c r="H109" s="435"/>
      <c r="I109" s="437"/>
      <c r="N109" s="208"/>
      <c r="O109" s="208"/>
      <c r="P109" s="208" t="str">
        <f t="shared" si="7"/>
        <v>non_omi</v>
      </c>
      <c r="Q109" s="208" t="str">
        <f t="shared" si="8"/>
        <v>pas_justification_omi</v>
      </c>
      <c r="R109" s="208" t="str">
        <f t="shared" si="9"/>
        <v>pas_proposition_omi</v>
      </c>
      <c r="S109" s="208"/>
      <c r="T109" s="208"/>
    </row>
    <row r="110" spans="1:20" ht="15.75">
      <c r="A110" s="344"/>
      <c r="B110" s="344"/>
      <c r="C110" s="344"/>
      <c r="D110" s="443"/>
      <c r="E110" s="443"/>
      <c r="F110" s="443"/>
      <c r="G110" s="443"/>
      <c r="H110" s="443"/>
      <c r="I110" s="443"/>
      <c r="P110" s="208"/>
      <c r="Q110" s="208"/>
      <c r="R110" s="208"/>
    </row>
    <row r="111" spans="1:20" ht="16.5" thickBot="1">
      <c r="A111" s="243"/>
      <c r="B111" s="701" t="s">
        <v>106</v>
      </c>
      <c r="C111" s="703"/>
      <c r="D111" s="442"/>
      <c r="E111" s="440"/>
      <c r="F111" s="440"/>
      <c r="G111" s="440"/>
      <c r="H111" s="440"/>
      <c r="I111" s="441"/>
      <c r="P111" s="208" t="str">
        <f t="shared" si="7"/>
        <v>non_omi</v>
      </c>
      <c r="Q111" s="208" t="str">
        <f t="shared" si="8"/>
        <v>pas_justification_omi</v>
      </c>
      <c r="R111" s="208" t="str">
        <f t="shared" si="9"/>
        <v>pas_proposition_omi</v>
      </c>
    </row>
    <row r="112" spans="1:20" ht="31.5">
      <c r="A112" s="241" t="s">
        <v>613</v>
      </c>
      <c r="B112" s="245" t="s">
        <v>644</v>
      </c>
      <c r="C112" s="292" t="s">
        <v>645</v>
      </c>
      <c r="D112" s="276" t="s">
        <v>415</v>
      </c>
      <c r="E112" s="435"/>
      <c r="F112" s="436"/>
      <c r="G112" s="437"/>
      <c r="H112" s="435"/>
      <c r="I112" s="437"/>
      <c r="P112" s="208" t="str">
        <f t="shared" si="7"/>
        <v>non_omi</v>
      </c>
      <c r="Q112" s="208" t="str">
        <f t="shared" si="8"/>
        <v>pas_justification_omi</v>
      </c>
      <c r="R112" s="208" t="str">
        <f t="shared" si="9"/>
        <v>pas_proposition_omi</v>
      </c>
    </row>
    <row r="113" spans="1:18" ht="15.75">
      <c r="A113" s="344"/>
      <c r="B113" s="344"/>
      <c r="C113" s="344"/>
      <c r="D113" s="443"/>
      <c r="E113" s="443"/>
      <c r="F113" s="443"/>
      <c r="G113" s="443"/>
      <c r="H113" s="443"/>
      <c r="I113" s="443"/>
      <c r="P113" s="208"/>
      <c r="Q113" s="208"/>
      <c r="R113" s="208"/>
    </row>
    <row r="114" spans="1:18" ht="16.5" thickBot="1">
      <c r="A114" s="249"/>
      <c r="B114" s="701" t="s">
        <v>96</v>
      </c>
      <c r="C114" s="702"/>
      <c r="D114" s="440"/>
      <c r="E114" s="440"/>
      <c r="F114" s="440"/>
      <c r="G114" s="440"/>
      <c r="H114" s="440"/>
      <c r="I114" s="441"/>
      <c r="P114" s="208" t="str">
        <f t="shared" si="7"/>
        <v>non_omi</v>
      </c>
      <c r="Q114" s="208" t="str">
        <f t="shared" si="8"/>
        <v>pas_justification_omi</v>
      </c>
      <c r="R114" s="208" t="str">
        <f t="shared" si="9"/>
        <v>pas_proposition_omi</v>
      </c>
    </row>
    <row r="115" spans="1:18" ht="31.5">
      <c r="A115" s="241" t="s">
        <v>616</v>
      </c>
      <c r="B115" s="245" t="s">
        <v>623</v>
      </c>
      <c r="C115" s="292" t="s">
        <v>663</v>
      </c>
      <c r="D115" s="276" t="s">
        <v>415</v>
      </c>
      <c r="E115" s="435"/>
      <c r="F115" s="436"/>
      <c r="G115" s="437"/>
      <c r="H115" s="435"/>
      <c r="I115" s="437"/>
      <c r="P115" s="208" t="str">
        <f t="shared" si="7"/>
        <v>non_omi</v>
      </c>
      <c r="Q115" s="208" t="str">
        <f t="shared" si="8"/>
        <v>pas_justification_omi</v>
      </c>
      <c r="R115" s="208" t="str">
        <f t="shared" si="9"/>
        <v>pas_proposition_omi</v>
      </c>
    </row>
    <row r="116" spans="1:18" ht="15.75">
      <c r="A116" s="344"/>
      <c r="B116" s="344"/>
      <c r="C116" s="344"/>
      <c r="D116" s="443"/>
      <c r="E116" s="443"/>
      <c r="F116" s="443"/>
      <c r="G116" s="443"/>
      <c r="H116" s="443"/>
      <c r="I116" s="443"/>
      <c r="P116" s="208"/>
      <c r="Q116" s="208"/>
      <c r="R116" s="208"/>
    </row>
    <row r="117" spans="1:18" ht="16.5" thickBot="1">
      <c r="A117" s="243"/>
      <c r="B117" s="701" t="s">
        <v>615</v>
      </c>
      <c r="C117" s="702"/>
      <c r="D117" s="440"/>
      <c r="E117" s="440"/>
      <c r="F117" s="440"/>
      <c r="G117" s="440"/>
      <c r="H117" s="440"/>
      <c r="I117" s="441"/>
      <c r="P117" s="208" t="str">
        <f t="shared" si="7"/>
        <v>non_omi</v>
      </c>
      <c r="Q117" s="208" t="str">
        <f t="shared" si="8"/>
        <v>pas_justification_omi</v>
      </c>
      <c r="R117" s="208" t="str">
        <f t="shared" si="9"/>
        <v>pas_proposition_omi</v>
      </c>
    </row>
    <row r="118" spans="1:18" ht="32.25" thickBot="1">
      <c r="A118" s="250" t="s">
        <v>619</v>
      </c>
      <c r="B118" s="245" t="s">
        <v>617</v>
      </c>
      <c r="C118" s="292" t="s">
        <v>618</v>
      </c>
      <c r="D118" s="276" t="s">
        <v>415</v>
      </c>
      <c r="E118" s="435"/>
      <c r="F118" s="436"/>
      <c r="G118" s="437"/>
      <c r="H118" s="435"/>
      <c r="I118" s="437"/>
      <c r="P118" s="208" t="str">
        <f t="shared" si="7"/>
        <v>non_omi</v>
      </c>
      <c r="Q118" s="208" t="str">
        <f t="shared" si="8"/>
        <v>pas_justification_omi</v>
      </c>
      <c r="R118" s="208" t="str">
        <f t="shared" si="9"/>
        <v>pas_proposition_omi</v>
      </c>
    </row>
    <row r="119" spans="1:18" ht="97.5" customHeight="1" thickBot="1">
      <c r="A119" s="250" t="s">
        <v>621</v>
      </c>
      <c r="B119" s="58" t="s">
        <v>620</v>
      </c>
      <c r="C119" s="286" t="s">
        <v>1052</v>
      </c>
      <c r="D119" s="276" t="s">
        <v>415</v>
      </c>
      <c r="E119" s="435"/>
      <c r="F119" s="436"/>
      <c r="G119" s="437"/>
      <c r="H119" s="435"/>
      <c r="I119" s="437"/>
      <c r="P119" s="208" t="str">
        <f t="shared" si="7"/>
        <v>non_omi</v>
      </c>
      <c r="Q119" s="208" t="str">
        <f t="shared" si="8"/>
        <v>pas_justification_omi</v>
      </c>
      <c r="R119" s="208" t="str">
        <f t="shared" si="9"/>
        <v>pas_proposition_omi</v>
      </c>
    </row>
    <row r="120" spans="1:18" ht="48.4" customHeight="1">
      <c r="A120" s="250" t="s">
        <v>622</v>
      </c>
      <c r="B120" s="58" t="s">
        <v>647</v>
      </c>
      <c r="C120" s="286" t="s">
        <v>1053</v>
      </c>
      <c r="D120" s="276" t="s">
        <v>415</v>
      </c>
      <c r="E120" s="435"/>
      <c r="F120" s="436"/>
      <c r="G120" s="437"/>
      <c r="H120" s="435"/>
      <c r="I120" s="437"/>
      <c r="P120" s="208" t="str">
        <f t="shared" si="7"/>
        <v>non_omi</v>
      </c>
      <c r="Q120" s="208" t="str">
        <f t="shared" si="8"/>
        <v>pas_justification_omi</v>
      </c>
      <c r="R120" s="208" t="str">
        <f t="shared" si="9"/>
        <v>pas_proposition_omi</v>
      </c>
    </row>
    <row r="693" spans="2:2">
      <c r="B693" s="257" t="s">
        <v>301</v>
      </c>
    </row>
    <row r="694" spans="2:2">
      <c r="B694" s="257" t="s">
        <v>624</v>
      </c>
    </row>
    <row r="695" spans="2:2">
      <c r="B695" s="257" t="s">
        <v>414</v>
      </c>
    </row>
    <row r="696" spans="2:2">
      <c r="B696" s="257" t="s">
        <v>415</v>
      </c>
    </row>
  </sheetData>
  <sheetProtection algorithmName="SHA-512" hashValue="KF07ViAyOCr3oDlvWHuSYx53YmhdjB+FsvACQRWYgihsTq2op9IyxgjgHEkFzkpNcWq0kc9SvM1ntckyj8Ta5A==" saltValue="Yq4w0bKk1Ug+hd37dvmrxA==" spinCount="100000" sheet="1" objects="1" scenarios="1"/>
  <mergeCells count="25">
    <mergeCell ref="E7:G7"/>
    <mergeCell ref="A1:K1"/>
    <mergeCell ref="A2:K2"/>
    <mergeCell ref="A3:K3"/>
    <mergeCell ref="E5:F5"/>
    <mergeCell ref="E6:F6"/>
    <mergeCell ref="B91:C91"/>
    <mergeCell ref="A8:I8"/>
    <mergeCell ref="D9:G9"/>
    <mergeCell ref="H9:I9"/>
    <mergeCell ref="A77:K77"/>
    <mergeCell ref="A78:K78"/>
    <mergeCell ref="A79:I79"/>
    <mergeCell ref="B80:C80"/>
    <mergeCell ref="E80:G80"/>
    <mergeCell ref="H80:I80"/>
    <mergeCell ref="B83:C83"/>
    <mergeCell ref="D83:I83"/>
    <mergeCell ref="B117:C117"/>
    <mergeCell ref="B94:C94"/>
    <mergeCell ref="B98:C98"/>
    <mergeCell ref="B101:C101"/>
    <mergeCell ref="B105:C105"/>
    <mergeCell ref="B111:C111"/>
    <mergeCell ref="B114:C114"/>
  </mergeCells>
  <conditionalFormatting sqref="C13:C18 C21:C26">
    <cfRule type="cellIs" dxfId="2831" priority="176" operator="equal">
      <formula>"NON"</formula>
    </cfRule>
    <cfRule type="cellIs" dxfId="2830" priority="177" operator="equal">
      <formula>"OUI"</formula>
    </cfRule>
    <cfRule type="cellIs" dxfId="2829" priority="174" operator="equal">
      <formula>"Non concerné"</formula>
    </cfRule>
    <cfRule type="cellIs" dxfId="2828" priority="175" operator="equal">
      <formula>"Ne sait pas"</formula>
    </cfRule>
  </conditionalFormatting>
  <conditionalFormatting sqref="C29:C35">
    <cfRule type="cellIs" dxfId="2827" priority="165" operator="equal">
      <formula>"OUI"</formula>
    </cfRule>
    <cfRule type="cellIs" dxfId="2826" priority="164" operator="equal">
      <formula>"NON"</formula>
    </cfRule>
    <cfRule type="cellIs" dxfId="2825" priority="163" operator="equal">
      <formula>"Ne sait pas"</formula>
    </cfRule>
    <cfRule type="cellIs" dxfId="2824" priority="162" operator="equal">
      <formula>"Non concerné"</formula>
    </cfRule>
  </conditionalFormatting>
  <conditionalFormatting sqref="C38:C40">
    <cfRule type="cellIs" dxfId="2823" priority="156" operator="equal">
      <formula>"OUI"</formula>
    </cfRule>
    <cfRule type="cellIs" dxfId="2822" priority="154" operator="equal">
      <formula>"Ne sait pas"</formula>
    </cfRule>
    <cfRule type="cellIs" dxfId="2821" priority="153" operator="equal">
      <formula>"Non concerné"</formula>
    </cfRule>
    <cfRule type="cellIs" dxfId="2820" priority="155" operator="equal">
      <formula>"NON"</formula>
    </cfRule>
  </conditionalFormatting>
  <conditionalFormatting sqref="C43:C44">
    <cfRule type="cellIs" dxfId="2819" priority="149" operator="equal">
      <formula>"OUI"</formula>
    </cfRule>
    <cfRule type="cellIs" dxfId="2818" priority="148" operator="equal">
      <formula>"NON"</formula>
    </cfRule>
    <cfRule type="cellIs" dxfId="2817" priority="147" operator="equal">
      <formula>"Ne sait pas"</formula>
    </cfRule>
    <cfRule type="cellIs" dxfId="2816" priority="146" operator="equal">
      <formula>"Non concerné"</formula>
    </cfRule>
  </conditionalFormatting>
  <conditionalFormatting sqref="C47:C49">
    <cfRule type="cellIs" dxfId="2815" priority="140" operator="equal">
      <formula>"NON"</formula>
    </cfRule>
    <cfRule type="cellIs" dxfId="2814" priority="141" operator="equal">
      <formula>"OUI"</formula>
    </cfRule>
    <cfRule type="cellIs" dxfId="2813" priority="139" operator="equal">
      <formula>"Ne sait pas"</formula>
    </cfRule>
    <cfRule type="cellIs" dxfId="2812" priority="138" operator="equal">
      <formula>"Non concerné"</formula>
    </cfRule>
  </conditionalFormatting>
  <conditionalFormatting sqref="C52:C53">
    <cfRule type="cellIs" dxfId="2811" priority="132" operator="equal">
      <formula>"NON"</formula>
    </cfRule>
    <cfRule type="cellIs" dxfId="2810" priority="131" operator="equal">
      <formula>"Ne sait pas"</formula>
    </cfRule>
    <cfRule type="cellIs" dxfId="2809" priority="130" operator="equal">
      <formula>"Non concerné"</formula>
    </cfRule>
    <cfRule type="cellIs" dxfId="2808" priority="133" operator="equal">
      <formula>"OUI"</formula>
    </cfRule>
  </conditionalFormatting>
  <conditionalFormatting sqref="C56:C57">
    <cfRule type="cellIs" dxfId="2807" priority="125" operator="equal">
      <formula>"OUI"</formula>
    </cfRule>
    <cfRule type="cellIs" dxfId="2806" priority="124" operator="equal">
      <formula>"NON"</formula>
    </cfRule>
    <cfRule type="cellIs" dxfId="2805" priority="123" operator="equal">
      <formula>"Ne sait pas"</formula>
    </cfRule>
    <cfRule type="cellIs" dxfId="2804" priority="122" operator="equal">
      <formula>"Non concerné"</formula>
    </cfRule>
  </conditionalFormatting>
  <conditionalFormatting sqref="C60:C61">
    <cfRule type="cellIs" dxfId="2803" priority="114" operator="equal">
      <formula>"Non concerné"</formula>
    </cfRule>
    <cfRule type="cellIs" dxfId="2802" priority="115" operator="equal">
      <formula>"Ne sait pas"</formula>
    </cfRule>
    <cfRule type="cellIs" dxfId="2801" priority="116" operator="equal">
      <formula>"NON"</formula>
    </cfRule>
    <cfRule type="cellIs" dxfId="2800" priority="117" operator="equal">
      <formula>"OUI"</formula>
    </cfRule>
  </conditionalFormatting>
  <conditionalFormatting sqref="C65:C67">
    <cfRule type="cellIs" dxfId="2799" priority="107" operator="equal">
      <formula>"Ne sait pas"</formula>
    </cfRule>
    <cfRule type="cellIs" dxfId="2798" priority="106" operator="equal">
      <formula>"Non concerné"</formula>
    </cfRule>
    <cfRule type="cellIs" dxfId="2797" priority="109" operator="equal">
      <formula>"OUI"</formula>
    </cfRule>
    <cfRule type="cellIs" dxfId="2796" priority="108" operator="equal">
      <formula>"NON"</formula>
    </cfRule>
  </conditionalFormatting>
  <conditionalFormatting sqref="C70">
    <cfRule type="cellIs" dxfId="2795" priority="101" operator="equal">
      <formula>"OUI"</formula>
    </cfRule>
    <cfRule type="cellIs" dxfId="2794" priority="100" operator="equal">
      <formula>"NON"</formula>
    </cfRule>
    <cfRule type="cellIs" dxfId="2793" priority="99" operator="equal">
      <formula>"Ne sait pas"</formula>
    </cfRule>
    <cfRule type="cellIs" dxfId="2792" priority="98" operator="equal">
      <formula>"Non concerné"</formula>
    </cfRule>
  </conditionalFormatting>
  <conditionalFormatting sqref="C73:C74">
    <cfRule type="cellIs" dxfId="2791" priority="92" operator="equal">
      <formula>"NON"</formula>
    </cfRule>
    <cfRule type="cellIs" dxfId="2790" priority="91" operator="equal">
      <formula>"Ne sait pas"</formula>
    </cfRule>
    <cfRule type="cellIs" dxfId="2789" priority="93" operator="equal">
      <formula>"OUI"</formula>
    </cfRule>
    <cfRule type="cellIs" dxfId="2788" priority="90" operator="equal">
      <formula>"Non concerné"</formula>
    </cfRule>
  </conditionalFormatting>
  <conditionalFormatting sqref="D84:D89">
    <cfRule type="cellIs" dxfId="2787" priority="79" operator="equal">
      <formula>"Non concerné"</formula>
    </cfRule>
    <cfRule type="cellIs" dxfId="2786" priority="80" operator="equal">
      <formula>"Ne sait pas"</formula>
    </cfRule>
    <cfRule type="cellIs" dxfId="2785" priority="81" operator="equal">
      <formula>"NON"</formula>
    </cfRule>
    <cfRule type="cellIs" dxfId="2784" priority="82" operator="equal">
      <formula>"OUI"</formula>
    </cfRule>
  </conditionalFormatting>
  <conditionalFormatting sqref="D92">
    <cfRule type="cellIs" dxfId="2783" priority="75" operator="equal">
      <formula>"Non concerné"</formula>
    </cfRule>
    <cfRule type="cellIs" dxfId="2782" priority="77" operator="equal">
      <formula>"NON"</formula>
    </cfRule>
    <cfRule type="cellIs" dxfId="2781" priority="76" operator="equal">
      <formula>"Ne sait pas"</formula>
    </cfRule>
    <cfRule type="cellIs" dxfId="2780" priority="78" operator="equal">
      <formula>"OUI"</formula>
    </cfRule>
  </conditionalFormatting>
  <conditionalFormatting sqref="D95:D96">
    <cfRule type="cellIs" dxfId="2779" priority="72" operator="equal">
      <formula>"Ne sait pas"</formula>
    </cfRule>
    <cfRule type="cellIs" dxfId="2778" priority="74" operator="equal">
      <formula>"OUI"</formula>
    </cfRule>
    <cfRule type="cellIs" dxfId="2777" priority="73" operator="equal">
      <formula>"NON"</formula>
    </cfRule>
    <cfRule type="cellIs" dxfId="2776" priority="71" operator="equal">
      <formula>"Non concerné"</formula>
    </cfRule>
  </conditionalFormatting>
  <conditionalFormatting sqref="D99">
    <cfRule type="cellIs" dxfId="2775" priority="70" operator="equal">
      <formula>"OUI"</formula>
    </cfRule>
    <cfRule type="cellIs" dxfId="2774" priority="69" operator="equal">
      <formula>"NON"</formula>
    </cfRule>
    <cfRule type="cellIs" dxfId="2773" priority="68" operator="equal">
      <formula>"Ne sait pas"</formula>
    </cfRule>
    <cfRule type="cellIs" dxfId="2772" priority="67" operator="equal">
      <formula>"Non concerné"</formula>
    </cfRule>
  </conditionalFormatting>
  <conditionalFormatting sqref="D102:D103">
    <cfRule type="cellIs" dxfId="2771" priority="65" operator="equal">
      <formula>"NON"</formula>
    </cfRule>
    <cfRule type="cellIs" dxfId="2770" priority="66" operator="equal">
      <formula>"OUI"</formula>
    </cfRule>
    <cfRule type="cellIs" dxfId="2769" priority="63" operator="equal">
      <formula>"Non concerné"</formula>
    </cfRule>
    <cfRule type="cellIs" dxfId="2768" priority="64" operator="equal">
      <formula>"Ne sait pas"</formula>
    </cfRule>
  </conditionalFormatting>
  <conditionalFormatting sqref="D106:D109">
    <cfRule type="cellIs" dxfId="2767" priority="59" operator="equal">
      <formula>"Non concerné"</formula>
    </cfRule>
    <cfRule type="cellIs" dxfId="2766" priority="60" operator="equal">
      <formula>"Ne sait pas"</formula>
    </cfRule>
    <cfRule type="cellIs" dxfId="2765" priority="61" operator="equal">
      <formula>"NON"</formula>
    </cfRule>
    <cfRule type="cellIs" dxfId="2764" priority="62" operator="equal">
      <formula>"OUI"</formula>
    </cfRule>
  </conditionalFormatting>
  <conditionalFormatting sqref="D112">
    <cfRule type="cellIs" dxfId="2763" priority="58" operator="equal">
      <formula>"OUI"</formula>
    </cfRule>
    <cfRule type="cellIs" dxfId="2762" priority="57" operator="equal">
      <formula>"NON"</formula>
    </cfRule>
    <cfRule type="cellIs" dxfId="2761" priority="56" operator="equal">
      <formula>"Ne sait pas"</formula>
    </cfRule>
    <cfRule type="cellIs" dxfId="2760" priority="55" operator="equal">
      <formula>"Non concerné"</formula>
    </cfRule>
  </conditionalFormatting>
  <conditionalFormatting sqref="D115">
    <cfRule type="cellIs" dxfId="2759" priority="53" operator="equal">
      <formula>"NON"</formula>
    </cfRule>
    <cfRule type="cellIs" dxfId="2758" priority="54" operator="equal">
      <formula>"OUI"</formula>
    </cfRule>
    <cfRule type="cellIs" dxfId="2757" priority="51" operator="equal">
      <formula>"Non concerné"</formula>
    </cfRule>
    <cfRule type="cellIs" dxfId="2756" priority="52" operator="equal">
      <formula>"Ne sait pas"</formula>
    </cfRule>
  </conditionalFormatting>
  <conditionalFormatting sqref="D118:D120">
    <cfRule type="cellIs" dxfId="2755" priority="50" operator="equal">
      <formula>"OUI"</formula>
    </cfRule>
    <cfRule type="cellIs" dxfId="2754" priority="49" operator="equal">
      <formula>"NON"</formula>
    </cfRule>
    <cfRule type="cellIs" dxfId="2753" priority="48" operator="equal">
      <formula>"Ne sait pas"</formula>
    </cfRule>
    <cfRule type="cellIs" dxfId="2752" priority="47" operator="equal">
      <formula>"Non concerné"</formula>
    </cfRule>
  </conditionalFormatting>
  <conditionalFormatting sqref="D13:I18">
    <cfRule type="expression" dxfId="2751" priority="172">
      <formula>$P13="non_prescrit"</formula>
    </cfRule>
  </conditionalFormatting>
  <conditionalFormatting sqref="D21:I26">
    <cfRule type="expression" dxfId="2750" priority="168">
      <formula>$P21="non_prescrit"</formula>
    </cfRule>
  </conditionalFormatting>
  <conditionalFormatting sqref="D29:I35">
    <cfRule type="expression" dxfId="2749" priority="160">
      <formula>$P29="non_prescrit"</formula>
    </cfRule>
  </conditionalFormatting>
  <conditionalFormatting sqref="D38:I40">
    <cfRule type="expression" dxfId="2748" priority="157">
      <formula>$P38="non_prescrit"</formula>
    </cfRule>
  </conditionalFormatting>
  <conditionalFormatting sqref="D43:I44">
    <cfRule type="expression" dxfId="2747" priority="144">
      <formula>$P43="non_prescrit"</formula>
    </cfRule>
  </conditionalFormatting>
  <conditionalFormatting sqref="D47:I49">
    <cfRule type="expression" dxfId="2746" priority="136">
      <formula>$P47="non_prescrit"</formula>
    </cfRule>
  </conditionalFormatting>
  <conditionalFormatting sqref="D52:I53">
    <cfRule type="expression" dxfId="2745" priority="128">
      <formula>$P52="non_prescrit"</formula>
    </cfRule>
  </conditionalFormatting>
  <conditionalFormatting sqref="D56:I57">
    <cfRule type="expression" dxfId="2744" priority="120">
      <formula>$P56="non_prescrit"</formula>
    </cfRule>
  </conditionalFormatting>
  <conditionalFormatting sqref="D60:I61">
    <cfRule type="expression" dxfId="2743" priority="112">
      <formula>$P60="non_prescrit"</formula>
    </cfRule>
  </conditionalFormatting>
  <conditionalFormatting sqref="D65:I67">
    <cfRule type="expression" dxfId="2742" priority="104">
      <formula>$P65="non_prescrit"</formula>
    </cfRule>
  </conditionalFormatting>
  <conditionalFormatting sqref="D70:I70">
    <cfRule type="expression" dxfId="2741" priority="96">
      <formula>$P70="non_prescrit"</formula>
    </cfRule>
  </conditionalFormatting>
  <conditionalFormatting sqref="D73:I74">
    <cfRule type="expression" dxfId="2740" priority="88">
      <formula>$P73="non_prescrit"</formula>
    </cfRule>
  </conditionalFormatting>
  <conditionalFormatting sqref="E13:F18">
    <cfRule type="expression" dxfId="2739" priority="171">
      <formula>$Q13="pas_modification"</formula>
    </cfRule>
  </conditionalFormatting>
  <conditionalFormatting sqref="E21:F26">
    <cfRule type="expression" dxfId="2738" priority="167">
      <formula>$Q21="pas_modification"</formula>
    </cfRule>
  </conditionalFormatting>
  <conditionalFormatting sqref="E29:F35">
    <cfRule type="expression" dxfId="2737" priority="159">
      <formula>$Q29="pas_modification"</formula>
    </cfRule>
  </conditionalFormatting>
  <conditionalFormatting sqref="E38:F40">
    <cfRule type="expression" dxfId="2736" priority="151">
      <formula>$Q38="pas_modification"</formula>
    </cfRule>
  </conditionalFormatting>
  <conditionalFormatting sqref="E43:F44">
    <cfRule type="expression" dxfId="2735" priority="143">
      <formula>$Q43="pas_modification"</formula>
    </cfRule>
  </conditionalFormatting>
  <conditionalFormatting sqref="E47:F49">
    <cfRule type="expression" dxfId="2734" priority="135">
      <formula>$Q47="pas_modification"</formula>
    </cfRule>
  </conditionalFormatting>
  <conditionalFormatting sqref="E52:F53">
    <cfRule type="expression" dxfId="2733" priority="127">
      <formula>$Q52="pas_modification"</formula>
    </cfRule>
  </conditionalFormatting>
  <conditionalFormatting sqref="E56:F57">
    <cfRule type="expression" dxfId="2732" priority="119">
      <formula>$Q56="pas_modification"</formula>
    </cfRule>
  </conditionalFormatting>
  <conditionalFormatting sqref="E60:F61">
    <cfRule type="expression" dxfId="2731" priority="111">
      <formula>$Q60="pas_modification"</formula>
    </cfRule>
  </conditionalFormatting>
  <conditionalFormatting sqref="E65:F67">
    <cfRule type="expression" dxfId="2730" priority="103">
      <formula>$Q65="pas_modification"</formula>
    </cfRule>
  </conditionalFormatting>
  <conditionalFormatting sqref="E70:F70">
    <cfRule type="expression" dxfId="2729" priority="95">
      <formula>$Q70="pas_modification"</formula>
    </cfRule>
  </conditionalFormatting>
  <conditionalFormatting sqref="E73:F74">
    <cfRule type="expression" dxfId="2728" priority="87">
      <formula>$Q73="pas_modification"</formula>
    </cfRule>
  </conditionalFormatting>
  <conditionalFormatting sqref="E7:G7">
    <cfRule type="cellIs" dxfId="2727" priority="1" operator="equal">
      <formula>"ERREUR : nombre médicaments prescrits &gt; nb MIPA"</formula>
    </cfRule>
  </conditionalFormatting>
  <conditionalFormatting sqref="E84:I89">
    <cfRule type="expression" dxfId="2726" priority="32">
      <formula>$P84="non_omi"</formula>
    </cfRule>
  </conditionalFormatting>
  <conditionalFormatting sqref="E92:I92">
    <cfRule type="expression" dxfId="2725" priority="36">
      <formula>$P92="non_omi"</formula>
    </cfRule>
  </conditionalFormatting>
  <conditionalFormatting sqref="E95:I96">
    <cfRule type="expression" dxfId="2724" priority="28">
      <formula>$P95="non_omi"</formula>
    </cfRule>
  </conditionalFormatting>
  <conditionalFormatting sqref="E99:I99">
    <cfRule type="expression" dxfId="2723" priority="24">
      <formula>$P99="non_omi"</formula>
    </cfRule>
  </conditionalFormatting>
  <conditionalFormatting sqref="E102:I103">
    <cfRule type="expression" dxfId="2722" priority="20">
      <formula>$P102="non_omi"</formula>
    </cfRule>
  </conditionalFormatting>
  <conditionalFormatting sqref="E106:I109">
    <cfRule type="expression" dxfId="2721" priority="16">
      <formula>$P106="non_omi"</formula>
    </cfRule>
  </conditionalFormatting>
  <conditionalFormatting sqref="E112:I112">
    <cfRule type="expression" dxfId="2720" priority="12">
      <formula>$P112="non_omi"</formula>
    </cfRule>
  </conditionalFormatting>
  <conditionalFormatting sqref="E115:I115">
    <cfRule type="expression" dxfId="2719" priority="8">
      <formula>$P115="non_omi"</formula>
    </cfRule>
  </conditionalFormatting>
  <conditionalFormatting sqref="E118:I120">
    <cfRule type="expression" dxfId="2718" priority="4">
      <formula>$P118="non_omi"</formula>
    </cfRule>
  </conditionalFormatting>
  <conditionalFormatting sqref="G13:G18">
    <cfRule type="expression" dxfId="2717" priority="170">
      <formula>$R13="pas_justification"</formula>
    </cfRule>
  </conditionalFormatting>
  <conditionalFormatting sqref="G21:G26">
    <cfRule type="expression" dxfId="2716" priority="166">
      <formula>$R21="pas_justification"</formula>
    </cfRule>
  </conditionalFormatting>
  <conditionalFormatting sqref="G29:G35">
    <cfRule type="expression" dxfId="2715" priority="158">
      <formula>$R29="pas_justification"</formula>
    </cfRule>
  </conditionalFormatting>
  <conditionalFormatting sqref="G38:G40">
    <cfRule type="expression" dxfId="2714" priority="150">
      <formula>$R38="pas_justification"</formula>
    </cfRule>
  </conditionalFormatting>
  <conditionalFormatting sqref="G43:G44">
    <cfRule type="expression" dxfId="2713" priority="142">
      <formula>$R43="pas_justification"</formula>
    </cfRule>
  </conditionalFormatting>
  <conditionalFormatting sqref="G47:G49">
    <cfRule type="expression" dxfId="2712" priority="134">
      <formula>$R47="pas_justification"</formula>
    </cfRule>
  </conditionalFormatting>
  <conditionalFormatting sqref="G52:G53">
    <cfRule type="expression" dxfId="2711" priority="126">
      <formula>$R52="pas_justification"</formula>
    </cfRule>
  </conditionalFormatting>
  <conditionalFormatting sqref="G56:G57">
    <cfRule type="expression" dxfId="2710" priority="118">
      <formula>$R56="pas_justification"</formula>
    </cfRule>
  </conditionalFormatting>
  <conditionalFormatting sqref="G60:G61">
    <cfRule type="expression" dxfId="2709" priority="110">
      <formula>$R60="pas_justification"</formula>
    </cfRule>
  </conditionalFormatting>
  <conditionalFormatting sqref="G65:G67">
    <cfRule type="expression" dxfId="2708" priority="102">
      <formula>$R65="pas_justification"</formula>
    </cfRule>
  </conditionalFormatting>
  <conditionalFormatting sqref="G70">
    <cfRule type="expression" dxfId="2707" priority="94">
      <formula>$R70="pas_justification"</formula>
    </cfRule>
  </conditionalFormatting>
  <conditionalFormatting sqref="G73:G74">
    <cfRule type="expression" dxfId="2706" priority="86">
      <formula>$R73="pas_justification"</formula>
    </cfRule>
  </conditionalFormatting>
  <conditionalFormatting sqref="G84:G89">
    <cfRule type="expression" dxfId="2705" priority="46">
      <formula>$Q84="pas_justification_omi"</formula>
    </cfRule>
  </conditionalFormatting>
  <conditionalFormatting sqref="G92">
    <cfRule type="expression" dxfId="2704" priority="45">
      <formula>$Q92="pas_justification_omi"</formula>
    </cfRule>
  </conditionalFormatting>
  <conditionalFormatting sqref="G95:G96">
    <cfRule type="expression" dxfId="2703" priority="44">
      <formula>$Q95="pas_justification_omi"</formula>
    </cfRule>
  </conditionalFormatting>
  <conditionalFormatting sqref="G99">
    <cfRule type="expression" dxfId="2702" priority="43">
      <formula>$Q99="pas_justification_omi"</formula>
    </cfRule>
  </conditionalFormatting>
  <conditionalFormatting sqref="G102:G103">
    <cfRule type="expression" dxfId="2701" priority="42">
      <formula>$Q102="pas_justification_omi"</formula>
    </cfRule>
  </conditionalFormatting>
  <conditionalFormatting sqref="G106:G109">
    <cfRule type="expression" dxfId="2700" priority="41">
      <formula>$Q106="pas_justification_omi"</formula>
    </cfRule>
  </conditionalFormatting>
  <conditionalFormatting sqref="G112">
    <cfRule type="expression" dxfId="2699" priority="40">
      <formula>$Q112="pas_justification_omi"</formula>
    </cfRule>
  </conditionalFormatting>
  <conditionalFormatting sqref="G115">
    <cfRule type="expression" dxfId="2698" priority="39">
      <formula>$Q115="pas_justification_omi"</formula>
    </cfRule>
  </conditionalFormatting>
  <conditionalFormatting sqref="G118:G120">
    <cfRule type="expression" dxfId="2697" priority="38">
      <formula>$Q118="pas_justification_omi"</formula>
    </cfRule>
  </conditionalFormatting>
  <conditionalFormatting sqref="H13:H18">
    <cfRule type="expression" dxfId="2696" priority="173">
      <formula>$Q13="pas_modification"</formula>
    </cfRule>
  </conditionalFormatting>
  <conditionalFormatting sqref="H13:H40 H42:H61">
    <cfRule type="cellIs" dxfId="2695" priority="84" operator="equal">
      <formula>"Refusée"</formula>
    </cfRule>
  </conditionalFormatting>
  <conditionalFormatting sqref="H13:H40 H42:H74">
    <cfRule type="cellIs" dxfId="2694" priority="85" operator="equal">
      <formula>"Acceptée"</formula>
    </cfRule>
    <cfRule type="cellIs" dxfId="2693" priority="83" operator="equal">
      <formula>"NSP"</formula>
    </cfRule>
  </conditionalFormatting>
  <conditionalFormatting sqref="H21:H26">
    <cfRule type="expression" dxfId="2692" priority="169">
      <formula>$Q21="pas_modification"</formula>
    </cfRule>
  </conditionalFormatting>
  <conditionalFormatting sqref="H29:H35">
    <cfRule type="expression" dxfId="2691" priority="161">
      <formula>$Q29="pas_modification"</formula>
    </cfRule>
  </conditionalFormatting>
  <conditionalFormatting sqref="H38:H40">
    <cfRule type="expression" dxfId="2690" priority="152">
      <formula>$Q38="pas_modification"</formula>
    </cfRule>
  </conditionalFormatting>
  <conditionalFormatting sqref="H43:H44">
    <cfRule type="expression" dxfId="2689" priority="145">
      <formula>$Q43="pas_modification"</formula>
    </cfRule>
  </conditionalFormatting>
  <conditionalFormatting sqref="H47:H49">
    <cfRule type="expression" dxfId="2688" priority="137">
      <formula>$Q47="pas_modification"</formula>
    </cfRule>
  </conditionalFormatting>
  <conditionalFormatting sqref="H52:H53">
    <cfRule type="expression" dxfId="2687" priority="129">
      <formula>$Q52="pas_modification"</formula>
    </cfRule>
  </conditionalFormatting>
  <conditionalFormatting sqref="H56:H57">
    <cfRule type="expression" dxfId="2686" priority="121">
      <formula>$Q56="pas_modification"</formula>
    </cfRule>
  </conditionalFormatting>
  <conditionalFormatting sqref="H60:H61">
    <cfRule type="expression" dxfId="2685" priority="113">
      <formula>$Q60="pas_modification"</formula>
    </cfRule>
  </conditionalFormatting>
  <conditionalFormatting sqref="H65:H67">
    <cfRule type="expression" dxfId="2684" priority="105">
      <formula>$Q65="pas_modification"</formula>
    </cfRule>
  </conditionalFormatting>
  <conditionalFormatting sqref="H70">
    <cfRule type="expression" dxfId="2683" priority="97">
      <formula>$Q70="pas_modification"</formula>
    </cfRule>
  </conditionalFormatting>
  <conditionalFormatting sqref="H73:H74">
    <cfRule type="expression" dxfId="2682" priority="89">
      <formula>$Q73="pas_modification"</formula>
    </cfRule>
  </conditionalFormatting>
  <conditionalFormatting sqref="H84:H89">
    <cfRule type="cellIs" dxfId="2681" priority="30" operator="equal">
      <formula>"Refusée"</formula>
    </cfRule>
    <cfRule type="cellIs" dxfId="2680" priority="31" operator="equal">
      <formula>"Acceptée"</formula>
    </cfRule>
  </conditionalFormatting>
  <conditionalFormatting sqref="H92">
    <cfRule type="cellIs" dxfId="2679" priority="34" operator="equal">
      <formula>"Refusée"</formula>
    </cfRule>
    <cfRule type="cellIs" dxfId="2678" priority="35" operator="equal">
      <formula>"Acceptée"</formula>
    </cfRule>
  </conditionalFormatting>
  <conditionalFormatting sqref="H95:H96">
    <cfRule type="cellIs" dxfId="2677" priority="26" operator="equal">
      <formula>"Refusée"</formula>
    </cfRule>
    <cfRule type="cellIs" dxfId="2676" priority="27" operator="equal">
      <formula>"Acceptée"</formula>
    </cfRule>
  </conditionalFormatting>
  <conditionalFormatting sqref="H99">
    <cfRule type="cellIs" dxfId="2675" priority="22" operator="equal">
      <formula>"Refusée"</formula>
    </cfRule>
    <cfRule type="cellIs" dxfId="2674" priority="23" operator="equal">
      <formula>"Acceptée"</formula>
    </cfRule>
  </conditionalFormatting>
  <conditionalFormatting sqref="H102:H103">
    <cfRule type="cellIs" dxfId="2673" priority="18" operator="equal">
      <formula>"Refusée"</formula>
    </cfRule>
    <cfRule type="cellIs" dxfId="2672" priority="19" operator="equal">
      <formula>"Acceptée"</formula>
    </cfRule>
  </conditionalFormatting>
  <conditionalFormatting sqref="H106:H109">
    <cfRule type="cellIs" dxfId="2671" priority="14" operator="equal">
      <formula>"Refusée"</formula>
    </cfRule>
    <cfRule type="cellIs" dxfId="2670" priority="15" operator="equal">
      <formula>"Acceptée"</formula>
    </cfRule>
  </conditionalFormatting>
  <conditionalFormatting sqref="H112">
    <cfRule type="cellIs" dxfId="2669" priority="11" operator="equal">
      <formula>"Acceptée"</formula>
    </cfRule>
    <cfRule type="cellIs" dxfId="2668" priority="10" operator="equal">
      <formula>"Refusée"</formula>
    </cfRule>
  </conditionalFormatting>
  <conditionalFormatting sqref="H115">
    <cfRule type="cellIs" dxfId="2667" priority="7" operator="equal">
      <formula>"Acceptée"</formula>
    </cfRule>
    <cfRule type="cellIs" dxfId="2666" priority="6" operator="equal">
      <formula>"Refusée"</formula>
    </cfRule>
  </conditionalFormatting>
  <conditionalFormatting sqref="H118:H120">
    <cfRule type="cellIs" dxfId="2665" priority="3" operator="equal">
      <formula>"Acceptée"</formula>
    </cfRule>
    <cfRule type="cellIs" dxfId="2664" priority="2" operator="equal">
      <formula>"Refusée"</formula>
    </cfRule>
  </conditionalFormatting>
  <conditionalFormatting sqref="H84:I89">
    <cfRule type="expression" dxfId="2663" priority="33">
      <formula>$R84="pas_proposition_omi"</formula>
    </cfRule>
  </conditionalFormatting>
  <conditionalFormatting sqref="H92:I92">
    <cfRule type="expression" dxfId="2662" priority="37">
      <formula>$R92="pas_proposition_omi"</formula>
    </cfRule>
  </conditionalFormatting>
  <conditionalFormatting sqref="H95:I96">
    <cfRule type="expression" dxfId="2661" priority="29">
      <formula>$R95="pas_proposition_omi"</formula>
    </cfRule>
  </conditionalFormatting>
  <conditionalFormatting sqref="H99:I99">
    <cfRule type="expression" dxfId="2660" priority="25">
      <formula>$R99="pas_proposition_omi"</formula>
    </cfRule>
  </conditionalFormatting>
  <conditionalFormatting sqref="H102:I103">
    <cfRule type="expression" dxfId="2659" priority="21">
      <formula>$R102="pas_proposition_omi"</formula>
    </cfRule>
  </conditionalFormatting>
  <conditionalFormatting sqref="H106:I109">
    <cfRule type="expression" dxfId="2658" priority="17">
      <formula>$R106="pas_proposition_omi"</formula>
    </cfRule>
  </conditionalFormatting>
  <conditionalFormatting sqref="H112:I112">
    <cfRule type="expression" dxfId="2657" priority="13">
      <formula>$R112="pas_proposition_omi"</formula>
    </cfRule>
  </conditionalFormatting>
  <conditionalFormatting sqref="H115:I115">
    <cfRule type="expression" dxfId="2656" priority="9">
      <formula>$R115="pas_proposition_omi"</formula>
    </cfRule>
  </conditionalFormatting>
  <conditionalFormatting sqref="H118:I120">
    <cfRule type="expression" dxfId="2655" priority="5">
      <formula>$R118="pas_proposition_omi"</formula>
    </cfRule>
  </conditionalFormatting>
  <dataValidations count="164">
    <dataValidation type="list" allowBlank="1" showInputMessage="1" showErrorMessage="1" sqref="E84:E89 E92 E95:E96 E99 E102:E103 E118:E120 E112 E115 E106:E109" xr:uid="{73B7A1AA-9480-4C05-8710-2A2A7A89FA39}">
      <formula1>INDIRECT($P84)</formula1>
    </dataValidation>
    <dataValidation type="list" allowBlank="1" showInputMessage="1" showErrorMessage="1" sqref="H92 H115 H84:H89 H95:H96 H99 H102:H103 H106:H109 H112 H118:H120" xr:uid="{700CF9C2-F723-424E-BE1A-4580E3217EDD}">
      <formula1>INDIRECT($R84)</formula1>
    </dataValidation>
    <dataValidation type="list" allowBlank="1" showInputMessage="1" showErrorMessage="1" sqref="G84:G89 G115 G92 G95:G96 G99 G102:G103 G106:G109 G112 G118:G120" xr:uid="{0F728DB4-C4DC-4567-8E77-3F0DFCE8F711}">
      <formula1>INDIRECT($Q84)</formula1>
    </dataValidation>
    <dataValidation type="list" allowBlank="1" showInputMessage="1" showErrorMessage="1" sqref="D116 D110 D113:D114" xr:uid="{40E45546-DE02-450E-B989-44639F4BCA3F}">
      <formula1>$D$192:$D$195</formula1>
    </dataValidation>
    <dataValidation type="list" allowBlank="1" showInputMessage="1" sqref="E110:H110 E116:H116 E113:H114" xr:uid="{20B134A1-51DF-4220-9646-C03EE5AFD624}">
      <formula1>$D$195</formula1>
    </dataValidation>
    <dataValidation type="list" allowBlank="1" showInputMessage="1" showErrorMessage="1" sqref="H18" xr:uid="{581F39D0-4287-4699-B1A1-9F64F2565A52}">
      <formula1>INDIRECT($S$18)</formula1>
    </dataValidation>
    <dataValidation type="list" allowBlank="1" showInputMessage="1" showErrorMessage="1" sqref="G18" xr:uid="{1A37123F-4AA2-4079-96BE-3B0058FCF4BB}">
      <formula1>INDIRECT($R$18)</formula1>
    </dataValidation>
    <dataValidation type="list" allowBlank="1" showInputMessage="1" showErrorMessage="1" sqref="E18" xr:uid="{10CE2730-3C23-47EC-8667-86A39C6C5123}">
      <formula1>INDIRECT($Q$18)</formula1>
    </dataValidation>
    <dataValidation type="list" allowBlank="1" showInputMessage="1" showErrorMessage="1" sqref="D18" xr:uid="{7AD8AAD3-DE1E-4AEF-9AEF-118571B49CEA}">
      <formula1>INDIRECT($P$18)</formula1>
    </dataValidation>
    <dataValidation type="list" allowBlank="1" showInputMessage="1" showErrorMessage="1" sqref="H17" xr:uid="{A3294A97-C17A-4E48-A18C-1118D81722C5}">
      <formula1>INDIRECT($S$17)</formula1>
    </dataValidation>
    <dataValidation type="list" allowBlank="1" showInputMessage="1" showErrorMessage="1" sqref="G17" xr:uid="{1642E1AF-674F-4FF5-8146-DE7F2F7D2C86}">
      <formula1>INDIRECT($R$17)</formula1>
    </dataValidation>
    <dataValidation type="list" allowBlank="1" showInputMessage="1" showErrorMessage="1" sqref="E17" xr:uid="{DE549218-986C-493E-80EE-7632D648838F}">
      <formula1>INDIRECT($Q$17)</formula1>
    </dataValidation>
    <dataValidation type="list" allowBlank="1" showInputMessage="1" showErrorMessage="1" sqref="D17" xr:uid="{43128E6A-5427-4B60-A424-BDE1304C61BE}">
      <formula1>INDIRECT($P$17)</formula1>
    </dataValidation>
    <dataValidation type="list" allowBlank="1" showInputMessage="1" showErrorMessage="1" sqref="H16" xr:uid="{97D15268-ED75-4176-9117-7ED91A31F955}">
      <formula1>INDIRECT($S$16)</formula1>
    </dataValidation>
    <dataValidation type="list" allowBlank="1" showInputMessage="1" showErrorMessage="1" sqref="G16" xr:uid="{2AEE7760-53DA-43E5-8339-F2BD8C41488E}">
      <formula1>INDIRECT($R$16)</formula1>
    </dataValidation>
    <dataValidation type="list" allowBlank="1" showInputMessage="1" showErrorMessage="1" sqref="E16" xr:uid="{7961A899-59C1-4175-90EF-869D329D2394}">
      <formula1>INDIRECT($Q$16)</formula1>
    </dataValidation>
    <dataValidation type="list" allowBlank="1" showInputMessage="1" showErrorMessage="1" sqref="D16" xr:uid="{8DF9726C-F0E3-483E-A301-B7FB9E0E03BA}">
      <formula1>INDIRECT($P$16)</formula1>
    </dataValidation>
    <dataValidation type="list" allowBlank="1" showInputMessage="1" showErrorMessage="1" sqref="H15" xr:uid="{92F54080-B1B1-4C42-BDB0-F3559C4B1445}">
      <formula1>INDIRECT($S$15)</formula1>
    </dataValidation>
    <dataValidation type="list" allowBlank="1" showInputMessage="1" showErrorMessage="1" sqref="G15" xr:uid="{BD3A2714-41F7-4B26-8DC9-9B5ABE01DC4B}">
      <formula1>INDIRECT($R$15)</formula1>
    </dataValidation>
    <dataValidation type="list" allowBlank="1" showInputMessage="1" showErrorMessage="1" sqref="E15" xr:uid="{57E9CFE7-17DE-43D4-8F58-02402ED5727C}">
      <formula1>INDIRECT($Q$15)</formula1>
    </dataValidation>
    <dataValidation type="list" allowBlank="1" showInputMessage="1" showErrorMessage="1" sqref="D15" xr:uid="{A0024633-AD42-4692-B0E4-5614F555141C}">
      <formula1>INDIRECT($P$15)</formula1>
    </dataValidation>
    <dataValidation type="list" allowBlank="1" showInputMessage="1" showErrorMessage="1" sqref="H14" xr:uid="{C0870D43-ABCD-4D16-80A4-9F943B5100DE}">
      <formula1>INDIRECT($S$14)</formula1>
    </dataValidation>
    <dataValidation type="list" allowBlank="1" showInputMessage="1" showErrorMessage="1" sqref="G14" xr:uid="{C9990CCF-4283-4181-86AE-9616EBBF0369}">
      <formula1>INDIRECT($R$14)</formula1>
    </dataValidation>
    <dataValidation type="list" allowBlank="1" showInputMessage="1" showErrorMessage="1" sqref="E14" xr:uid="{A8320B33-21F8-4D13-BA5F-C727DC33F6E5}">
      <formula1>INDIRECT($Q$14)</formula1>
    </dataValidation>
    <dataValidation type="list" allowBlank="1" showInputMessage="1" showErrorMessage="1" sqref="D14" xr:uid="{CE89BC19-65EE-45AE-A9AC-35974433635B}">
      <formula1>INDIRECT($P$14)</formula1>
    </dataValidation>
    <dataValidation type="list" allowBlank="1" showInputMessage="1" showErrorMessage="1" sqref="H74" xr:uid="{79004FB5-7947-4A7B-AAD5-C48A5F3723E1}">
      <formula1>INDIRECT($S$74)</formula1>
    </dataValidation>
    <dataValidation type="list" allowBlank="1" showInputMessage="1" showErrorMessage="1" sqref="G74" xr:uid="{1CB76F89-4502-4733-81A7-BA5F06EE3501}">
      <formula1>INDIRECT($R$74)</formula1>
    </dataValidation>
    <dataValidation type="list" allowBlank="1" showInputMessage="1" showErrorMessage="1" sqref="E74" xr:uid="{BE6DBE96-C2A5-4FDA-847C-D77E82A72734}">
      <formula1>INDIRECT($Q$74)</formula1>
    </dataValidation>
    <dataValidation type="list" allowBlank="1" showInputMessage="1" showErrorMessage="1" sqref="D74" xr:uid="{000C08ED-DF90-4414-99CB-83F2FC58521A}">
      <formula1>INDIRECT($P$74)</formula1>
    </dataValidation>
    <dataValidation type="list" allowBlank="1" showInputMessage="1" showErrorMessage="1" sqref="H73" xr:uid="{94C1E590-AC96-4FEF-9385-20D1464173F1}">
      <formula1>INDIRECT($S$73)</formula1>
    </dataValidation>
    <dataValidation type="list" allowBlank="1" showInputMessage="1" showErrorMessage="1" sqref="G73" xr:uid="{38A9D49C-FF52-4968-829B-2834C79A272D}">
      <formula1>INDIRECT($R$73)</formula1>
    </dataValidation>
    <dataValidation type="list" allowBlank="1" showInputMessage="1" showErrorMessage="1" sqref="E73" xr:uid="{E6942651-D324-477B-8A43-7E1B31B46D3D}">
      <formula1>INDIRECT($Q$73)</formula1>
    </dataValidation>
    <dataValidation type="list" allowBlank="1" showInputMessage="1" showErrorMessage="1" sqref="D73" xr:uid="{3037994D-6702-4BB9-BC10-13B7889CDEAC}">
      <formula1>INDIRECT($P$73)</formula1>
    </dataValidation>
    <dataValidation type="list" allowBlank="1" showInputMessage="1" showErrorMessage="1" sqref="H70" xr:uid="{C29D4E9C-65E5-4D9C-8FAA-91B226CDDD47}">
      <formula1>INDIRECT($S$70)</formula1>
    </dataValidation>
    <dataValidation type="list" allowBlank="1" showInputMessage="1" showErrorMessage="1" sqref="G70" xr:uid="{703D34EF-581C-4950-BC1A-A5670021CB85}">
      <formula1>INDIRECT($R$70)</formula1>
    </dataValidation>
    <dataValidation type="list" allowBlank="1" showInputMessage="1" showErrorMessage="1" sqref="E70" xr:uid="{DB785ACF-C3EB-4478-85DD-38955C050D7A}">
      <formula1>INDIRECT($Q$70)</formula1>
    </dataValidation>
    <dataValidation type="list" allowBlank="1" showInputMessage="1" showErrorMessage="1" sqref="D70" xr:uid="{831D5ED0-8C6D-4FDC-ADF0-9ABCCDE5ECD0}">
      <formula1>INDIRECT($P$70)</formula1>
    </dataValidation>
    <dataValidation type="list" allowBlank="1" showInputMessage="1" showErrorMessage="1" sqref="H67" xr:uid="{52CC70F5-CD96-4D61-B104-C90563221759}">
      <formula1>INDIRECT($S$67)</formula1>
    </dataValidation>
    <dataValidation type="list" allowBlank="1" showInputMessage="1" showErrorMessage="1" sqref="G67" xr:uid="{D285DA95-350C-4C20-94D2-0710A1EDDC76}">
      <formula1>INDIRECT($R$67)</formula1>
    </dataValidation>
    <dataValidation type="list" allowBlank="1" showInputMessage="1" showErrorMessage="1" sqref="E67" xr:uid="{AA70DF8F-ADEA-4F59-B022-28E76D653EE4}">
      <formula1>INDIRECT($Q$67)</formula1>
    </dataValidation>
    <dataValidation type="list" allowBlank="1" showInputMessage="1" showErrorMessage="1" sqref="D67" xr:uid="{570AAE1E-CD0D-4792-964E-807F857E1B7C}">
      <formula1>INDIRECT($P$67)</formula1>
    </dataValidation>
    <dataValidation type="list" allowBlank="1" showInputMessage="1" showErrorMessage="1" sqref="H66" xr:uid="{5CC513F4-2495-4C1B-A417-0B70ADC1D58D}">
      <formula1>INDIRECT($S$66)</formula1>
    </dataValidation>
    <dataValidation type="list" allowBlank="1" showInputMessage="1" showErrorMessage="1" sqref="G66" xr:uid="{08033C6D-F9C0-47C2-96C7-9D2CFF22B0D3}">
      <formula1>INDIRECT($R$66)</formula1>
    </dataValidation>
    <dataValidation type="list" allowBlank="1" showInputMessage="1" showErrorMessage="1" sqref="E66" xr:uid="{38BABA2C-8258-4BDD-9BC5-A609FAE5B70F}">
      <formula1>INDIRECT($Q$66)</formula1>
    </dataValidation>
    <dataValidation type="list" allowBlank="1" showInputMessage="1" showErrorMessage="1" sqref="D66" xr:uid="{F1B9DD60-FAC7-47EE-9A96-5173B8715E77}">
      <formula1>INDIRECT($P$66)</formula1>
    </dataValidation>
    <dataValidation type="list" allowBlank="1" showInputMessage="1" showErrorMessage="1" sqref="H65" xr:uid="{514B7445-38B8-4DE0-B05D-15791001F9DA}">
      <formula1>INDIRECT($S$65)</formula1>
    </dataValidation>
    <dataValidation type="list" allowBlank="1" showInputMessage="1" showErrorMessage="1" sqref="G65" xr:uid="{E391538C-8338-4FD6-BCBD-1B9AFCDE58D7}">
      <formula1>INDIRECT($R$65)</formula1>
    </dataValidation>
    <dataValidation type="list" allowBlank="1" showInputMessage="1" showErrorMessage="1" sqref="E65" xr:uid="{24331649-C2ED-47F4-9574-0D38479D5CDB}">
      <formula1>INDIRECT($Q$65)</formula1>
    </dataValidation>
    <dataValidation type="list" allowBlank="1" showInputMessage="1" showErrorMessage="1" sqref="D65" xr:uid="{42C32703-22CC-481B-BD4D-60C230E539C9}">
      <formula1>INDIRECT($P$65)</formula1>
    </dataValidation>
    <dataValidation type="list" allowBlank="1" showInputMessage="1" showErrorMessage="1" sqref="H61" xr:uid="{55AE13EA-9670-4D54-85AD-CF3EF38FB45C}">
      <formula1>INDIRECT($S$61)</formula1>
    </dataValidation>
    <dataValidation type="list" allowBlank="1" showInputMessage="1" showErrorMessage="1" sqref="G61" xr:uid="{2FB3E415-AC88-4D48-98E4-4AD344A9FB15}">
      <formula1>INDIRECT($R$61)</formula1>
    </dataValidation>
    <dataValidation type="list" allowBlank="1" showInputMessage="1" showErrorMessage="1" sqref="E61" xr:uid="{54B34E73-B67A-4D08-8874-6A3AA95E9BE9}">
      <formula1>INDIRECT($Q$61)</formula1>
    </dataValidation>
    <dataValidation type="list" allowBlank="1" showInputMessage="1" showErrorMessage="1" sqref="D61" xr:uid="{FB355CAA-5818-4B46-A586-C326062C9AFE}">
      <formula1>INDIRECT($P$61)</formula1>
    </dataValidation>
    <dataValidation type="list" allowBlank="1" showInputMessage="1" showErrorMessage="1" sqref="H60" xr:uid="{78FC5A63-9073-489B-AEF4-E75473F6E5DF}">
      <formula1>INDIRECT($S$60)</formula1>
    </dataValidation>
    <dataValidation type="list" allowBlank="1" showInputMessage="1" showErrorMessage="1" sqref="G60" xr:uid="{CAF18099-8573-4665-91FB-EFFCBAA4982E}">
      <formula1>INDIRECT($R$60)</formula1>
    </dataValidation>
    <dataValidation type="list" allowBlank="1" showInputMessage="1" showErrorMessage="1" sqref="E60" xr:uid="{01FF5727-A345-4304-935B-50C6C483F661}">
      <formula1>INDIRECT($Q$60)</formula1>
    </dataValidation>
    <dataValidation type="list" allowBlank="1" showInputMessage="1" showErrorMessage="1" sqref="D60" xr:uid="{B90A104C-3E98-4A96-88EC-EC2F5E3A35EB}">
      <formula1>INDIRECT($P$60)</formula1>
    </dataValidation>
    <dataValidation type="list" allowBlank="1" showInputMessage="1" showErrorMessage="1" sqref="H57" xr:uid="{757C4BD4-5D28-4C03-AD14-34686E654534}">
      <formula1>INDIRECT($S$57)</formula1>
    </dataValidation>
    <dataValidation type="list" allowBlank="1" showInputMessage="1" showErrorMessage="1" sqref="G57" xr:uid="{41392CBF-C12C-415F-8616-5D7FC3E120B0}">
      <formula1>INDIRECT($R$57)</formula1>
    </dataValidation>
    <dataValidation type="list" allowBlank="1" showInputMessage="1" showErrorMessage="1" sqref="E57" xr:uid="{C8FE28AF-6DDE-485E-8977-287220579DF5}">
      <formula1>INDIRECT($Q$57)</formula1>
    </dataValidation>
    <dataValidation type="list" allowBlank="1" showInputMessage="1" showErrorMessage="1" sqref="D57" xr:uid="{0307A59A-A276-487D-8067-8E2B34722391}">
      <formula1>INDIRECT($P$57)</formula1>
    </dataValidation>
    <dataValidation type="list" allowBlank="1" showInputMessage="1" showErrorMessage="1" sqref="H56" xr:uid="{12550F9C-1A01-41D0-96A7-82F019805947}">
      <formula1>INDIRECT($S$56)</formula1>
    </dataValidation>
    <dataValidation type="list" allowBlank="1" showInputMessage="1" showErrorMessage="1" sqref="G56" xr:uid="{0B2CB1D8-F44E-49CA-891F-C5B205E41C05}">
      <formula1>INDIRECT($R$56)</formula1>
    </dataValidation>
    <dataValidation type="list" allowBlank="1" showInputMessage="1" showErrorMessage="1" sqref="E56" xr:uid="{E17EA06C-F929-4A12-BB01-A620EC22055C}">
      <formula1>INDIRECT($Q$56)</formula1>
    </dataValidation>
    <dataValidation type="list" allowBlank="1" showInputMessage="1" showErrorMessage="1" sqref="D56" xr:uid="{0E88AE56-B8A3-4DF6-BA9F-96E97F19E7A4}">
      <formula1>INDIRECT($P$56)</formula1>
    </dataValidation>
    <dataValidation type="list" allowBlank="1" showInputMessage="1" showErrorMessage="1" sqref="H53" xr:uid="{6F3629CF-0717-4B10-9081-A1CEC03A4240}">
      <formula1>INDIRECT($S$53)</formula1>
    </dataValidation>
    <dataValidation type="list" allowBlank="1" showInputMessage="1" showErrorMessage="1" sqref="G53" xr:uid="{6BD12F27-EE37-4BF7-8C7B-9F81B31C4953}">
      <formula1>INDIRECT($R$53)</formula1>
    </dataValidation>
    <dataValidation type="list" allowBlank="1" showInputMessage="1" showErrorMessage="1" sqref="E53" xr:uid="{CD354956-7E3D-4B13-949C-EF66CADC8AE7}">
      <formula1>INDIRECT($Q$53)</formula1>
    </dataValidation>
    <dataValidation type="list" allowBlank="1" showInputMessage="1" showErrorMessage="1" sqref="D53" xr:uid="{2D1C282B-E3C0-40D2-A10A-C2CD7F3979AC}">
      <formula1>INDIRECT($P$53)</formula1>
    </dataValidation>
    <dataValidation type="list" allowBlank="1" showInputMessage="1" showErrorMessage="1" sqref="H52" xr:uid="{3C39D75A-AFE0-46D9-A585-00168B7C366A}">
      <formula1>INDIRECT($S$52)</formula1>
    </dataValidation>
    <dataValidation type="list" allowBlank="1" showInputMessage="1" showErrorMessage="1" sqref="G52" xr:uid="{6CFBAC14-9AC5-45CA-BB21-292D3D357A30}">
      <formula1>INDIRECT($R$52)</formula1>
    </dataValidation>
    <dataValidation type="list" allowBlank="1" showInputMessage="1" showErrorMessage="1" sqref="E52" xr:uid="{9FF577C4-D9E3-489C-8F1D-D85B9B61F37B}">
      <formula1>INDIRECT($Q$52)</formula1>
    </dataValidation>
    <dataValidation type="list" allowBlank="1" showInputMessage="1" showErrorMessage="1" sqref="D52" xr:uid="{C5EB2410-1061-4A60-B097-E3BF17488AB0}">
      <formula1>INDIRECT($P$52)</formula1>
    </dataValidation>
    <dataValidation type="list" allowBlank="1" showInputMessage="1" showErrorMessage="1" sqref="H49" xr:uid="{19DCA034-D1A5-4D28-9AC7-9203A86A9AA0}">
      <formula1>INDIRECT($S$49)</formula1>
    </dataValidation>
    <dataValidation type="list" allowBlank="1" showInputMessage="1" showErrorMessage="1" sqref="G49" xr:uid="{47A0893E-2F65-490D-880A-6DDC36997109}">
      <formula1>INDIRECT($R$49)</formula1>
    </dataValidation>
    <dataValidation type="list" allowBlank="1" showInputMessage="1" showErrorMessage="1" sqref="E49" xr:uid="{DF1BE9F3-710E-4971-A1A4-747C0D329842}">
      <formula1>INDIRECT($Q$49)</formula1>
    </dataValidation>
    <dataValidation type="list" allowBlank="1" showInputMessage="1" showErrorMessage="1" sqref="D49" xr:uid="{E716A1D5-5CCF-481A-96BD-B096A09DAFA8}">
      <formula1>INDIRECT($P$49)</formula1>
    </dataValidation>
    <dataValidation type="list" allowBlank="1" showInputMessage="1" showErrorMessage="1" sqref="H48" xr:uid="{34B37846-7619-4DD6-9485-76EC22EFA15E}">
      <formula1>INDIRECT($S$48)</formula1>
    </dataValidation>
    <dataValidation type="list" allowBlank="1" showInputMessage="1" showErrorMessage="1" sqref="G48" xr:uid="{92B28A8F-96EC-4833-8C34-D9686C180D03}">
      <formula1>INDIRECT($R$48)</formula1>
    </dataValidation>
    <dataValidation type="list" allowBlank="1" showInputMessage="1" showErrorMessage="1" sqref="E48" xr:uid="{C978C101-C557-41EF-A9AF-CD2B2B17B875}">
      <formula1>INDIRECT($Q$48)</formula1>
    </dataValidation>
    <dataValidation type="list" allowBlank="1" showInputMessage="1" showErrorMessage="1" sqref="D48" xr:uid="{34B05553-A452-49E8-9610-1187DAE1FB84}">
      <formula1>INDIRECT($P$48)</formula1>
    </dataValidation>
    <dataValidation type="list" allowBlank="1" showInputMessage="1" showErrorMessage="1" sqref="H47" xr:uid="{2E943292-67DB-4D60-AE62-F0EB9B8E4205}">
      <formula1>INDIRECT($S$47)</formula1>
    </dataValidation>
    <dataValidation type="list" allowBlank="1" showInputMessage="1" showErrorMessage="1" sqref="G47" xr:uid="{A3F1601B-7A5C-4F51-AEFD-B016DD800C03}">
      <formula1>INDIRECT($R$47)</formula1>
    </dataValidation>
    <dataValidation type="list" allowBlank="1" showInputMessage="1" showErrorMessage="1" sqref="E47" xr:uid="{47129BEB-7653-429C-8264-BDFE898FE88E}">
      <formula1>INDIRECT($Q$47)</formula1>
    </dataValidation>
    <dataValidation type="list" allowBlank="1" showInputMessage="1" showErrorMessage="1" sqref="D47" xr:uid="{E1F23BB3-E796-4C08-B265-9F1D151E0A0F}">
      <formula1>INDIRECT($P$47)</formula1>
    </dataValidation>
    <dataValidation type="list" allowBlank="1" showInputMessage="1" showErrorMessage="1" sqref="H44" xr:uid="{DFB9AA80-6FC6-495E-BB81-CA2E566FE254}">
      <formula1>INDIRECT($S$44)</formula1>
    </dataValidation>
    <dataValidation type="list" allowBlank="1" showInputMessage="1" showErrorMessage="1" sqref="G44" xr:uid="{A309EF26-4BD6-4081-B3DE-45A2F94563D9}">
      <formula1>INDIRECT($R$44)</formula1>
    </dataValidation>
    <dataValidation type="list" allowBlank="1" showInputMessage="1" showErrorMessage="1" sqref="E44" xr:uid="{524D6E9C-5CE8-40EF-B0C4-02064BDFB209}">
      <formula1>INDIRECT($Q$44)</formula1>
    </dataValidation>
    <dataValidation type="list" allowBlank="1" showInputMessage="1" showErrorMessage="1" sqref="D44" xr:uid="{13BA5DBF-2637-435A-9858-E80950600EE8}">
      <formula1>INDIRECT($P$44)</formula1>
    </dataValidation>
    <dataValidation type="list" allowBlank="1" showInputMessage="1" showErrorMessage="1" sqref="H43" xr:uid="{516803BE-31C4-4E9A-ABCA-5A9F9A843D26}">
      <formula1>INDIRECT($S$43)</formula1>
    </dataValidation>
    <dataValidation type="list" allowBlank="1" showInputMessage="1" showErrorMessage="1" sqref="G43" xr:uid="{A4D492F7-58E6-4E39-9DA9-FC003C944055}">
      <formula1>INDIRECT($R$43)</formula1>
    </dataValidation>
    <dataValidation type="list" allowBlank="1" showInputMessage="1" showErrorMessage="1" sqref="E43" xr:uid="{FF0F8264-0D0F-4634-A2DA-DB93D65C0875}">
      <formula1>INDIRECT($Q$43)</formula1>
    </dataValidation>
    <dataValidation type="list" allowBlank="1" showInputMessage="1" showErrorMessage="1" sqref="D43" xr:uid="{54919859-F85D-4D4D-97C2-B33E2FB15C54}">
      <formula1>INDIRECT($P$43)</formula1>
    </dataValidation>
    <dataValidation type="list" allowBlank="1" showInputMessage="1" showErrorMessage="1" sqref="H40" xr:uid="{EBDCA392-4EEB-4C22-83CE-536857B01508}">
      <formula1>INDIRECT($S$40)</formula1>
    </dataValidation>
    <dataValidation type="list" allowBlank="1" showInputMessage="1" showErrorMessage="1" sqref="G40" xr:uid="{4E889ED4-C496-4440-BCC6-E483DD093773}">
      <formula1>INDIRECT($R$40)</formula1>
    </dataValidation>
    <dataValidation type="list" allowBlank="1" showInputMessage="1" showErrorMessage="1" sqref="E40" xr:uid="{3A9B8470-4C32-4E55-84A2-FD37DA56074D}">
      <formula1>INDIRECT($Q$40)</formula1>
    </dataValidation>
    <dataValidation type="list" allowBlank="1" showInputMessage="1" showErrorMessage="1" sqref="D40" xr:uid="{70C71AF6-EDB8-408E-8E7F-9B335A2197E1}">
      <formula1>INDIRECT($P$40)</formula1>
    </dataValidation>
    <dataValidation type="list" allowBlank="1" showInputMessage="1" showErrorMessage="1" sqref="H39" xr:uid="{5F95BCB7-F593-40DA-BBDF-AA55A9C1EF93}">
      <formula1>INDIRECT($S$39)</formula1>
    </dataValidation>
    <dataValidation type="list" allowBlank="1" showInputMessage="1" showErrorMessage="1" sqref="G39" xr:uid="{B442DEEE-BC85-47FB-A484-A36341AB3F9C}">
      <formula1>INDIRECT($R$39)</formula1>
    </dataValidation>
    <dataValidation type="list" allowBlank="1" showInputMessage="1" showErrorMessage="1" sqref="E39" xr:uid="{06A41954-FC78-4B13-8990-828915EB144E}">
      <formula1>INDIRECT($Q$39)</formula1>
    </dataValidation>
    <dataValidation type="list" allowBlank="1" showInputMessage="1" showErrorMessage="1" sqref="D39" xr:uid="{C6250B38-33ED-4890-BFFB-0CE845154AEF}">
      <formula1>INDIRECT($P$39)</formula1>
    </dataValidation>
    <dataValidation type="list" allowBlank="1" showInputMessage="1" showErrorMessage="1" sqref="H38" xr:uid="{45330C56-AAF1-4153-9D5F-F54271B52A09}">
      <formula1>INDIRECT($S$38)</formula1>
    </dataValidation>
    <dataValidation type="list" allowBlank="1" showInputMessage="1" showErrorMessage="1" sqref="G38" xr:uid="{B84233F4-369B-48CC-B4B0-D4BB95794E71}">
      <formula1>INDIRECT($R$38)</formula1>
    </dataValidation>
    <dataValidation type="list" allowBlank="1" showInputMessage="1" showErrorMessage="1" sqref="E38" xr:uid="{0421F7E0-E93B-421A-9ECD-A93CDF8FA386}">
      <formula1>INDIRECT($Q$38)</formula1>
    </dataValidation>
    <dataValidation type="list" allowBlank="1" showInputMessage="1" showErrorMessage="1" sqref="D38" xr:uid="{6E87F2A2-4872-4902-966B-6B06EF46B57C}">
      <formula1>INDIRECT($P$38)</formula1>
    </dataValidation>
    <dataValidation type="list" allowBlank="1" showInputMessage="1" showErrorMessage="1" sqref="H35" xr:uid="{77BA60F4-29FA-45DB-95C2-B64640A6ED25}">
      <formula1>INDIRECT($S$35)</formula1>
    </dataValidation>
    <dataValidation type="list" allowBlank="1" showInputMessage="1" showErrorMessage="1" sqref="G35" xr:uid="{F8A3FDF7-56A0-445A-9634-E8CE3579182D}">
      <formula1>INDIRECT($R$35)</formula1>
    </dataValidation>
    <dataValidation type="list" allowBlank="1" showInputMessage="1" showErrorMessage="1" sqref="E35" xr:uid="{9518DA5E-1365-409A-9007-3215B276F860}">
      <formula1>INDIRECT($Q$35)</formula1>
    </dataValidation>
    <dataValidation type="list" allowBlank="1" showInputMessage="1" showErrorMessage="1" sqref="D35" xr:uid="{B6BEAE4B-CFF2-4A0D-9FEC-B869857C20C1}">
      <formula1>INDIRECT($P$35)</formula1>
    </dataValidation>
    <dataValidation type="list" allowBlank="1" showInputMessage="1" showErrorMessage="1" sqref="H34" xr:uid="{50F98C7F-F705-46FD-9118-9C88CD2496FC}">
      <formula1>INDIRECT($S$34)</formula1>
    </dataValidation>
    <dataValidation type="list" allowBlank="1" showInputMessage="1" showErrorMessage="1" sqref="G34" xr:uid="{A1106C75-C089-4B3C-B3DA-9E12B619EDC7}">
      <formula1>INDIRECT($R$34)</formula1>
    </dataValidation>
    <dataValidation type="list" allowBlank="1" showInputMessage="1" showErrorMessage="1" sqref="E34" xr:uid="{73C75DA2-FCD1-46BB-A313-8222946873C2}">
      <formula1>INDIRECT($Q$34)</formula1>
    </dataValidation>
    <dataValidation type="list" allowBlank="1" showInputMessage="1" showErrorMessage="1" sqref="D34" xr:uid="{3296ED4D-8B29-4892-ADF8-49CE3663C153}">
      <formula1>INDIRECT($P$34)</formula1>
    </dataValidation>
    <dataValidation type="list" allowBlank="1" showInputMessage="1" showErrorMessage="1" sqref="H33" xr:uid="{03D1BE16-24F4-4488-8058-2382EB82194D}">
      <formula1>INDIRECT($S$33)</formula1>
    </dataValidation>
    <dataValidation type="list" allowBlank="1" showInputMessage="1" showErrorMessage="1" sqref="G33" xr:uid="{85DFFC0F-FB85-46A8-9855-D8F2340BFAC6}">
      <formula1>INDIRECT($R$33)</formula1>
    </dataValidation>
    <dataValidation type="list" allowBlank="1" showInputMessage="1" showErrorMessage="1" sqref="E33" xr:uid="{BC8721DC-D883-46CF-AD7F-AD9D828E81CB}">
      <formula1>INDIRECT($Q$33)</formula1>
    </dataValidation>
    <dataValidation type="list" allowBlank="1" showInputMessage="1" showErrorMessage="1" sqref="D33" xr:uid="{532FD6AB-FF32-4ED4-ABA8-C73FB4256C5A}">
      <formula1>INDIRECT($P$33)</formula1>
    </dataValidation>
    <dataValidation type="list" allowBlank="1" showInputMessage="1" showErrorMessage="1" sqref="H32" xr:uid="{A5D72CA5-4ECC-4944-8A92-0DD1102BE001}">
      <formula1>INDIRECT($S$32)</formula1>
    </dataValidation>
    <dataValidation type="list" allowBlank="1" showInputMessage="1" showErrorMessage="1" sqref="G32" xr:uid="{B8B5C02D-7062-42C4-A176-88CBDA1BB51E}">
      <formula1>INDIRECT($R$32)</formula1>
    </dataValidation>
    <dataValidation type="list" allowBlank="1" showInputMessage="1" showErrorMessage="1" sqref="E32" xr:uid="{192A969D-86DF-4525-9944-0C4838CD1C76}">
      <formula1>INDIRECT($Q$32)</formula1>
    </dataValidation>
    <dataValidation type="list" allowBlank="1" showInputMessage="1" showErrorMessage="1" sqref="D32" xr:uid="{DB5CAF99-F650-4C9F-99F1-B192EE45912E}">
      <formula1>INDIRECT($P$32)</formula1>
    </dataValidation>
    <dataValidation type="list" allowBlank="1" showInputMessage="1" showErrorMessage="1" sqref="H31" xr:uid="{D16EB459-B2A0-44D4-AF96-C98D99DAC7F8}">
      <formula1>INDIRECT($S$31)</formula1>
    </dataValidation>
    <dataValidation type="list" allowBlank="1" showInputMessage="1" showErrorMessage="1" sqref="G31" xr:uid="{D9BC8956-91CF-4FDE-ADB5-14B113DDB1C0}">
      <formula1>INDIRECT($R$31)</formula1>
    </dataValidation>
    <dataValidation type="list" allowBlank="1" showInputMessage="1" showErrorMessage="1" sqref="E31" xr:uid="{547952EF-FC45-4CD9-B464-99C2BE50214C}">
      <formula1>INDIRECT($Q$31)</formula1>
    </dataValidation>
    <dataValidation type="list" allowBlank="1" showInputMessage="1" showErrorMessage="1" sqref="D31" xr:uid="{3FD29425-1A8E-408D-A584-E9F302FDDFF0}">
      <formula1>INDIRECT($P$31)</formula1>
    </dataValidation>
    <dataValidation type="list" allowBlank="1" showInputMessage="1" showErrorMessage="1" sqref="H30" xr:uid="{8FCEA1CF-3FDD-44A0-BF0A-9EA8EE419DFF}">
      <formula1>INDIRECT($S$30)</formula1>
    </dataValidation>
    <dataValidation type="list" allowBlank="1" showInputMessage="1" showErrorMessage="1" sqref="G30" xr:uid="{FF7F1FDD-D15B-44B8-8AD9-9254F309746B}">
      <formula1>INDIRECT($R$30)</formula1>
    </dataValidation>
    <dataValidation type="list" allowBlank="1" showInputMessage="1" showErrorMessage="1" sqref="E30" xr:uid="{10CC08C3-ED12-4B3E-ABCA-BFF2D48C538C}">
      <formula1>INDIRECT($Q$30)</formula1>
    </dataValidation>
    <dataValidation type="list" allowBlank="1" showInputMessage="1" showErrorMessage="1" sqref="D30" xr:uid="{DB2E8DBC-FC39-45EB-9A2D-80EE02781EF0}">
      <formula1>INDIRECT($P$30)</formula1>
    </dataValidation>
    <dataValidation type="list" allowBlank="1" showInputMessage="1" showErrorMessage="1" sqref="H29" xr:uid="{B78C3625-BC9C-411B-9253-235AF7371B6E}">
      <formula1>INDIRECT($S$29)</formula1>
    </dataValidation>
    <dataValidation type="list" allowBlank="1" showInputMessage="1" showErrorMessage="1" sqref="G29" xr:uid="{6CE1888C-4822-4470-940E-B5D8E51573DF}">
      <formula1>INDIRECT($R$29)</formula1>
    </dataValidation>
    <dataValidation type="list" allowBlank="1" showInputMessage="1" showErrorMessage="1" sqref="E29" xr:uid="{FB6F090E-A6A1-4C30-8B00-65C733A8778A}">
      <formula1>INDIRECT($Q$29)</formula1>
    </dataValidation>
    <dataValidation type="list" allowBlank="1" showInputMessage="1" showErrorMessage="1" sqref="D29" xr:uid="{3ACCB2D2-5275-4B3E-9CE1-C838D892BCCB}">
      <formula1>INDIRECT($P$29)</formula1>
    </dataValidation>
    <dataValidation type="list" allowBlank="1" showInputMessage="1" showErrorMessage="1" sqref="H26" xr:uid="{9EFD538F-A10A-4480-9E21-DFF12EA072C8}">
      <formula1>INDIRECT($S$26)</formula1>
    </dataValidation>
    <dataValidation type="list" allowBlank="1" showInputMessage="1" showErrorMessage="1" sqref="G26" xr:uid="{060062BA-70E3-4D21-A866-5D41836F368F}">
      <formula1>INDIRECT($R$26)</formula1>
    </dataValidation>
    <dataValidation type="list" allowBlank="1" showInputMessage="1" showErrorMessage="1" sqref="E26" xr:uid="{08F42BD0-854A-426E-8ABA-D7F25C919DCF}">
      <formula1>INDIRECT($Q$26)</formula1>
    </dataValidation>
    <dataValidation type="list" allowBlank="1" showInputMessage="1" showErrorMessage="1" sqref="D26" xr:uid="{10C58E61-FC46-48FE-8A09-D4CB260A4FC8}">
      <formula1>INDIRECT($P$26)</formula1>
    </dataValidation>
    <dataValidation type="list" allowBlank="1" showInputMessage="1" showErrorMessage="1" sqref="H25" xr:uid="{6C7E7E89-E36E-4823-8110-98B512C7B9B1}">
      <formula1>INDIRECT($S$25)</formula1>
    </dataValidation>
    <dataValidation type="list" allowBlank="1" showInputMessage="1" showErrorMessage="1" sqref="G25" xr:uid="{F1A7CA90-BAD2-46BD-9B0E-887A98F5F612}">
      <formula1>INDIRECT($R$25)</formula1>
    </dataValidation>
    <dataValidation type="list" allowBlank="1" showInputMessage="1" showErrorMessage="1" sqref="E25" xr:uid="{DA281935-04D9-4C72-A5FE-A35FF0F63EB2}">
      <formula1>INDIRECT($Q$25)</formula1>
    </dataValidation>
    <dataValidation type="list" allowBlank="1" showInputMessage="1" showErrorMessage="1" sqref="D25" xr:uid="{74E28E48-BD1F-487F-A946-963DFFDAE6A9}">
      <formula1>INDIRECT($P$25)</formula1>
    </dataValidation>
    <dataValidation type="list" allowBlank="1" showInputMessage="1" showErrorMessage="1" sqref="H24" xr:uid="{470BD669-0D61-4B58-8C2B-2B843F2F4962}">
      <formula1>INDIRECT($S$24)</formula1>
    </dataValidation>
    <dataValidation type="list" allowBlank="1" showInputMessage="1" showErrorMessage="1" sqref="G24" xr:uid="{72E2CABB-861A-4741-940F-520555BF93E4}">
      <formula1>INDIRECT($R$24)</formula1>
    </dataValidation>
    <dataValidation type="list" allowBlank="1" showInputMessage="1" showErrorMessage="1" sqref="E24" xr:uid="{F41F0886-6B6D-476B-9A8A-D952E710DCFA}">
      <formula1>INDIRECT($Q$24)</formula1>
    </dataValidation>
    <dataValidation type="list" allowBlank="1" showInputMessage="1" showErrorMessage="1" sqref="D24" xr:uid="{DBBD7572-229C-4B88-9F06-AA6FA735720D}">
      <formula1>INDIRECT($P$24)</formula1>
    </dataValidation>
    <dataValidation type="list" allowBlank="1" showInputMessage="1" showErrorMessage="1" sqref="H23" xr:uid="{A964277C-D3A6-4418-8A43-7F5654D3E3D4}">
      <formula1>INDIRECT($S$23)</formula1>
    </dataValidation>
    <dataValidation type="list" allowBlank="1" showInputMessage="1" showErrorMessage="1" sqref="G23" xr:uid="{DCA82E42-3A18-4EB0-90AC-C0C10BEE7AE0}">
      <formula1>INDIRECT($R$23)</formula1>
    </dataValidation>
    <dataValidation type="list" allowBlank="1" showInputMessage="1" showErrorMessage="1" sqref="E23" xr:uid="{7A55B5BD-5C6B-4F9D-8524-0C341B323A00}">
      <formula1>INDIRECT($Q$23)</formula1>
    </dataValidation>
    <dataValidation type="list" allowBlank="1" showInputMessage="1" showErrorMessage="1" sqref="D23" xr:uid="{883F895A-11F0-46C6-8762-77C31D2DC586}">
      <formula1>INDIRECT($P$23)</formula1>
    </dataValidation>
    <dataValidation type="list" allowBlank="1" showInputMessage="1" showErrorMessage="1" sqref="H22" xr:uid="{3F4DA308-9AC8-43EC-85F9-B0418779E76C}">
      <formula1>INDIRECT($S$22)</formula1>
    </dataValidation>
    <dataValidation type="list" allowBlank="1" showInputMessage="1" showErrorMessage="1" sqref="G22" xr:uid="{100002DD-ABBD-4972-B876-5CBF2F611A8F}">
      <formula1>INDIRECT($R$22)</formula1>
    </dataValidation>
    <dataValidation type="list" allowBlank="1" showInputMessage="1" showErrorMessage="1" sqref="E22" xr:uid="{B0FC7444-A618-4256-8746-6ED2B7E8C39D}">
      <formula1>INDIRECT($Q$22)</formula1>
    </dataValidation>
    <dataValidation type="list" allowBlank="1" showInputMessage="1" showErrorMessage="1" sqref="D22" xr:uid="{76039B3C-4E53-4CB5-ACBA-D56E1B15498A}">
      <formula1>INDIRECT($P$22)</formula1>
    </dataValidation>
    <dataValidation type="list" allowBlank="1" showInputMessage="1" showErrorMessage="1" sqref="H21" xr:uid="{F8B0F153-C222-494E-A874-A181D09C0705}">
      <formula1>INDIRECT($S$21)</formula1>
    </dataValidation>
    <dataValidation type="list" allowBlank="1" showInputMessage="1" showErrorMessage="1" sqref="G21" xr:uid="{7E29BDE1-4FAE-4A06-8C2E-B39AB50BBC5C}">
      <formula1>INDIRECT($R$21)</formula1>
    </dataValidation>
    <dataValidation type="list" allowBlank="1" showInputMessage="1" showErrorMessage="1" sqref="E21" xr:uid="{C438FAA5-D357-4793-A44B-15DD0F30DC14}">
      <formula1>INDIRECT($Q$21)</formula1>
    </dataValidation>
    <dataValidation type="list" allowBlank="1" showInputMessage="1" showErrorMessage="1" sqref="D21" xr:uid="{043DD32C-464C-47B4-AAB9-34EE25C71641}">
      <formula1>INDIRECT($P$21)</formula1>
    </dataValidation>
    <dataValidation type="textLength" allowBlank="1" showInputMessage="1" showErrorMessage="1" sqref="G5" xr:uid="{0E3D3BC8-68D4-453A-9A32-D01E26F537FE}">
      <formula1>0</formula1>
      <formula2>0</formula2>
    </dataValidation>
    <dataValidation type="whole" allowBlank="1" showInputMessage="1" showErrorMessage="1" errorTitle="Chiffre uniquement" error="Saisir une valeur en chiffre/nombre (pas de texte)" sqref="G4 G6" xr:uid="{3BE2E267-4FB9-40A6-9C0E-A8935CF87455}">
      <formula1>0</formula1>
      <formula2>100</formula2>
    </dataValidation>
    <dataValidation type="list" allowBlank="1" showInputMessage="1" showErrorMessage="1" sqref="H13" xr:uid="{6BDA3C8C-AF0C-4E3E-9901-0C210FC8B906}">
      <formula1>INDIRECT($S$13)</formula1>
    </dataValidation>
    <dataValidation type="list" allowBlank="1" showInputMessage="1" showErrorMessage="1" sqref="G13" xr:uid="{44A3283B-C367-44FE-B8D9-D9EECA72D913}">
      <formula1>INDIRECT($R$13)</formula1>
    </dataValidation>
    <dataValidation type="list" allowBlank="1" showInputMessage="1" showErrorMessage="1" sqref="E13" xr:uid="{C2963AC5-25BC-4F63-9F18-B098D612A33F}">
      <formula1>INDIRECT($Q$13)</formula1>
    </dataValidation>
    <dataValidation type="list" allowBlank="1" showInputMessage="1" showErrorMessage="1" sqref="D13" xr:uid="{75A6E306-0FB3-4FFA-9032-DF22DF3FF158}">
      <formula1>INDIRECT($P$13)</formula1>
    </dataValidation>
    <dataValidation type="whole" allowBlank="1" showInputMessage="1" showErrorMessage="1" errorTitle="Nombre uniquement" error="Saisir l'âge uniquement avec des chiffres._x000a__x000a_Renseigner uniquement le dossier des patients de plus de 65 ans avec ALD ou des patients de plus de 75 ans" sqref="C5" xr:uid="{80B77557-43CA-4335-B8FD-194EC651FA1F}">
      <formula1>64</formula1>
      <formula2>150</formula2>
    </dataValidation>
  </dataValidations>
  <pageMargins left="0.25" right="0.25" top="0.75" bottom="0.75" header="0.3" footer="0.3"/>
  <pageSetup paperSize="9" scale="37" fitToHeight="0" orientation="portrait" r:id="rId1"/>
  <rowBreaks count="2" manualBreakCount="2">
    <brk id="41" max="10" man="1"/>
    <brk id="68" max="10" man="1"/>
  </rowBreaks>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29E69BE1-E6B5-4237-9282-9A0D39848F8F}">
          <x14:formula1>
            <xm:f>'Menu conditionnel'!$A$14:$A$17</xm:f>
          </x14:formula1>
          <xm:sqref>D84:D89 D92 D95:D96 D99 D102:D103 D106:D109 D112 D115 D118:D120</xm:sqref>
        </x14:dataValidation>
        <x14:dataValidation type="list" allowBlank="1" showInputMessage="1" showErrorMessage="1" xr:uid="{32C87C46-2505-4DD8-A7B0-9FCF6D0D4392}">
          <x14:formula1>
            <xm:f>'Menu déroulant'!$E$2:$E$11</xm:f>
          </x14:formula1>
          <xm:sqref>C4</xm:sqref>
        </x14:dataValidation>
        <x14:dataValidation type="list" allowBlank="1" showInputMessage="1" showErrorMessage="1" xr:uid="{E97597DA-3F54-486E-9A23-BC611BFB0F36}">
          <x14:formula1>
            <xm:f>'Menu déroulant'!$D$2:$D$3</xm:f>
          </x14:formula1>
          <xm:sqref>C6</xm:sqref>
        </x14:dataValidation>
        <x14:dataValidation type="list" allowBlank="1" showInputMessage="1" showErrorMessage="1" xr:uid="{3AF4CF6B-C5AF-4C13-9C7D-7B728FBC7BEA}">
          <x14:formula1>
            <xm:f>'Menu déroulant'!$F$2:$F$5</xm:f>
          </x14:formula1>
          <xm:sqref>C60:C61 C56:C57 C43:C44 C21:C26 C29:C35 C47:C49 C52:C53 C65:C67 C70 C38:C40 C13:C18 C73:C74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Z m 4 3 V p 2 X q t a l A A A A 9 g A A A B I A H A B D b 2 5 m a W c v U G F j a 2 F n Z S 5 4 b W w g o h g A K K A U A A A A A A A A A A A A A A A A A A A A A A A A A A A A h Y 8 9 C s I w A I W v U r I 3 f 0 W Q k q a D 4 G R B F M Q 1 p G k b b F N J U t O 7 O X g k r 2 B F q 2 6 O 7 3 v f 8 N 7 9 e m P 5 2 L X R R V m n e 5 M B A j G I l J F 9 q U 2 d g c F X 8 R L k n G 2 F P I l a R Z N s X D q 6 M g O N 9 + c U o R A C D A n s b Y 0 o x g Q d i 8 1 e N q o T 4 C P r / 3 K s j f P C S A U 4 O 7 z G c A o J o X B B E 4 g Z m i E r t P k K d N r 7 b H 8 g W w 2 t H 6 z i l Y 3 X O 4 b m y N D 7 A 3 8 A U E s D B B Q A A g A I A G Z u N 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m b j d W K I p H u A 4 A A A A R A A A A E w A c A E Z v c m 1 1 b G F z L 1 N l Y 3 R p b 2 4 x L m 0 g o h g A K K A U A A A A A A A A A A A A A A A A A A A A A A A A A A A A K 0 5 N L s n M z 1 M I h t C G 1 g B Q S w E C L Q A U A A I A C A B m b j d W n Z e q 1 q U A A A D 2 A A A A E g A A A A A A A A A A A A A A A A A A A A A A Q 2 9 u Z m l n L 1 B h Y 2 t h Z 2 U u e G 1 s U E s B A i 0 A F A A C A A g A Z m 4 3 V g / K 6 a u k A A A A 6 Q A A A B M A A A A A A A A A A A A A A A A A 8 Q A A A F t D b 2 5 0 Z W 5 0 X 1 R 5 c G V z X S 5 4 b W x Q S w E C L Q A U A A I A C A B m b j d 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w O p H 3 j h H r E K 1 Q 5 F 2 z U h Q k Q A A A A A C A A A A A A A D Z g A A w A A A A B A A A A C 4 I j I / o I I V E J 6 Q 3 K 2 S P P M V A A A A A A S A A A C g A A A A E A A A A E h R O W Q w b O / F 2 F t S 0 B i 4 8 o J Q A A A A m d 7 w 9 M T A h i K I y R D + k E z L B K K D 6 O o c f d r f y O r 5 E M j R D Y 5 F 4 s / f Q w v 4 K G 6 5 l i 7 q f X S k x V H L u / A i L i y a B d s 9 E X 9 g f z / d k 0 8 n l V + F 9 8 i C R E u + j + o U A A A A E + V U S L S H s Y P B m J C S 2 E 9 C X x P 1 f u U = < / D a t a M a s h u p > 
</file>

<file path=customXml/itemProps1.xml><?xml version="1.0" encoding="utf-8"?>
<ds:datastoreItem xmlns:ds="http://schemas.openxmlformats.org/officeDocument/2006/customXml" ds:itemID="{4751C88B-FEFB-4A08-9FFF-A43C0398356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41</vt:i4>
      </vt:variant>
      <vt:variant>
        <vt:lpstr>Plages nommées</vt:lpstr>
      </vt:variant>
      <vt:variant>
        <vt:i4>74</vt:i4>
      </vt:variant>
    </vt:vector>
  </HeadingPairs>
  <TitlesOfParts>
    <vt:vector size="115" baseType="lpstr">
      <vt:lpstr>PRESENTATION</vt:lpstr>
      <vt:lpstr>Menu déroulant</vt:lpstr>
      <vt:lpstr>Menu conditionnel</vt:lpstr>
      <vt:lpstr>SYNTHESE DES RESULTATS_MPI</vt:lpstr>
      <vt:lpstr>SYNTHESE DES RESULTATS_OMI</vt:lpstr>
      <vt:lpstr>SYNTHESE DES DOSSIERS</vt:lpstr>
      <vt:lpstr>SYNTHESE DES RESULTATS_MPI+OMI</vt:lpstr>
      <vt:lpstr>PATIENT_1</vt:lpstr>
      <vt:lpstr>PATIENT_2</vt:lpstr>
      <vt:lpstr>PATIENT_3</vt:lpstr>
      <vt:lpstr>PATIENT_4</vt:lpstr>
      <vt:lpstr>PATIENT_5</vt:lpstr>
      <vt:lpstr>PATIENT_6</vt:lpstr>
      <vt:lpstr>PATIENT_7</vt:lpstr>
      <vt:lpstr>PATIENT_8</vt:lpstr>
      <vt:lpstr>PATIENT_9</vt:lpstr>
      <vt:lpstr>PATIENT_10</vt:lpstr>
      <vt:lpstr>PATIENT_11</vt:lpstr>
      <vt:lpstr>PATIENT_12</vt:lpstr>
      <vt:lpstr>PATIENT_13</vt:lpstr>
      <vt:lpstr>PATIENT_14</vt:lpstr>
      <vt:lpstr>PATIENT_15</vt:lpstr>
      <vt:lpstr>PATIENT_16</vt:lpstr>
      <vt:lpstr>PATIENT_17</vt:lpstr>
      <vt:lpstr>PATIENT_18</vt:lpstr>
      <vt:lpstr>PATIENT_19</vt:lpstr>
      <vt:lpstr>PATIENT_20</vt:lpstr>
      <vt:lpstr>PATIENT_21</vt:lpstr>
      <vt:lpstr>PATIENT_22</vt:lpstr>
      <vt:lpstr>PATIENT_23</vt:lpstr>
      <vt:lpstr>PATIENT_24</vt:lpstr>
      <vt:lpstr>PATIENT_25</vt:lpstr>
      <vt:lpstr>PATIENT_26</vt:lpstr>
      <vt:lpstr>PATIENT_27</vt:lpstr>
      <vt:lpstr>PATIENT_28</vt:lpstr>
      <vt:lpstr>PATIENT_29</vt:lpstr>
      <vt:lpstr>PATIENT_30</vt:lpstr>
      <vt:lpstr>SYNTHESE DES RESULTATS V2023</vt:lpstr>
      <vt:lpstr>Liste MPI</vt:lpstr>
      <vt:lpstr>SYNTHESE ETABLISSEMENT</vt:lpstr>
      <vt:lpstr>OLDDDD </vt:lpstr>
      <vt:lpstr>PATIENT_1!Impression_des_titres</vt:lpstr>
      <vt:lpstr>PATIENT_10!Impression_des_titres</vt:lpstr>
      <vt:lpstr>PATIENT_11!Impression_des_titres</vt:lpstr>
      <vt:lpstr>PATIENT_12!Impression_des_titres</vt:lpstr>
      <vt:lpstr>PATIENT_13!Impression_des_titres</vt:lpstr>
      <vt:lpstr>PATIENT_14!Impression_des_titres</vt:lpstr>
      <vt:lpstr>PATIENT_15!Impression_des_titres</vt:lpstr>
      <vt:lpstr>PATIENT_16!Impression_des_titres</vt:lpstr>
      <vt:lpstr>PATIENT_17!Impression_des_titres</vt:lpstr>
      <vt:lpstr>PATIENT_18!Impression_des_titres</vt:lpstr>
      <vt:lpstr>PATIENT_19!Impression_des_titres</vt:lpstr>
      <vt:lpstr>PATIENT_2!Impression_des_titres</vt:lpstr>
      <vt:lpstr>PATIENT_20!Impression_des_titres</vt:lpstr>
      <vt:lpstr>PATIENT_21!Impression_des_titres</vt:lpstr>
      <vt:lpstr>PATIENT_22!Impression_des_titres</vt:lpstr>
      <vt:lpstr>PATIENT_23!Impression_des_titres</vt:lpstr>
      <vt:lpstr>PATIENT_24!Impression_des_titres</vt:lpstr>
      <vt:lpstr>PATIENT_25!Impression_des_titres</vt:lpstr>
      <vt:lpstr>PATIENT_26!Impression_des_titres</vt:lpstr>
      <vt:lpstr>PATIENT_27!Impression_des_titres</vt:lpstr>
      <vt:lpstr>PATIENT_28!Impression_des_titres</vt:lpstr>
      <vt:lpstr>PATIENT_29!Impression_des_titres</vt:lpstr>
      <vt:lpstr>PATIENT_3!Impression_des_titres</vt:lpstr>
      <vt:lpstr>PATIENT_30!Impression_des_titres</vt:lpstr>
      <vt:lpstr>PATIENT_4!Impression_des_titres</vt:lpstr>
      <vt:lpstr>PATIENT_5!Impression_des_titres</vt:lpstr>
      <vt:lpstr>PATIENT_6!Impression_des_titres</vt:lpstr>
      <vt:lpstr>PATIENT_7!Impression_des_titres</vt:lpstr>
      <vt:lpstr>PATIENT_8!Impression_des_titres</vt:lpstr>
      <vt:lpstr>PATIENT_9!Impression_des_titres</vt:lpstr>
      <vt:lpstr>justification</vt:lpstr>
      <vt:lpstr>justification_omi</vt:lpstr>
      <vt:lpstr>modification</vt:lpstr>
      <vt:lpstr>non_omi</vt:lpstr>
      <vt:lpstr>non_prescrit</vt:lpstr>
      <vt:lpstr>omi</vt:lpstr>
      <vt:lpstr>pas_justification</vt:lpstr>
      <vt:lpstr>pas_justification_omi</vt:lpstr>
      <vt:lpstr>pas_modification</vt:lpstr>
      <vt:lpstr>pas_proposition</vt:lpstr>
      <vt:lpstr>pas_proposition_omi</vt:lpstr>
      <vt:lpstr>prescrit</vt:lpstr>
      <vt:lpstr>proposition</vt:lpstr>
      <vt:lpstr>proposition_omi</vt:lpstr>
      <vt:lpstr>PATIENT_1!Zone_d_impression</vt:lpstr>
      <vt:lpstr>PATIENT_10!Zone_d_impression</vt:lpstr>
      <vt:lpstr>PATIENT_11!Zone_d_impression</vt:lpstr>
      <vt:lpstr>PATIENT_12!Zone_d_impression</vt:lpstr>
      <vt:lpstr>PATIENT_13!Zone_d_impression</vt:lpstr>
      <vt:lpstr>PATIENT_14!Zone_d_impression</vt:lpstr>
      <vt:lpstr>PATIENT_15!Zone_d_impression</vt:lpstr>
      <vt:lpstr>PATIENT_16!Zone_d_impression</vt:lpstr>
      <vt:lpstr>PATIENT_17!Zone_d_impression</vt:lpstr>
      <vt:lpstr>PATIENT_18!Zone_d_impression</vt:lpstr>
      <vt:lpstr>PATIENT_19!Zone_d_impression</vt:lpstr>
      <vt:lpstr>PATIENT_2!Zone_d_impression</vt:lpstr>
      <vt:lpstr>PATIENT_20!Zone_d_impression</vt:lpstr>
      <vt:lpstr>PATIENT_21!Zone_d_impression</vt:lpstr>
      <vt:lpstr>PATIENT_22!Zone_d_impression</vt:lpstr>
      <vt:lpstr>PATIENT_23!Zone_d_impression</vt:lpstr>
      <vt:lpstr>PATIENT_24!Zone_d_impression</vt:lpstr>
      <vt:lpstr>PATIENT_25!Zone_d_impression</vt:lpstr>
      <vt:lpstr>PATIENT_26!Zone_d_impression</vt:lpstr>
      <vt:lpstr>PATIENT_27!Zone_d_impression</vt:lpstr>
      <vt:lpstr>PATIENT_28!Zone_d_impression</vt:lpstr>
      <vt:lpstr>PATIENT_29!Zone_d_impression</vt:lpstr>
      <vt:lpstr>PATIENT_3!Zone_d_impression</vt:lpstr>
      <vt:lpstr>PATIENT_30!Zone_d_impression</vt:lpstr>
      <vt:lpstr>PATIENT_4!Zone_d_impression</vt:lpstr>
      <vt:lpstr>PATIENT_5!Zone_d_impression</vt:lpstr>
      <vt:lpstr>PATIENT_6!Zone_d_impression</vt:lpstr>
      <vt:lpstr>PATIENT_7!Zone_d_impression</vt:lpstr>
      <vt:lpstr>PATIENT_8!Zone_d_impression</vt:lpstr>
      <vt:lpstr>PATIENT_9!Zone_d_impression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Marine DELL'OVA</dc:creator>
  <cp:keywords/>
  <dc:description/>
  <cp:lastModifiedBy>Juliette Braud</cp:lastModifiedBy>
  <cp:revision/>
  <cp:lastPrinted>2023-01-23T09:54:07Z</cp:lastPrinted>
  <dcterms:created xsi:type="dcterms:W3CDTF">2023-01-06T16:33:33Z</dcterms:created>
  <dcterms:modified xsi:type="dcterms:W3CDTF">2025-11-03T15:50:13Z</dcterms:modified>
  <cp:category/>
  <cp:contentStatus/>
</cp:coreProperties>
</file>